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49\"/>
    </mc:Choice>
  </mc:AlternateContent>
  <xr:revisionPtr revIDLastSave="0" documentId="8_{C01E7D25-C2AE-4258-8296-842E0CE6C01F}" xr6:coauthVersionLast="40" xr6:coauthVersionMax="40" xr10:uidLastSave="{00000000-0000-0000-0000-000000000000}"/>
  <bookViews>
    <workbookView xWindow="645" yWindow="32760" windowWidth="10770" windowHeight="6420" tabRatio="599" firstSheet="1" activeTab="1" xr2:uid="{00000000-000D-0000-FFFF-FFFF00000000}"/>
  </bookViews>
  <sheets>
    <sheet name="Data" sheetId="1" r:id="rId1"/>
    <sheet name="Summary" sheetId="2" r:id="rId2"/>
  </sheets>
  <externalReferences>
    <externalReference r:id="rId3"/>
  </externalReferences>
  <calcPr calcId="179020" calcCompleted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J8" i="1"/>
  <c r="L8" i="1"/>
  <c r="M8" i="1"/>
  <c r="V8" i="1"/>
  <c r="W8" i="1"/>
  <c r="X8" i="1"/>
  <c r="Y8" i="1"/>
  <c r="H9" i="1"/>
  <c r="J9" i="1"/>
  <c r="L9" i="1"/>
  <c r="M9" i="1"/>
  <c r="V9" i="1"/>
  <c r="W9" i="1"/>
  <c r="X9" i="1"/>
  <c r="Y9" i="1"/>
  <c r="H10" i="1"/>
  <c r="J10" i="1"/>
  <c r="L10" i="1"/>
  <c r="M10" i="1"/>
  <c r="V10" i="1"/>
  <c r="W10" i="1"/>
  <c r="X10" i="1"/>
  <c r="Y10" i="1"/>
  <c r="H11" i="1"/>
  <c r="J11" i="1"/>
  <c r="L11" i="1"/>
  <c r="M11" i="1"/>
  <c r="V11" i="1"/>
  <c r="W11" i="1"/>
  <c r="X11" i="1"/>
  <c r="Y11" i="1"/>
  <c r="H12" i="1"/>
  <c r="J12" i="1"/>
  <c r="L12" i="1"/>
  <c r="M12" i="1"/>
  <c r="V12" i="1"/>
  <c r="W12" i="1"/>
  <c r="X12" i="1"/>
  <c r="Y12" i="1"/>
  <c r="H13" i="1"/>
  <c r="J13" i="1"/>
  <c r="L13" i="1"/>
  <c r="M13" i="1"/>
  <c r="V13" i="1"/>
  <c r="W13" i="1"/>
  <c r="X13" i="1"/>
  <c r="Y13" i="1"/>
  <c r="H14" i="1"/>
  <c r="J14" i="1"/>
  <c r="L14" i="1"/>
  <c r="M14" i="1"/>
  <c r="V14" i="1"/>
  <c r="W14" i="1"/>
  <c r="X14" i="1"/>
  <c r="Y14" i="1"/>
  <c r="H15" i="1"/>
  <c r="J15" i="1"/>
  <c r="L15" i="1"/>
  <c r="M15" i="1"/>
  <c r="V15" i="1"/>
  <c r="W15" i="1"/>
  <c r="X15" i="1"/>
  <c r="Y15" i="1"/>
  <c r="H16" i="1"/>
  <c r="J16" i="1"/>
  <c r="L16" i="1"/>
  <c r="M16" i="1"/>
  <c r="V16" i="1"/>
  <c r="W16" i="1"/>
  <c r="X16" i="1"/>
  <c r="Y16" i="1"/>
  <c r="H17" i="1"/>
  <c r="J17" i="1"/>
  <c r="L17" i="1"/>
  <c r="M17" i="1"/>
  <c r="V17" i="1"/>
  <c r="W17" i="1"/>
  <c r="X17" i="1"/>
  <c r="Y17" i="1"/>
  <c r="H20" i="1"/>
  <c r="J20" i="1"/>
  <c r="L20" i="1"/>
  <c r="M20" i="1"/>
  <c r="V20" i="1"/>
  <c r="W20" i="1"/>
  <c r="X20" i="1"/>
  <c r="Y20" i="1"/>
  <c r="AD20" i="1"/>
  <c r="H21" i="1"/>
  <c r="J21" i="1"/>
  <c r="L21" i="1"/>
  <c r="M21" i="1"/>
  <c r="V21" i="1"/>
  <c r="W21" i="1"/>
  <c r="X21" i="1"/>
  <c r="Y21" i="1"/>
  <c r="Z21" i="1"/>
  <c r="AA21" i="1"/>
  <c r="AD21" i="1"/>
  <c r="H22" i="1"/>
  <c r="J22" i="1"/>
  <c r="L22" i="1"/>
  <c r="M22" i="1"/>
  <c r="V22" i="1"/>
  <c r="W22" i="1"/>
  <c r="X22" i="1"/>
  <c r="Y22" i="1"/>
  <c r="Z22" i="1"/>
  <c r="AA22" i="1"/>
  <c r="AD22" i="1"/>
  <c r="H23" i="1"/>
  <c r="J23" i="1"/>
  <c r="L23" i="1"/>
  <c r="M23" i="1"/>
  <c r="V23" i="1"/>
  <c r="W23" i="1"/>
  <c r="X23" i="1"/>
  <c r="Y23" i="1"/>
  <c r="Z23" i="1"/>
  <c r="AA23" i="1"/>
  <c r="AD23" i="1"/>
  <c r="H24" i="1"/>
  <c r="J24" i="1"/>
  <c r="L24" i="1"/>
  <c r="M24" i="1"/>
  <c r="V24" i="1"/>
  <c r="W24" i="1"/>
  <c r="X24" i="1"/>
  <c r="Y24" i="1"/>
  <c r="Z24" i="1"/>
  <c r="AA24" i="1"/>
  <c r="AD24" i="1"/>
  <c r="H25" i="1"/>
  <c r="J25" i="1"/>
  <c r="L25" i="1"/>
  <c r="M25" i="1"/>
  <c r="V25" i="1"/>
  <c r="W25" i="1"/>
  <c r="X25" i="1"/>
  <c r="Y25" i="1"/>
  <c r="Z25" i="1"/>
  <c r="AA25" i="1"/>
  <c r="AD25" i="1"/>
  <c r="H26" i="1"/>
  <c r="J26" i="1"/>
  <c r="L26" i="1"/>
  <c r="M26" i="1"/>
  <c r="V26" i="1"/>
  <c r="W26" i="1"/>
  <c r="X26" i="1"/>
  <c r="Y26" i="1"/>
  <c r="Z26" i="1"/>
  <c r="AA26" i="1"/>
  <c r="AD26" i="1"/>
  <c r="H27" i="1"/>
  <c r="J27" i="1"/>
  <c r="L27" i="1"/>
  <c r="M27" i="1"/>
  <c r="V27" i="1"/>
  <c r="W27" i="1"/>
  <c r="X27" i="1"/>
  <c r="Y27" i="1"/>
  <c r="Z27" i="1"/>
  <c r="AA27" i="1"/>
  <c r="AD27" i="1"/>
  <c r="H28" i="1"/>
  <c r="J28" i="1"/>
  <c r="L28" i="1"/>
  <c r="M28" i="1"/>
  <c r="V28" i="1"/>
  <c r="W28" i="1"/>
  <c r="X28" i="1"/>
  <c r="Y28" i="1"/>
  <c r="Z28" i="1"/>
  <c r="AA28" i="1"/>
  <c r="AD28" i="1"/>
  <c r="H29" i="1"/>
  <c r="J29" i="1"/>
  <c r="L29" i="1"/>
  <c r="M29" i="1"/>
  <c r="V29" i="1"/>
  <c r="W29" i="1"/>
  <c r="X29" i="1"/>
  <c r="Y29" i="1"/>
  <c r="Z29" i="1"/>
  <c r="AA29" i="1"/>
  <c r="AD29" i="1"/>
  <c r="H30" i="1"/>
  <c r="J30" i="1"/>
  <c r="L30" i="1"/>
  <c r="M30" i="1"/>
  <c r="V30" i="1"/>
  <c r="W30" i="1"/>
  <c r="X30" i="1"/>
  <c r="Y30" i="1"/>
  <c r="Z30" i="1"/>
  <c r="AA30" i="1"/>
  <c r="AD30" i="1"/>
  <c r="H31" i="1"/>
  <c r="J31" i="1"/>
  <c r="L31" i="1"/>
  <c r="M31" i="1"/>
  <c r="V31" i="1"/>
  <c r="W31" i="1"/>
  <c r="X31" i="1"/>
  <c r="Y31" i="1"/>
  <c r="Z31" i="1"/>
  <c r="AA31" i="1"/>
  <c r="AD31" i="1"/>
  <c r="H32" i="1"/>
  <c r="J32" i="1"/>
  <c r="L32" i="1"/>
  <c r="M32" i="1"/>
  <c r="V32" i="1"/>
  <c r="W32" i="1"/>
  <c r="X32" i="1"/>
  <c r="Y32" i="1"/>
  <c r="Z32" i="1"/>
  <c r="AA32" i="1"/>
  <c r="AD32" i="1"/>
  <c r="H33" i="1"/>
  <c r="J33" i="1"/>
  <c r="L33" i="1"/>
  <c r="M33" i="1"/>
  <c r="V33" i="1"/>
  <c r="W33" i="1"/>
  <c r="X33" i="1"/>
  <c r="Y33" i="1"/>
  <c r="Z33" i="1"/>
  <c r="AA33" i="1"/>
  <c r="AD33" i="1"/>
  <c r="H34" i="1"/>
  <c r="J34" i="1"/>
  <c r="L34" i="1"/>
  <c r="M34" i="1"/>
  <c r="V34" i="1"/>
  <c r="W34" i="1"/>
  <c r="X34" i="1"/>
  <c r="Y34" i="1"/>
  <c r="P34" i="1"/>
  <c r="Z34" i="1"/>
  <c r="AA34" i="1"/>
  <c r="AD34" i="1"/>
  <c r="H35" i="1"/>
  <c r="J35" i="1"/>
  <c r="L35" i="1"/>
  <c r="M35" i="1"/>
  <c r="V35" i="1"/>
  <c r="W35" i="1"/>
  <c r="X35" i="1"/>
  <c r="Y35" i="1"/>
  <c r="P35" i="1"/>
  <c r="Z35" i="1"/>
  <c r="AA35" i="1"/>
  <c r="AD35" i="1"/>
  <c r="H36" i="1"/>
  <c r="J36" i="1"/>
  <c r="L36" i="1"/>
  <c r="M36" i="1"/>
  <c r="V36" i="1"/>
  <c r="W36" i="1"/>
  <c r="X36" i="1"/>
  <c r="Y36" i="1"/>
  <c r="P36" i="1"/>
  <c r="Z36" i="1"/>
  <c r="AA36" i="1"/>
  <c r="AD36" i="1"/>
  <c r="H37" i="1"/>
  <c r="J37" i="1"/>
  <c r="L37" i="1"/>
  <c r="M37" i="1"/>
  <c r="V37" i="1"/>
  <c r="W37" i="1"/>
  <c r="X37" i="1"/>
  <c r="Y37" i="1"/>
  <c r="P37" i="1"/>
  <c r="Z37" i="1"/>
  <c r="AA37" i="1"/>
  <c r="AD37" i="1"/>
  <c r="H38" i="1"/>
  <c r="J38" i="1"/>
  <c r="L38" i="1"/>
  <c r="M38" i="1"/>
  <c r="V38" i="1"/>
  <c r="W38" i="1"/>
  <c r="X38" i="1"/>
  <c r="Y38" i="1"/>
  <c r="P38" i="1"/>
  <c r="Z38" i="1"/>
  <c r="AA38" i="1"/>
  <c r="AD38" i="1"/>
  <c r="H39" i="1"/>
  <c r="J39" i="1"/>
  <c r="L39" i="1"/>
  <c r="M39" i="1"/>
  <c r="V39" i="1"/>
  <c r="W39" i="1"/>
  <c r="X39" i="1"/>
  <c r="Y39" i="1"/>
  <c r="P39" i="1"/>
  <c r="Z39" i="1"/>
  <c r="AA39" i="1"/>
  <c r="AD39" i="1"/>
  <c r="H40" i="1"/>
  <c r="J40" i="1"/>
  <c r="L40" i="1"/>
  <c r="M40" i="1"/>
  <c r="V40" i="1"/>
  <c r="W40" i="1"/>
  <c r="X40" i="1"/>
  <c r="Y40" i="1"/>
  <c r="P40" i="1"/>
  <c r="Z40" i="1"/>
  <c r="AA40" i="1"/>
  <c r="AD40" i="1"/>
  <c r="H41" i="1"/>
  <c r="J41" i="1"/>
  <c r="L41" i="1"/>
  <c r="M41" i="1"/>
  <c r="V41" i="1"/>
  <c r="W41" i="1"/>
  <c r="X41" i="1"/>
  <c r="Y41" i="1"/>
  <c r="P41" i="1"/>
  <c r="Z41" i="1"/>
  <c r="AA41" i="1"/>
  <c r="AD41" i="1"/>
  <c r="H42" i="1"/>
  <c r="J42" i="1"/>
  <c r="L42" i="1"/>
  <c r="M42" i="1"/>
  <c r="V42" i="1"/>
  <c r="W42" i="1"/>
  <c r="X42" i="1"/>
  <c r="Y42" i="1"/>
  <c r="P42" i="1"/>
  <c r="Z42" i="1"/>
  <c r="AA42" i="1"/>
  <c r="AD42" i="1"/>
  <c r="H43" i="1"/>
  <c r="J43" i="1"/>
  <c r="L43" i="1"/>
  <c r="M43" i="1"/>
  <c r="V43" i="1"/>
  <c r="W43" i="1"/>
  <c r="X43" i="1"/>
  <c r="Y43" i="1"/>
  <c r="AD43" i="1"/>
  <c r="H44" i="1"/>
  <c r="J44" i="1"/>
  <c r="L44" i="1"/>
  <c r="M44" i="1"/>
  <c r="V44" i="1"/>
  <c r="W44" i="1"/>
  <c r="X44" i="1"/>
  <c r="Y44" i="1"/>
  <c r="AD44" i="1"/>
  <c r="H45" i="1"/>
  <c r="J45" i="1"/>
  <c r="L45" i="1"/>
  <c r="M45" i="1"/>
  <c r="V45" i="1"/>
  <c r="W45" i="1"/>
  <c r="X45" i="1"/>
  <c r="Y45" i="1"/>
  <c r="AD45" i="1"/>
  <c r="H46" i="1"/>
  <c r="J46" i="1"/>
  <c r="L46" i="1"/>
  <c r="M46" i="1"/>
  <c r="V46" i="1"/>
  <c r="W46" i="1"/>
  <c r="X46" i="1"/>
  <c r="Y46" i="1"/>
  <c r="AD46" i="1"/>
  <c r="H47" i="1"/>
  <c r="J47" i="1"/>
  <c r="L47" i="1"/>
  <c r="M47" i="1"/>
  <c r="V47" i="1"/>
  <c r="W47" i="1"/>
  <c r="X47" i="1"/>
  <c r="Y47" i="1"/>
  <c r="AD47" i="1"/>
  <c r="H48" i="1"/>
  <c r="J48" i="1"/>
  <c r="L48" i="1"/>
  <c r="M48" i="1"/>
  <c r="V48" i="1"/>
  <c r="W48" i="1"/>
  <c r="X48" i="1"/>
  <c r="Y48" i="1"/>
  <c r="AD48" i="1"/>
  <c r="H49" i="1"/>
  <c r="J49" i="1"/>
  <c r="L49" i="1"/>
  <c r="M49" i="1"/>
  <c r="V49" i="1"/>
  <c r="W49" i="1"/>
  <c r="X49" i="1"/>
  <c r="Y49" i="1"/>
  <c r="AD49" i="1"/>
  <c r="H52" i="1"/>
  <c r="J52" i="1"/>
  <c r="L52" i="1"/>
  <c r="M52" i="1"/>
  <c r="V52" i="1"/>
  <c r="W52" i="1"/>
  <c r="X52" i="1"/>
  <c r="Y52" i="1"/>
  <c r="H53" i="1"/>
  <c r="J53" i="1"/>
  <c r="L53" i="1"/>
  <c r="M53" i="1"/>
  <c r="V53" i="1"/>
  <c r="W53" i="1"/>
  <c r="X53" i="1"/>
  <c r="Y53" i="1"/>
  <c r="H54" i="1"/>
  <c r="J54" i="1"/>
  <c r="L54" i="1"/>
  <c r="M54" i="1"/>
  <c r="V54" i="1"/>
  <c r="W54" i="1"/>
  <c r="X54" i="1"/>
  <c r="Y54" i="1"/>
  <c r="H55" i="1"/>
  <c r="J55" i="1"/>
  <c r="L55" i="1"/>
  <c r="M55" i="1"/>
  <c r="V55" i="1"/>
  <c r="W55" i="1"/>
  <c r="X55" i="1"/>
  <c r="Y55" i="1"/>
  <c r="H56" i="1"/>
  <c r="J56" i="1"/>
  <c r="L56" i="1"/>
  <c r="M56" i="1"/>
  <c r="V56" i="1"/>
  <c r="W56" i="1"/>
  <c r="X56" i="1"/>
  <c r="Y56" i="1"/>
  <c r="AD56" i="1"/>
  <c r="H57" i="1"/>
  <c r="J57" i="1"/>
  <c r="L57" i="1"/>
  <c r="M57" i="1"/>
  <c r="V57" i="1"/>
  <c r="W57" i="1"/>
  <c r="X57" i="1"/>
  <c r="Y57" i="1"/>
  <c r="AD57" i="1"/>
  <c r="H58" i="1"/>
  <c r="J58" i="1"/>
  <c r="L58" i="1"/>
  <c r="M58" i="1"/>
  <c r="V58" i="1"/>
  <c r="W58" i="1"/>
  <c r="X58" i="1"/>
  <c r="Y58" i="1"/>
  <c r="AD58" i="1"/>
  <c r="H59" i="1"/>
  <c r="J59" i="1"/>
  <c r="L59" i="1"/>
  <c r="M59" i="1"/>
  <c r="V59" i="1"/>
  <c r="W59" i="1"/>
  <c r="X59" i="1"/>
  <c r="Y59" i="1"/>
  <c r="AD59" i="1"/>
  <c r="H60" i="1"/>
  <c r="J60" i="1"/>
  <c r="L60" i="1"/>
  <c r="M60" i="1"/>
  <c r="V60" i="1"/>
  <c r="W60" i="1"/>
  <c r="X60" i="1"/>
  <c r="Y60" i="1"/>
  <c r="AD60" i="1"/>
  <c r="H61" i="1"/>
  <c r="J61" i="1"/>
  <c r="L61" i="1"/>
  <c r="M61" i="1"/>
  <c r="V61" i="1"/>
  <c r="W61" i="1"/>
  <c r="X61" i="1"/>
  <c r="Y61" i="1"/>
  <c r="AD61" i="1"/>
  <c r="H62" i="1"/>
  <c r="J62" i="1"/>
  <c r="L62" i="1"/>
  <c r="M62" i="1"/>
  <c r="V62" i="1"/>
  <c r="W62" i="1"/>
  <c r="X62" i="1"/>
  <c r="Y62" i="1"/>
  <c r="AD62" i="1"/>
  <c r="H63" i="1"/>
  <c r="J63" i="1"/>
  <c r="L63" i="1"/>
  <c r="M63" i="1"/>
  <c r="V63" i="1"/>
  <c r="W63" i="1"/>
  <c r="X63" i="1"/>
  <c r="Y63" i="1"/>
  <c r="AD63" i="1"/>
  <c r="H66" i="1"/>
  <c r="J66" i="1"/>
  <c r="L66" i="1"/>
  <c r="M66" i="1"/>
  <c r="V66" i="1"/>
  <c r="W66" i="1"/>
  <c r="X66" i="1"/>
  <c r="Y66" i="1"/>
  <c r="AD66" i="1"/>
  <c r="H67" i="1"/>
  <c r="J67" i="1"/>
  <c r="L67" i="1"/>
  <c r="M67" i="1"/>
  <c r="V67" i="1"/>
  <c r="W67" i="1"/>
  <c r="X67" i="1"/>
  <c r="Y67" i="1"/>
  <c r="AD67" i="1"/>
  <c r="H68" i="1"/>
  <c r="J68" i="1"/>
  <c r="L68" i="1"/>
  <c r="M68" i="1"/>
  <c r="V68" i="1"/>
  <c r="W68" i="1"/>
  <c r="X68" i="1"/>
  <c r="Y68" i="1"/>
  <c r="H69" i="1"/>
  <c r="J69" i="1"/>
  <c r="L69" i="1"/>
  <c r="M69" i="1"/>
  <c r="V69" i="1"/>
  <c r="W69" i="1"/>
  <c r="X69" i="1"/>
  <c r="Y69" i="1"/>
  <c r="H70" i="1"/>
  <c r="J70" i="1"/>
  <c r="L70" i="1"/>
  <c r="M70" i="1"/>
  <c r="V70" i="1"/>
  <c r="W70" i="1"/>
  <c r="X70" i="1"/>
  <c r="Y70" i="1"/>
  <c r="AD70" i="1"/>
  <c r="H71" i="1"/>
  <c r="J71" i="1"/>
  <c r="L71" i="1"/>
  <c r="M71" i="1"/>
  <c r="V71" i="1"/>
  <c r="W71" i="1"/>
  <c r="X71" i="1"/>
  <c r="Y71" i="1"/>
  <c r="H72" i="1"/>
  <c r="J72" i="1"/>
  <c r="L72" i="1"/>
  <c r="M72" i="1"/>
  <c r="V72" i="1"/>
  <c r="W72" i="1"/>
  <c r="X72" i="1"/>
  <c r="Y72" i="1"/>
  <c r="H73" i="1"/>
  <c r="J73" i="1"/>
  <c r="L73" i="1"/>
  <c r="M73" i="1"/>
  <c r="V73" i="1"/>
  <c r="W73" i="1"/>
  <c r="X73" i="1"/>
  <c r="Y73" i="1"/>
  <c r="AD73" i="1"/>
  <c r="H74" i="1"/>
  <c r="J74" i="1"/>
  <c r="L74" i="1"/>
  <c r="M74" i="1"/>
  <c r="V74" i="1"/>
  <c r="W74" i="1"/>
  <c r="X74" i="1"/>
  <c r="Y74" i="1"/>
  <c r="AD74" i="1"/>
  <c r="H75" i="1"/>
  <c r="J75" i="1"/>
  <c r="L75" i="1"/>
  <c r="M75" i="1"/>
  <c r="V75" i="1"/>
  <c r="W75" i="1"/>
  <c r="X75" i="1"/>
  <c r="Y75" i="1"/>
  <c r="H76" i="1"/>
  <c r="J76" i="1"/>
  <c r="L76" i="1"/>
  <c r="M76" i="1"/>
  <c r="V76" i="1"/>
  <c r="W76" i="1"/>
  <c r="X76" i="1"/>
  <c r="Y76" i="1"/>
  <c r="H77" i="1"/>
  <c r="J77" i="1"/>
  <c r="L77" i="1"/>
  <c r="M77" i="1"/>
  <c r="V77" i="1"/>
  <c r="W77" i="1"/>
  <c r="X77" i="1"/>
  <c r="Y77" i="1"/>
  <c r="AD77" i="1"/>
  <c r="H78" i="1"/>
  <c r="J78" i="1"/>
  <c r="L78" i="1"/>
  <c r="M78" i="1"/>
  <c r="V78" i="1"/>
  <c r="W78" i="1"/>
  <c r="X78" i="1"/>
  <c r="Y78" i="1"/>
  <c r="AD78" i="1"/>
  <c r="H79" i="1"/>
  <c r="J79" i="1"/>
  <c r="L79" i="1"/>
  <c r="M79" i="1"/>
  <c r="V79" i="1"/>
  <c r="W79" i="1"/>
  <c r="X79" i="1"/>
  <c r="Y79" i="1"/>
  <c r="H80" i="1"/>
  <c r="J80" i="1"/>
  <c r="L80" i="1"/>
  <c r="M80" i="1"/>
  <c r="V80" i="1"/>
  <c r="W80" i="1"/>
  <c r="X80" i="1"/>
  <c r="Y80" i="1"/>
  <c r="H83" i="1"/>
  <c r="J83" i="1"/>
  <c r="L83" i="1"/>
  <c r="M83" i="1"/>
  <c r="V83" i="1"/>
  <c r="W83" i="1"/>
  <c r="X83" i="1"/>
  <c r="Y83" i="1"/>
  <c r="AD83" i="1"/>
  <c r="H84" i="1"/>
  <c r="J84" i="1"/>
  <c r="L84" i="1"/>
  <c r="M84" i="1"/>
  <c r="V84" i="1"/>
  <c r="W84" i="1"/>
  <c r="AD84" i="1"/>
  <c r="H85" i="1"/>
  <c r="J85" i="1"/>
  <c r="L85" i="1"/>
  <c r="M85" i="1"/>
  <c r="V85" i="1"/>
  <c r="W85" i="1"/>
  <c r="AD85" i="1"/>
  <c r="H86" i="1"/>
  <c r="J86" i="1"/>
  <c r="L86" i="1"/>
  <c r="M86" i="1"/>
  <c r="V86" i="1"/>
  <c r="W86" i="1"/>
  <c r="AD86" i="1"/>
  <c r="H87" i="1"/>
  <c r="J87" i="1"/>
  <c r="L87" i="1"/>
  <c r="M87" i="1"/>
  <c r="V87" i="1"/>
  <c r="W87" i="1"/>
  <c r="AD87" i="1"/>
  <c r="H88" i="1"/>
  <c r="J88" i="1"/>
  <c r="L88" i="1"/>
  <c r="M88" i="1"/>
  <c r="V88" i="1"/>
  <c r="W88" i="1"/>
  <c r="AD88" i="1"/>
  <c r="H89" i="1"/>
  <c r="J89" i="1"/>
  <c r="L89" i="1"/>
  <c r="M89" i="1"/>
  <c r="V89" i="1"/>
  <c r="W89" i="1"/>
  <c r="AD89" i="1"/>
  <c r="H90" i="1"/>
  <c r="J90" i="1"/>
  <c r="L90" i="1"/>
  <c r="M90" i="1"/>
  <c r="V90" i="1"/>
  <c r="W90" i="1"/>
  <c r="AD90" i="1"/>
  <c r="H91" i="1"/>
  <c r="J91" i="1"/>
  <c r="L91" i="1"/>
  <c r="M91" i="1"/>
  <c r="V91" i="1"/>
  <c r="W91" i="1"/>
  <c r="H92" i="1"/>
  <c r="J92" i="1"/>
  <c r="L92" i="1"/>
  <c r="M92" i="1"/>
  <c r="V92" i="1"/>
  <c r="W92" i="1"/>
  <c r="H93" i="1"/>
  <c r="J93" i="1"/>
  <c r="L93" i="1"/>
  <c r="M93" i="1"/>
  <c r="V93" i="1"/>
  <c r="W93" i="1"/>
  <c r="H94" i="1"/>
  <c r="J94" i="1"/>
  <c r="L94" i="1"/>
  <c r="M94" i="1"/>
  <c r="V94" i="1"/>
  <c r="W94" i="1"/>
  <c r="X94" i="1"/>
  <c r="Y94" i="1"/>
  <c r="H97" i="1"/>
  <c r="J97" i="1"/>
  <c r="L97" i="1"/>
  <c r="M97" i="1"/>
  <c r="V97" i="1"/>
  <c r="W97" i="1"/>
  <c r="X97" i="1"/>
  <c r="Y97" i="1"/>
  <c r="AD97" i="1"/>
  <c r="H98" i="1"/>
  <c r="J98" i="1"/>
  <c r="L98" i="1"/>
  <c r="M98" i="1"/>
  <c r="V98" i="1"/>
  <c r="W98" i="1"/>
  <c r="X98" i="1"/>
  <c r="Y98" i="1"/>
  <c r="AD98" i="1"/>
  <c r="H99" i="1"/>
  <c r="J99" i="1"/>
  <c r="L99" i="1"/>
  <c r="M99" i="1"/>
  <c r="V99" i="1"/>
  <c r="W99" i="1"/>
  <c r="X99" i="1"/>
  <c r="Y99" i="1"/>
  <c r="AD99" i="1"/>
  <c r="H100" i="1"/>
  <c r="J100" i="1"/>
  <c r="L100" i="1"/>
  <c r="M100" i="1"/>
  <c r="V100" i="1"/>
  <c r="W100" i="1"/>
  <c r="X100" i="1"/>
  <c r="Y100" i="1"/>
  <c r="AD100" i="1"/>
  <c r="H101" i="1"/>
  <c r="J101" i="1"/>
  <c r="L101" i="1"/>
  <c r="M101" i="1"/>
  <c r="V101" i="1"/>
  <c r="W101" i="1"/>
  <c r="X101" i="1"/>
  <c r="Y101" i="1"/>
  <c r="AD101" i="1"/>
  <c r="H102" i="1"/>
  <c r="J102" i="1"/>
  <c r="L102" i="1"/>
  <c r="M102" i="1"/>
  <c r="V102" i="1"/>
  <c r="W102" i="1"/>
  <c r="X102" i="1"/>
  <c r="Y102" i="1"/>
  <c r="AD102" i="1"/>
  <c r="H103" i="1"/>
  <c r="J103" i="1"/>
  <c r="L103" i="1"/>
  <c r="M103" i="1"/>
  <c r="V103" i="1"/>
  <c r="W103" i="1"/>
  <c r="X103" i="1"/>
  <c r="Y103" i="1"/>
  <c r="AD103" i="1"/>
  <c r="H104" i="1"/>
  <c r="J104" i="1"/>
  <c r="L104" i="1"/>
  <c r="M104" i="1"/>
  <c r="V104" i="1"/>
  <c r="W104" i="1"/>
  <c r="X104" i="1"/>
  <c r="Y104" i="1"/>
  <c r="AD104" i="1"/>
  <c r="H105" i="1"/>
  <c r="J105" i="1"/>
  <c r="L105" i="1"/>
  <c r="M105" i="1"/>
  <c r="V105" i="1"/>
  <c r="W105" i="1"/>
  <c r="X105" i="1"/>
  <c r="Y105" i="1"/>
  <c r="AD105" i="1"/>
  <c r="H106" i="1"/>
  <c r="J106" i="1"/>
  <c r="L106" i="1"/>
  <c r="M106" i="1"/>
  <c r="V106" i="1"/>
  <c r="W106" i="1"/>
  <c r="X106" i="1"/>
  <c r="Y106" i="1"/>
  <c r="AD106" i="1"/>
  <c r="H107" i="1"/>
  <c r="J107" i="1"/>
  <c r="L107" i="1"/>
  <c r="M107" i="1"/>
  <c r="V107" i="1"/>
  <c r="W107" i="1"/>
  <c r="X107" i="1"/>
  <c r="Y107" i="1"/>
  <c r="AD107" i="1"/>
  <c r="H108" i="1"/>
  <c r="J108" i="1"/>
  <c r="L108" i="1"/>
  <c r="M108" i="1"/>
  <c r="V108" i="1"/>
  <c r="W108" i="1"/>
  <c r="X108" i="1"/>
  <c r="Y108" i="1"/>
  <c r="AD108" i="1"/>
  <c r="H109" i="1"/>
  <c r="J109" i="1"/>
  <c r="L109" i="1"/>
  <c r="M109" i="1"/>
  <c r="V109" i="1"/>
  <c r="W109" i="1"/>
  <c r="X109" i="1"/>
  <c r="Y109" i="1"/>
  <c r="AD109" i="1"/>
  <c r="H110" i="1"/>
  <c r="J110" i="1"/>
  <c r="L110" i="1"/>
  <c r="M110" i="1"/>
  <c r="V110" i="1"/>
  <c r="W110" i="1"/>
  <c r="X110" i="1"/>
  <c r="Y110" i="1"/>
  <c r="AD110" i="1"/>
  <c r="H111" i="1"/>
  <c r="J111" i="1"/>
  <c r="L111" i="1"/>
  <c r="M111" i="1"/>
  <c r="V111" i="1"/>
  <c r="W111" i="1"/>
  <c r="X111" i="1"/>
  <c r="Y111" i="1"/>
  <c r="AD111" i="1"/>
  <c r="H112" i="1"/>
  <c r="J112" i="1"/>
  <c r="L112" i="1"/>
  <c r="M112" i="1"/>
  <c r="V112" i="1"/>
  <c r="W112" i="1"/>
  <c r="X112" i="1"/>
  <c r="Y112" i="1"/>
  <c r="AD112" i="1"/>
  <c r="H113" i="1"/>
  <c r="J113" i="1"/>
  <c r="L113" i="1"/>
  <c r="M113" i="1"/>
  <c r="V113" i="1"/>
  <c r="W113" i="1"/>
  <c r="X113" i="1"/>
  <c r="Y113" i="1"/>
  <c r="AD113" i="1"/>
  <c r="H114" i="1"/>
  <c r="J114" i="1"/>
  <c r="L114" i="1"/>
  <c r="M114" i="1"/>
  <c r="V114" i="1"/>
  <c r="W114" i="1"/>
  <c r="X114" i="1"/>
  <c r="Y114" i="1"/>
  <c r="AD114" i="1"/>
  <c r="H115" i="1"/>
  <c r="J115" i="1"/>
  <c r="L115" i="1"/>
  <c r="M115" i="1"/>
  <c r="V115" i="1"/>
  <c r="W115" i="1"/>
  <c r="X115" i="1"/>
  <c r="Y115" i="1"/>
  <c r="AD115" i="1"/>
  <c r="H116" i="1"/>
  <c r="J116" i="1"/>
  <c r="L116" i="1"/>
  <c r="M116" i="1"/>
  <c r="V116" i="1"/>
  <c r="W116" i="1"/>
  <c r="X116" i="1"/>
  <c r="Y116" i="1"/>
  <c r="AD116" i="1"/>
  <c r="H117" i="1"/>
  <c r="J117" i="1"/>
  <c r="L117" i="1"/>
  <c r="M117" i="1"/>
  <c r="V117" i="1"/>
  <c r="W117" i="1"/>
  <c r="X117" i="1"/>
  <c r="Y117" i="1"/>
  <c r="AD117" i="1"/>
  <c r="H118" i="1"/>
  <c r="J118" i="1"/>
  <c r="L118" i="1"/>
  <c r="M118" i="1"/>
  <c r="V118" i="1"/>
  <c r="W118" i="1"/>
  <c r="X118" i="1"/>
  <c r="Y118" i="1"/>
  <c r="AD118" i="1"/>
  <c r="H119" i="1"/>
  <c r="J119" i="1"/>
  <c r="L119" i="1"/>
  <c r="M119" i="1"/>
  <c r="V119" i="1"/>
  <c r="W119" i="1"/>
  <c r="X119" i="1"/>
  <c r="Y119" i="1"/>
  <c r="AD119" i="1"/>
  <c r="H122" i="1"/>
  <c r="J122" i="1"/>
  <c r="L122" i="1"/>
  <c r="M122" i="1"/>
  <c r="V122" i="1"/>
  <c r="W122" i="1"/>
  <c r="X122" i="1"/>
  <c r="Y122" i="1"/>
  <c r="AD122" i="1"/>
  <c r="H123" i="1"/>
  <c r="J123" i="1"/>
  <c r="L123" i="1"/>
  <c r="M123" i="1"/>
  <c r="V123" i="1"/>
  <c r="W123" i="1"/>
  <c r="X123" i="1"/>
  <c r="Y123" i="1"/>
  <c r="AD123" i="1"/>
  <c r="F5" i="2"/>
  <c r="F6" i="2"/>
  <c r="A7" i="2"/>
  <c r="A8" i="2"/>
  <c r="B8" i="2"/>
  <c r="F8" i="2"/>
  <c r="G8" i="2"/>
  <c r="A9" i="2"/>
  <c r="B9" i="2"/>
  <c r="F9" i="2"/>
  <c r="G9" i="2"/>
  <c r="A10" i="2"/>
  <c r="B10" i="2"/>
  <c r="F10" i="2"/>
  <c r="G10" i="2"/>
  <c r="A11" i="2"/>
  <c r="B11" i="2"/>
  <c r="F11" i="2"/>
  <c r="G11" i="2"/>
  <c r="A12" i="2"/>
  <c r="B12" i="2"/>
  <c r="F12" i="2"/>
  <c r="G12" i="2"/>
  <c r="A13" i="2"/>
  <c r="B13" i="2"/>
  <c r="F13" i="2"/>
  <c r="G13" i="2"/>
  <c r="A14" i="2"/>
  <c r="B14" i="2"/>
  <c r="F14" i="2"/>
  <c r="G14" i="2"/>
  <c r="A15" i="2"/>
  <c r="B15" i="2"/>
  <c r="F15" i="2"/>
  <c r="G15" i="2"/>
  <c r="A16" i="2"/>
  <c r="B16" i="2"/>
  <c r="F16" i="2"/>
  <c r="G16" i="2"/>
  <c r="A17" i="2"/>
  <c r="B17" i="2"/>
  <c r="F17" i="2"/>
  <c r="G17" i="2"/>
  <c r="A21" i="2"/>
  <c r="B21" i="2"/>
  <c r="F21" i="2"/>
  <c r="G21" i="2"/>
  <c r="A22" i="2"/>
  <c r="B22" i="2"/>
  <c r="F22" i="2"/>
  <c r="G22" i="2"/>
  <c r="A23" i="2"/>
  <c r="B23" i="2"/>
  <c r="F23" i="2"/>
  <c r="G23" i="2"/>
  <c r="A24" i="2"/>
  <c r="B24" i="2"/>
  <c r="F24" i="2"/>
  <c r="G24" i="2"/>
  <c r="A25" i="2"/>
  <c r="B25" i="2"/>
  <c r="F25" i="2"/>
  <c r="G25" i="2"/>
  <c r="A26" i="2"/>
  <c r="B26" i="2"/>
  <c r="F26" i="2"/>
  <c r="G26" i="2"/>
  <c r="A27" i="2"/>
  <c r="B27" i="2"/>
  <c r="F27" i="2"/>
  <c r="G27" i="2"/>
  <c r="A28" i="2"/>
  <c r="B28" i="2"/>
  <c r="F28" i="2"/>
  <c r="G28" i="2"/>
  <c r="A29" i="2"/>
  <c r="B29" i="2"/>
  <c r="F29" i="2"/>
  <c r="G29" i="2"/>
  <c r="A30" i="2"/>
  <c r="B30" i="2"/>
  <c r="F30" i="2"/>
  <c r="G30" i="2"/>
  <c r="A31" i="2"/>
  <c r="B31" i="2"/>
  <c r="F31" i="2"/>
  <c r="G31" i="2"/>
  <c r="A32" i="2"/>
  <c r="B32" i="2"/>
  <c r="F32" i="2"/>
  <c r="G32" i="2"/>
  <c r="A33" i="2"/>
  <c r="B33" i="2"/>
  <c r="F33" i="2"/>
  <c r="G33" i="2"/>
  <c r="A34" i="2"/>
  <c r="B34" i="2"/>
  <c r="F34" i="2"/>
  <c r="G34" i="2"/>
  <c r="A35" i="2"/>
  <c r="B35" i="2"/>
  <c r="F35" i="2"/>
  <c r="G35" i="2"/>
  <c r="A36" i="2"/>
  <c r="B36" i="2"/>
  <c r="F36" i="2"/>
  <c r="G36" i="2"/>
  <c r="A37" i="2"/>
  <c r="B37" i="2"/>
  <c r="F37" i="2"/>
  <c r="G37" i="2"/>
  <c r="A38" i="2"/>
  <c r="B38" i="2"/>
  <c r="F38" i="2"/>
  <c r="G38" i="2"/>
  <c r="A39" i="2"/>
  <c r="B39" i="2"/>
  <c r="F39" i="2"/>
  <c r="G39" i="2"/>
  <c r="A40" i="2"/>
  <c r="B40" i="2"/>
  <c r="F40" i="2"/>
  <c r="G40" i="2"/>
  <c r="A41" i="2"/>
  <c r="B41" i="2"/>
  <c r="F41" i="2"/>
  <c r="G41" i="2"/>
  <c r="A42" i="2"/>
  <c r="B42" i="2"/>
  <c r="F42" i="2"/>
  <c r="G42" i="2"/>
  <c r="A43" i="2"/>
  <c r="B43" i="2"/>
  <c r="F43" i="2"/>
  <c r="G43" i="2"/>
  <c r="A44" i="2"/>
  <c r="B44" i="2"/>
  <c r="F44" i="2"/>
  <c r="G44" i="2"/>
  <c r="A45" i="2"/>
  <c r="B45" i="2"/>
  <c r="F45" i="2"/>
  <c r="G45" i="2"/>
  <c r="A46" i="2"/>
  <c r="B46" i="2"/>
  <c r="F46" i="2"/>
  <c r="G46" i="2"/>
  <c r="A47" i="2"/>
  <c r="B47" i="2"/>
  <c r="F47" i="2"/>
  <c r="G47" i="2"/>
  <c r="A48" i="2"/>
  <c r="B48" i="2"/>
  <c r="F48" i="2"/>
  <c r="G48" i="2"/>
  <c r="A49" i="2"/>
  <c r="B49" i="2"/>
  <c r="F49" i="2"/>
  <c r="G49" i="2"/>
  <c r="A50" i="2"/>
  <c r="B50" i="2"/>
  <c r="F50" i="2"/>
  <c r="G50" i="2"/>
  <c r="A54" i="2"/>
  <c r="B54" i="2"/>
  <c r="F54" i="2"/>
  <c r="G54" i="2"/>
  <c r="A55" i="2"/>
  <c r="B55" i="2"/>
  <c r="F55" i="2"/>
  <c r="G55" i="2"/>
  <c r="A56" i="2"/>
  <c r="B56" i="2"/>
  <c r="F56" i="2"/>
  <c r="G56" i="2"/>
  <c r="A57" i="2"/>
  <c r="B57" i="2"/>
  <c r="F57" i="2"/>
  <c r="G57" i="2"/>
  <c r="A58" i="2"/>
  <c r="B58" i="2"/>
  <c r="F58" i="2"/>
  <c r="G58" i="2"/>
  <c r="A59" i="2"/>
  <c r="B59" i="2"/>
  <c r="F59" i="2"/>
  <c r="G59" i="2"/>
  <c r="A60" i="2"/>
  <c r="B60" i="2"/>
  <c r="F60" i="2"/>
  <c r="G60" i="2"/>
  <c r="A61" i="2"/>
  <c r="B61" i="2"/>
  <c r="F61" i="2"/>
  <c r="G61" i="2"/>
  <c r="A62" i="2"/>
  <c r="B62" i="2"/>
  <c r="F62" i="2"/>
  <c r="G62" i="2"/>
  <c r="A63" i="2"/>
  <c r="B63" i="2"/>
  <c r="F63" i="2"/>
  <c r="G63" i="2"/>
  <c r="A64" i="2"/>
  <c r="B64" i="2"/>
  <c r="F64" i="2"/>
  <c r="G64" i="2"/>
  <c r="A65" i="2"/>
  <c r="B65" i="2"/>
  <c r="F65" i="2"/>
  <c r="G65" i="2"/>
  <c r="A69" i="2"/>
  <c r="B69" i="2"/>
  <c r="F69" i="2"/>
  <c r="G69" i="2"/>
  <c r="A70" i="2"/>
  <c r="B70" i="2"/>
  <c r="F70" i="2"/>
  <c r="G70" i="2"/>
  <c r="A71" i="2"/>
  <c r="B71" i="2"/>
  <c r="F71" i="2"/>
  <c r="G71" i="2"/>
  <c r="A72" i="2"/>
  <c r="B72" i="2"/>
  <c r="F72" i="2"/>
  <c r="G72" i="2"/>
  <c r="A73" i="2"/>
  <c r="B73" i="2"/>
  <c r="F73" i="2"/>
  <c r="G73" i="2"/>
  <c r="A74" i="2"/>
  <c r="B74" i="2"/>
  <c r="F74" i="2"/>
  <c r="G74" i="2"/>
  <c r="A75" i="2"/>
  <c r="B75" i="2"/>
  <c r="F75" i="2"/>
  <c r="G75" i="2"/>
  <c r="A76" i="2"/>
  <c r="B76" i="2"/>
  <c r="F76" i="2"/>
  <c r="G76" i="2"/>
  <c r="A77" i="2"/>
  <c r="B77" i="2"/>
  <c r="F77" i="2"/>
  <c r="G77" i="2"/>
  <c r="A78" i="2"/>
  <c r="B78" i="2"/>
  <c r="F78" i="2"/>
  <c r="G78" i="2"/>
  <c r="A79" i="2"/>
  <c r="B79" i="2"/>
  <c r="F79" i="2"/>
  <c r="G79" i="2"/>
  <c r="A80" i="2"/>
  <c r="B80" i="2"/>
  <c r="F80" i="2"/>
  <c r="G80" i="2"/>
  <c r="A81" i="2"/>
  <c r="B81" i="2"/>
  <c r="F81" i="2"/>
  <c r="G81" i="2"/>
  <c r="A82" i="2"/>
  <c r="B82" i="2"/>
  <c r="F82" i="2"/>
  <c r="G82" i="2"/>
  <c r="A83" i="2"/>
  <c r="B83" i="2"/>
  <c r="F83" i="2"/>
  <c r="G83" i="2"/>
  <c r="A87" i="2"/>
  <c r="B87" i="2"/>
  <c r="F87" i="2"/>
  <c r="G87" i="2"/>
  <c r="A88" i="2"/>
  <c r="B88" i="2"/>
  <c r="F88" i="2"/>
  <c r="G88" i="2"/>
  <c r="A89" i="2"/>
  <c r="B89" i="2"/>
  <c r="F89" i="2"/>
  <c r="G89" i="2"/>
  <c r="A90" i="2"/>
  <c r="B90" i="2"/>
  <c r="F90" i="2"/>
  <c r="G90" i="2"/>
  <c r="A91" i="2"/>
  <c r="B91" i="2"/>
  <c r="F91" i="2"/>
  <c r="G91" i="2"/>
  <c r="A92" i="2"/>
  <c r="B92" i="2"/>
  <c r="F92" i="2"/>
  <c r="G92" i="2"/>
  <c r="A93" i="2"/>
  <c r="B93" i="2"/>
  <c r="F93" i="2"/>
  <c r="G93" i="2"/>
  <c r="A94" i="2"/>
  <c r="B94" i="2"/>
  <c r="F94" i="2"/>
  <c r="G94" i="2"/>
  <c r="A95" i="2"/>
  <c r="B95" i="2"/>
  <c r="F95" i="2"/>
  <c r="G95" i="2"/>
  <c r="A96" i="2"/>
  <c r="B96" i="2"/>
  <c r="F96" i="2"/>
  <c r="G96" i="2"/>
  <c r="A97" i="2"/>
  <c r="B97" i="2"/>
  <c r="F97" i="2"/>
  <c r="G97" i="2"/>
  <c r="A98" i="2"/>
  <c r="B98" i="2"/>
  <c r="F98" i="2"/>
  <c r="G98" i="2"/>
  <c r="A102" i="2"/>
  <c r="B102" i="2"/>
  <c r="F102" i="2"/>
  <c r="G102" i="2"/>
  <c r="A103" i="2"/>
  <c r="B103" i="2"/>
  <c r="F103" i="2"/>
  <c r="G103" i="2"/>
  <c r="A104" i="2"/>
  <c r="B104" i="2"/>
  <c r="F104" i="2"/>
  <c r="G104" i="2"/>
  <c r="A105" i="2"/>
  <c r="B105" i="2"/>
  <c r="F105" i="2"/>
  <c r="G105" i="2"/>
  <c r="A106" i="2"/>
  <c r="B106" i="2"/>
  <c r="F106" i="2"/>
  <c r="G106" i="2"/>
  <c r="A107" i="2"/>
  <c r="B107" i="2"/>
  <c r="F107" i="2"/>
  <c r="G107" i="2"/>
  <c r="A108" i="2"/>
  <c r="B108" i="2"/>
  <c r="F108" i="2"/>
  <c r="G108" i="2"/>
  <c r="A109" i="2"/>
  <c r="B109" i="2"/>
  <c r="F109" i="2"/>
  <c r="G109" i="2"/>
  <c r="A110" i="2"/>
  <c r="B110" i="2"/>
  <c r="F110" i="2"/>
  <c r="G110" i="2"/>
  <c r="A111" i="2"/>
  <c r="B111" i="2"/>
  <c r="F111" i="2"/>
  <c r="G111" i="2"/>
  <c r="A112" i="2"/>
  <c r="B112" i="2"/>
  <c r="F112" i="2"/>
  <c r="G112" i="2"/>
  <c r="A113" i="2"/>
  <c r="B113" i="2"/>
  <c r="F113" i="2"/>
  <c r="G113" i="2"/>
  <c r="A114" i="2"/>
  <c r="B114" i="2"/>
  <c r="F114" i="2"/>
  <c r="G114" i="2"/>
  <c r="A115" i="2"/>
  <c r="B115" i="2"/>
  <c r="F115" i="2"/>
  <c r="G115" i="2"/>
  <c r="A116" i="2"/>
  <c r="B116" i="2"/>
  <c r="F116" i="2"/>
  <c r="G116" i="2"/>
  <c r="A117" i="2"/>
  <c r="B117" i="2"/>
  <c r="F117" i="2"/>
  <c r="G117" i="2"/>
  <c r="A118" i="2"/>
  <c r="B118" i="2"/>
  <c r="F118" i="2"/>
  <c r="G118" i="2"/>
  <c r="A119" i="2"/>
  <c r="B119" i="2"/>
  <c r="F119" i="2"/>
  <c r="G119" i="2"/>
  <c r="A120" i="2"/>
  <c r="B120" i="2"/>
  <c r="F120" i="2"/>
  <c r="G120" i="2"/>
  <c r="A121" i="2"/>
  <c r="B121" i="2"/>
  <c r="F121" i="2"/>
  <c r="G121" i="2"/>
  <c r="A122" i="2"/>
  <c r="B122" i="2"/>
  <c r="F122" i="2"/>
  <c r="G122" i="2"/>
  <c r="A123" i="2"/>
  <c r="B123" i="2"/>
  <c r="F123" i="2"/>
  <c r="G123" i="2"/>
  <c r="A124" i="2"/>
  <c r="B124" i="2"/>
  <c r="F124" i="2"/>
  <c r="G124" i="2"/>
  <c r="A127" i="2"/>
  <c r="B127" i="2"/>
  <c r="A128" i="2"/>
  <c r="B128" i="2"/>
  <c r="F128" i="2"/>
  <c r="G128" i="2"/>
  <c r="A129" i="2"/>
  <c r="B129" i="2"/>
  <c r="F129" i="2"/>
  <c r="G129" i="2"/>
  <c r="C134" i="2"/>
  <c r="C135" i="2"/>
  <c r="C136" i="2"/>
  <c r="P123" i="1"/>
  <c r="U123" i="1"/>
  <c r="P119" i="1"/>
  <c r="U119" i="1"/>
  <c r="P117" i="1"/>
  <c r="U117" i="1"/>
  <c r="P115" i="1"/>
  <c r="U115" i="1"/>
  <c r="P113" i="1"/>
  <c r="U113" i="1"/>
  <c r="P111" i="1"/>
  <c r="U111" i="1"/>
  <c r="P109" i="1"/>
  <c r="U109" i="1"/>
  <c r="P107" i="1"/>
  <c r="U107" i="1"/>
  <c r="P105" i="1"/>
  <c r="U105" i="1"/>
  <c r="P103" i="1"/>
  <c r="U103" i="1"/>
  <c r="P101" i="1"/>
  <c r="U101" i="1"/>
  <c r="P99" i="1"/>
  <c r="U99" i="1"/>
  <c r="P97" i="1"/>
  <c r="U97" i="1"/>
  <c r="P94" i="1"/>
  <c r="P122" i="1"/>
  <c r="U122" i="1"/>
  <c r="P118" i="1"/>
  <c r="U118" i="1"/>
  <c r="P116" i="1"/>
  <c r="U116" i="1"/>
  <c r="P114" i="1"/>
  <c r="U114" i="1"/>
  <c r="P112" i="1"/>
  <c r="U112" i="1"/>
  <c r="P110" i="1"/>
  <c r="U110" i="1"/>
  <c r="P108" i="1"/>
  <c r="U108" i="1"/>
  <c r="P106" i="1"/>
  <c r="U106" i="1"/>
  <c r="P104" i="1"/>
  <c r="U104" i="1"/>
  <c r="P102" i="1"/>
  <c r="U102" i="1"/>
  <c r="P100" i="1"/>
  <c r="U100" i="1"/>
  <c r="P98" i="1"/>
  <c r="U98" i="1"/>
  <c r="X93" i="1"/>
  <c r="Y93" i="1"/>
  <c r="Z93" i="1"/>
  <c r="AA93" i="1"/>
  <c r="X91" i="1"/>
  <c r="Y91" i="1"/>
  <c r="Z91" i="1"/>
  <c r="AA91" i="1"/>
  <c r="X90" i="1"/>
  <c r="Y90" i="1"/>
  <c r="Z90" i="1"/>
  <c r="AA90" i="1"/>
  <c r="X89" i="1"/>
  <c r="Y89" i="1"/>
  <c r="Z89" i="1"/>
  <c r="AA89" i="1"/>
  <c r="X88" i="1"/>
  <c r="Y88" i="1"/>
  <c r="Z88" i="1"/>
  <c r="AA88" i="1"/>
  <c r="X87" i="1"/>
  <c r="Y87" i="1"/>
  <c r="Z87" i="1"/>
  <c r="AA87" i="1"/>
  <c r="X86" i="1"/>
  <c r="Y86" i="1"/>
  <c r="Z86" i="1"/>
  <c r="AA86" i="1"/>
  <c r="X85" i="1"/>
  <c r="Y85" i="1"/>
  <c r="Z85" i="1"/>
  <c r="AA85" i="1"/>
  <c r="X84" i="1"/>
  <c r="Y84" i="1"/>
  <c r="Z84" i="1"/>
  <c r="AA84" i="1"/>
  <c r="P83" i="1"/>
  <c r="U83" i="1"/>
  <c r="P80" i="1"/>
  <c r="U80" i="1"/>
  <c r="P79" i="1"/>
  <c r="U79" i="1"/>
  <c r="P77" i="1"/>
  <c r="U77" i="1"/>
  <c r="P76" i="1"/>
  <c r="U76" i="1"/>
  <c r="P75" i="1"/>
  <c r="U75" i="1"/>
  <c r="P73" i="1"/>
  <c r="U73" i="1"/>
  <c r="P72" i="1"/>
  <c r="U72" i="1"/>
  <c r="P71" i="1"/>
  <c r="U71" i="1"/>
  <c r="P67" i="1"/>
  <c r="U67" i="1"/>
  <c r="P63" i="1"/>
  <c r="U63" i="1"/>
  <c r="P61" i="1"/>
  <c r="U61" i="1"/>
  <c r="P59" i="1"/>
  <c r="U59" i="1"/>
  <c r="P57" i="1"/>
  <c r="U57" i="1"/>
  <c r="P49" i="1"/>
  <c r="U49" i="1"/>
  <c r="P47" i="1"/>
  <c r="U47" i="1"/>
  <c r="P45" i="1"/>
  <c r="U45" i="1"/>
  <c r="P43" i="1"/>
  <c r="U43" i="1"/>
  <c r="Z123" i="1"/>
  <c r="AA123" i="1"/>
  <c r="Z122" i="1"/>
  <c r="AA122" i="1"/>
  <c r="Z119" i="1"/>
  <c r="AA119" i="1"/>
  <c r="Z118" i="1"/>
  <c r="AA118" i="1"/>
  <c r="Z117" i="1"/>
  <c r="AA117" i="1"/>
  <c r="Z116" i="1"/>
  <c r="AA116" i="1"/>
  <c r="Z115" i="1"/>
  <c r="AA115" i="1"/>
  <c r="Z114" i="1"/>
  <c r="AA114" i="1"/>
  <c r="Z113" i="1"/>
  <c r="AA113" i="1"/>
  <c r="Z112" i="1"/>
  <c r="AA112" i="1"/>
  <c r="Z111" i="1"/>
  <c r="AA111" i="1"/>
  <c r="Z110" i="1"/>
  <c r="AA110" i="1"/>
  <c r="Z109" i="1"/>
  <c r="AA109" i="1"/>
  <c r="Z108" i="1"/>
  <c r="AA108" i="1"/>
  <c r="Z107" i="1"/>
  <c r="AA107" i="1"/>
  <c r="Z106" i="1"/>
  <c r="AA106" i="1"/>
  <c r="Z105" i="1"/>
  <c r="AA105" i="1"/>
  <c r="Z104" i="1"/>
  <c r="AA104" i="1"/>
  <c r="Z103" i="1"/>
  <c r="AA103" i="1"/>
  <c r="Z102" i="1"/>
  <c r="AA102" i="1"/>
  <c r="Z101" i="1"/>
  <c r="AA101" i="1"/>
  <c r="Z100" i="1"/>
  <c r="AA100" i="1"/>
  <c r="Z99" i="1"/>
  <c r="AA99" i="1"/>
  <c r="Z98" i="1"/>
  <c r="AA98" i="1"/>
  <c r="Z97" i="1"/>
  <c r="AA97" i="1"/>
  <c r="Z94" i="1"/>
  <c r="AA94" i="1"/>
  <c r="X92" i="1"/>
  <c r="Y92" i="1"/>
  <c r="Z92" i="1"/>
  <c r="AA92" i="1"/>
  <c r="P78" i="1"/>
  <c r="U78" i="1"/>
  <c r="P74" i="1"/>
  <c r="U74" i="1"/>
  <c r="P70" i="1"/>
  <c r="U70" i="1"/>
  <c r="P69" i="1"/>
  <c r="U69" i="1"/>
  <c r="P68" i="1"/>
  <c r="U68" i="1"/>
  <c r="P66" i="1"/>
  <c r="U66" i="1"/>
  <c r="P62" i="1"/>
  <c r="U62" i="1"/>
  <c r="P60" i="1"/>
  <c r="U60" i="1"/>
  <c r="P58" i="1"/>
  <c r="U58" i="1"/>
  <c r="P56" i="1"/>
  <c r="U56" i="1"/>
  <c r="P55" i="1"/>
  <c r="U55" i="1"/>
  <c r="P54" i="1"/>
  <c r="U54" i="1"/>
  <c r="P53" i="1"/>
  <c r="U53" i="1"/>
  <c r="P52" i="1"/>
  <c r="U52" i="1"/>
  <c r="P48" i="1"/>
  <c r="U48" i="1"/>
  <c r="P46" i="1"/>
  <c r="U46" i="1"/>
  <c r="P44" i="1"/>
  <c r="U44" i="1"/>
  <c r="P33" i="1"/>
  <c r="U33" i="1"/>
  <c r="P32" i="1"/>
  <c r="U32" i="1"/>
  <c r="P31" i="1"/>
  <c r="U31" i="1"/>
  <c r="P30" i="1"/>
  <c r="U30" i="1"/>
  <c r="P29" i="1"/>
  <c r="U29" i="1"/>
  <c r="P28" i="1"/>
  <c r="U28" i="1"/>
  <c r="P27" i="1"/>
  <c r="U27" i="1"/>
  <c r="P26" i="1"/>
  <c r="U26" i="1"/>
  <c r="P25" i="1"/>
  <c r="U25" i="1"/>
  <c r="P24" i="1"/>
  <c r="U24" i="1"/>
  <c r="P23" i="1"/>
  <c r="U23" i="1"/>
  <c r="P22" i="1"/>
  <c r="U22" i="1"/>
  <c r="P21" i="1"/>
  <c r="U21" i="1"/>
  <c r="Z83" i="1"/>
  <c r="AA83" i="1"/>
  <c r="Z80" i="1"/>
  <c r="AA80" i="1"/>
  <c r="Z79" i="1"/>
  <c r="AA79" i="1"/>
  <c r="Z78" i="1"/>
  <c r="AA78" i="1"/>
  <c r="Z77" i="1"/>
  <c r="AA77" i="1"/>
  <c r="Z76" i="1"/>
  <c r="AA76" i="1"/>
  <c r="Z75" i="1"/>
  <c r="AA75" i="1"/>
  <c r="Z74" i="1"/>
  <c r="AA74" i="1"/>
  <c r="Z73" i="1"/>
  <c r="AA73" i="1"/>
  <c r="Z72" i="1"/>
  <c r="AA72" i="1"/>
  <c r="Z71" i="1"/>
  <c r="AA71" i="1"/>
  <c r="Z70" i="1"/>
  <c r="AA70" i="1"/>
  <c r="Z69" i="1"/>
  <c r="AA69" i="1"/>
  <c r="Z68" i="1"/>
  <c r="AA68" i="1"/>
  <c r="Z67" i="1"/>
  <c r="AA67" i="1"/>
  <c r="Z66" i="1"/>
  <c r="AA66" i="1"/>
  <c r="Z63" i="1"/>
  <c r="AA63" i="1"/>
  <c r="Z62" i="1"/>
  <c r="AA62" i="1"/>
  <c r="Z61" i="1"/>
  <c r="AA61" i="1"/>
  <c r="Z60" i="1"/>
  <c r="AA60" i="1"/>
  <c r="Z59" i="1"/>
  <c r="AA59" i="1"/>
  <c r="Z58" i="1"/>
  <c r="AA58" i="1"/>
  <c r="Z57" i="1"/>
  <c r="AA57" i="1"/>
  <c r="Z56" i="1"/>
  <c r="AA56" i="1"/>
  <c r="Z55" i="1"/>
  <c r="AA55" i="1"/>
  <c r="Z54" i="1"/>
  <c r="AA54" i="1"/>
  <c r="Z53" i="1"/>
  <c r="AA53" i="1"/>
  <c r="Z52" i="1"/>
  <c r="AA52" i="1"/>
  <c r="Z49" i="1"/>
  <c r="AA49" i="1"/>
  <c r="Z48" i="1"/>
  <c r="AA48" i="1"/>
  <c r="Z47" i="1"/>
  <c r="AA47" i="1"/>
  <c r="Z46" i="1"/>
  <c r="AA46" i="1"/>
  <c r="Z45" i="1"/>
  <c r="AA45" i="1"/>
  <c r="Z44" i="1"/>
  <c r="AA44" i="1"/>
  <c r="Z43" i="1"/>
  <c r="AA43" i="1"/>
  <c r="U42" i="1"/>
  <c r="U41" i="1"/>
  <c r="U40" i="1"/>
  <c r="U39" i="1"/>
  <c r="U38" i="1"/>
  <c r="U37" i="1"/>
  <c r="U36" i="1"/>
  <c r="U35" i="1"/>
  <c r="U34" i="1"/>
  <c r="K42" i="1"/>
  <c r="AB42" i="1"/>
  <c r="AC42" i="1"/>
  <c r="Q42" i="1"/>
  <c r="K41" i="1"/>
  <c r="AB41" i="1"/>
  <c r="AC41" i="1"/>
  <c r="Q41" i="1"/>
  <c r="K40" i="1"/>
  <c r="AB40" i="1"/>
  <c r="AC40" i="1"/>
  <c r="Q40" i="1"/>
  <c r="K39" i="1"/>
  <c r="AB39" i="1"/>
  <c r="AC39" i="1"/>
  <c r="Q39" i="1"/>
  <c r="K38" i="1"/>
  <c r="AB38" i="1"/>
  <c r="AC38" i="1"/>
  <c r="Q38" i="1"/>
  <c r="K37" i="1"/>
  <c r="AB37" i="1"/>
  <c r="AC37" i="1"/>
  <c r="Q37" i="1"/>
  <c r="K36" i="1"/>
  <c r="AB36" i="1"/>
  <c r="AC36" i="1"/>
  <c r="Q36" i="1"/>
  <c r="K35" i="1"/>
  <c r="AB35" i="1"/>
  <c r="AC35" i="1"/>
  <c r="Q35" i="1"/>
  <c r="K34" i="1"/>
  <c r="AB34" i="1"/>
  <c r="AC34" i="1"/>
  <c r="Q34" i="1"/>
  <c r="P20" i="1"/>
  <c r="P17" i="1"/>
  <c r="P16" i="1"/>
  <c r="P15" i="1"/>
  <c r="P14" i="1"/>
  <c r="P13" i="1"/>
  <c r="P12" i="1"/>
  <c r="P11" i="1"/>
  <c r="P10" i="1"/>
  <c r="P9" i="1"/>
  <c r="P8" i="1"/>
  <c r="Z20" i="1"/>
  <c r="AA20" i="1"/>
  <c r="Z17" i="1"/>
  <c r="AA17" i="1"/>
  <c r="Z16" i="1"/>
  <c r="AA16" i="1"/>
  <c r="Z15" i="1"/>
  <c r="AA15" i="1"/>
  <c r="Z14" i="1"/>
  <c r="AA14" i="1"/>
  <c r="Z13" i="1"/>
  <c r="AA13" i="1"/>
  <c r="Z12" i="1"/>
  <c r="AA12" i="1"/>
  <c r="Z11" i="1"/>
  <c r="AA11" i="1"/>
  <c r="Z10" i="1"/>
  <c r="AA10" i="1"/>
  <c r="Z9" i="1"/>
  <c r="AA9" i="1"/>
  <c r="Z8" i="1"/>
  <c r="AA8" i="1"/>
  <c r="K8" i="1"/>
  <c r="AB8" i="1"/>
  <c r="AC8" i="1"/>
  <c r="Q8" i="1"/>
  <c r="K9" i="1"/>
  <c r="AB9" i="1"/>
  <c r="AC9" i="1"/>
  <c r="Q9" i="1"/>
  <c r="K10" i="1"/>
  <c r="AB10" i="1"/>
  <c r="AC10" i="1"/>
  <c r="Q10" i="1"/>
  <c r="K11" i="1"/>
  <c r="AB11" i="1"/>
  <c r="AC11" i="1"/>
  <c r="Q11" i="1"/>
  <c r="K12" i="1"/>
  <c r="AB12" i="1"/>
  <c r="AC12" i="1"/>
  <c r="Q12" i="1"/>
  <c r="K13" i="1"/>
  <c r="AB13" i="1"/>
  <c r="AC13" i="1"/>
  <c r="Q13" i="1"/>
  <c r="K14" i="1"/>
  <c r="AB14" i="1"/>
  <c r="AC14" i="1"/>
  <c r="Q14" i="1"/>
  <c r="K15" i="1"/>
  <c r="AB15" i="1"/>
  <c r="AC15" i="1"/>
  <c r="Q15" i="1"/>
  <c r="K16" i="1"/>
  <c r="AB16" i="1"/>
  <c r="AC16" i="1"/>
  <c r="Q16" i="1"/>
  <c r="K17" i="1"/>
  <c r="AB17" i="1"/>
  <c r="AC17" i="1"/>
  <c r="Q17" i="1"/>
  <c r="K20" i="1"/>
  <c r="AB20" i="1"/>
  <c r="AC20" i="1"/>
  <c r="Q20" i="1"/>
  <c r="T34" i="1"/>
  <c r="R34" i="1"/>
  <c r="T35" i="1"/>
  <c r="R35" i="1"/>
  <c r="T36" i="1"/>
  <c r="R36" i="1"/>
  <c r="T37" i="1"/>
  <c r="R37" i="1"/>
  <c r="T38" i="1"/>
  <c r="R38" i="1"/>
  <c r="T39" i="1"/>
  <c r="R39" i="1"/>
  <c r="T40" i="1"/>
  <c r="R40" i="1"/>
  <c r="T41" i="1"/>
  <c r="R41" i="1"/>
  <c r="T42" i="1"/>
  <c r="R42" i="1"/>
  <c r="K21" i="1"/>
  <c r="AB21" i="1"/>
  <c r="AC21" i="1"/>
  <c r="Q21" i="1"/>
  <c r="K22" i="1"/>
  <c r="AB22" i="1"/>
  <c r="AC22" i="1"/>
  <c r="Q22" i="1"/>
  <c r="K23" i="1"/>
  <c r="AB23" i="1"/>
  <c r="AC23" i="1"/>
  <c r="Q23" i="1"/>
  <c r="K24" i="1"/>
  <c r="AB24" i="1"/>
  <c r="AC24" i="1"/>
  <c r="Q24" i="1"/>
  <c r="K25" i="1"/>
  <c r="AB25" i="1"/>
  <c r="AC25" i="1"/>
  <c r="Q25" i="1"/>
  <c r="K26" i="1"/>
  <c r="AB26" i="1"/>
  <c r="AC26" i="1"/>
  <c r="Q26" i="1"/>
  <c r="K27" i="1"/>
  <c r="AB27" i="1"/>
  <c r="AC27" i="1"/>
  <c r="Q27" i="1"/>
  <c r="K28" i="1"/>
  <c r="AB28" i="1"/>
  <c r="AC28" i="1"/>
  <c r="Q28" i="1"/>
  <c r="K29" i="1"/>
  <c r="AB29" i="1"/>
  <c r="AC29" i="1"/>
  <c r="Q29" i="1"/>
  <c r="K30" i="1"/>
  <c r="AB30" i="1"/>
  <c r="AC30" i="1"/>
  <c r="Q30" i="1"/>
  <c r="K31" i="1"/>
  <c r="AB31" i="1"/>
  <c r="AC31" i="1"/>
  <c r="Q31" i="1"/>
  <c r="K32" i="1"/>
  <c r="AB32" i="1"/>
  <c r="AC32" i="1"/>
  <c r="Q32" i="1"/>
  <c r="K33" i="1"/>
  <c r="AB33" i="1"/>
  <c r="AC33" i="1"/>
  <c r="Q33" i="1"/>
  <c r="P92" i="1"/>
  <c r="K43" i="1"/>
  <c r="AB43" i="1"/>
  <c r="AC43" i="1"/>
  <c r="Q43" i="1"/>
  <c r="P84" i="1"/>
  <c r="P85" i="1"/>
  <c r="P86" i="1"/>
  <c r="P87" i="1"/>
  <c r="P88" i="1"/>
  <c r="P89" i="1"/>
  <c r="P90" i="1"/>
  <c r="P91" i="1"/>
  <c r="P93" i="1"/>
  <c r="Q94" i="1"/>
  <c r="K94" i="1"/>
  <c r="AB94" i="1"/>
  <c r="AC94" i="1"/>
  <c r="K44" i="1"/>
  <c r="AB44" i="1"/>
  <c r="AC44" i="1"/>
  <c r="Q44" i="1"/>
  <c r="K46" i="1"/>
  <c r="AB46" i="1"/>
  <c r="AC46" i="1"/>
  <c r="Q46" i="1"/>
  <c r="K48" i="1"/>
  <c r="AB48" i="1"/>
  <c r="AC48" i="1"/>
  <c r="Q48" i="1"/>
  <c r="K52" i="1"/>
  <c r="AB52" i="1"/>
  <c r="AC52" i="1"/>
  <c r="Q52" i="1"/>
  <c r="K53" i="1"/>
  <c r="AB53" i="1"/>
  <c r="AC53" i="1"/>
  <c r="Q53" i="1"/>
  <c r="K54" i="1"/>
  <c r="AB54" i="1"/>
  <c r="AC54" i="1"/>
  <c r="Q54" i="1"/>
  <c r="K55" i="1"/>
  <c r="AB55" i="1"/>
  <c r="AC55" i="1"/>
  <c r="Q55" i="1"/>
  <c r="K56" i="1"/>
  <c r="AB56" i="1"/>
  <c r="AC56" i="1"/>
  <c r="Q56" i="1"/>
  <c r="K58" i="1"/>
  <c r="AB58" i="1"/>
  <c r="AC58" i="1"/>
  <c r="Q58" i="1"/>
  <c r="K60" i="1"/>
  <c r="AB60" i="1"/>
  <c r="AC60" i="1"/>
  <c r="Q60" i="1"/>
  <c r="K62" i="1"/>
  <c r="AB62" i="1"/>
  <c r="AC62" i="1"/>
  <c r="Q62" i="1"/>
  <c r="K66" i="1"/>
  <c r="AB66" i="1"/>
  <c r="AC66" i="1"/>
  <c r="Q66" i="1"/>
  <c r="K68" i="1"/>
  <c r="AB68" i="1"/>
  <c r="AC68" i="1"/>
  <c r="Q68" i="1"/>
  <c r="K69" i="1"/>
  <c r="AB69" i="1"/>
  <c r="AC69" i="1"/>
  <c r="Q69" i="1"/>
  <c r="K70" i="1"/>
  <c r="AB70" i="1"/>
  <c r="AC70" i="1"/>
  <c r="Q70" i="1"/>
  <c r="K74" i="1"/>
  <c r="AB74" i="1"/>
  <c r="AC74" i="1"/>
  <c r="Q74" i="1"/>
  <c r="K78" i="1"/>
  <c r="AB78" i="1"/>
  <c r="AC78" i="1"/>
  <c r="Q78" i="1"/>
  <c r="K45" i="1"/>
  <c r="AB45" i="1"/>
  <c r="AC45" i="1"/>
  <c r="Q45" i="1"/>
  <c r="K47" i="1"/>
  <c r="AB47" i="1"/>
  <c r="AC47" i="1"/>
  <c r="Q47" i="1"/>
  <c r="K49" i="1"/>
  <c r="AB49" i="1"/>
  <c r="AC49" i="1"/>
  <c r="Q49" i="1"/>
  <c r="K57" i="1"/>
  <c r="AB57" i="1"/>
  <c r="AC57" i="1"/>
  <c r="Q57" i="1"/>
  <c r="K59" i="1"/>
  <c r="AB59" i="1"/>
  <c r="AC59" i="1"/>
  <c r="Q59" i="1"/>
  <c r="K61" i="1"/>
  <c r="AB61" i="1"/>
  <c r="AC61" i="1"/>
  <c r="Q61" i="1"/>
  <c r="K63" i="1"/>
  <c r="AB63" i="1"/>
  <c r="AC63" i="1"/>
  <c r="Q63" i="1"/>
  <c r="K67" i="1"/>
  <c r="AB67" i="1"/>
  <c r="AC67" i="1"/>
  <c r="Q67" i="1"/>
  <c r="K71" i="1"/>
  <c r="AB71" i="1"/>
  <c r="AC71" i="1"/>
  <c r="Q71" i="1"/>
  <c r="K72" i="1"/>
  <c r="AB72" i="1"/>
  <c r="AC72" i="1"/>
  <c r="Q72" i="1"/>
  <c r="K73" i="1"/>
  <c r="AB73" i="1"/>
  <c r="AC73" i="1"/>
  <c r="Q73" i="1"/>
  <c r="K75" i="1"/>
  <c r="AB75" i="1"/>
  <c r="AC75" i="1"/>
  <c r="Q75" i="1"/>
  <c r="K76" i="1"/>
  <c r="AB76" i="1"/>
  <c r="AC76" i="1"/>
  <c r="Q76" i="1"/>
  <c r="K77" i="1"/>
  <c r="AB77" i="1"/>
  <c r="AC77" i="1"/>
  <c r="Q77" i="1"/>
  <c r="K79" i="1"/>
  <c r="AB79" i="1"/>
  <c r="AC79" i="1"/>
  <c r="Q79" i="1"/>
  <c r="K80" i="1"/>
  <c r="AB80" i="1"/>
  <c r="AC80" i="1"/>
  <c r="Q80" i="1"/>
  <c r="K83" i="1"/>
  <c r="AB83" i="1"/>
  <c r="AC83" i="1"/>
  <c r="Q83" i="1"/>
  <c r="K98" i="1"/>
  <c r="AB98" i="1"/>
  <c r="AC98" i="1"/>
  <c r="Q98" i="1"/>
  <c r="K100" i="1"/>
  <c r="AB100" i="1"/>
  <c r="AC100" i="1"/>
  <c r="Q100" i="1"/>
  <c r="K102" i="1"/>
  <c r="AB102" i="1"/>
  <c r="AC102" i="1"/>
  <c r="Q102" i="1"/>
  <c r="K104" i="1"/>
  <c r="AB104" i="1"/>
  <c r="AC104" i="1"/>
  <c r="Q104" i="1"/>
  <c r="K106" i="1"/>
  <c r="AB106" i="1"/>
  <c r="AC106" i="1"/>
  <c r="Q106" i="1"/>
  <c r="K108" i="1"/>
  <c r="AB108" i="1"/>
  <c r="AC108" i="1"/>
  <c r="Q108" i="1"/>
  <c r="K110" i="1"/>
  <c r="AB110" i="1"/>
  <c r="AC110" i="1"/>
  <c r="Q110" i="1"/>
  <c r="K112" i="1"/>
  <c r="AB112" i="1"/>
  <c r="AC112" i="1"/>
  <c r="Q112" i="1"/>
  <c r="K114" i="1"/>
  <c r="AB114" i="1"/>
  <c r="AC114" i="1"/>
  <c r="Q114" i="1"/>
  <c r="K116" i="1"/>
  <c r="AB116" i="1"/>
  <c r="AC116" i="1"/>
  <c r="Q116" i="1"/>
  <c r="K118" i="1"/>
  <c r="AB118" i="1"/>
  <c r="AC118" i="1"/>
  <c r="Q118" i="1"/>
  <c r="K122" i="1"/>
  <c r="AB122" i="1"/>
  <c r="AC122" i="1"/>
  <c r="Q122" i="1"/>
  <c r="K97" i="1"/>
  <c r="AB97" i="1"/>
  <c r="AC97" i="1"/>
  <c r="Q97" i="1"/>
  <c r="K99" i="1"/>
  <c r="AB99" i="1"/>
  <c r="AC99" i="1"/>
  <c r="Q99" i="1"/>
  <c r="K101" i="1"/>
  <c r="AB101" i="1"/>
  <c r="AC101" i="1"/>
  <c r="Q101" i="1"/>
  <c r="K103" i="1"/>
  <c r="AB103" i="1"/>
  <c r="AC103" i="1"/>
  <c r="Q103" i="1"/>
  <c r="K105" i="1"/>
  <c r="AB105" i="1"/>
  <c r="AC105" i="1"/>
  <c r="Q105" i="1"/>
  <c r="K107" i="1"/>
  <c r="AB107" i="1"/>
  <c r="AC107" i="1"/>
  <c r="Q107" i="1"/>
  <c r="K109" i="1"/>
  <c r="AB109" i="1"/>
  <c r="AC109" i="1"/>
  <c r="Q109" i="1"/>
  <c r="K111" i="1"/>
  <c r="AB111" i="1"/>
  <c r="AC111" i="1"/>
  <c r="Q111" i="1"/>
  <c r="K113" i="1"/>
  <c r="AB113" i="1"/>
  <c r="AC113" i="1"/>
  <c r="Q113" i="1"/>
  <c r="K115" i="1"/>
  <c r="AB115" i="1"/>
  <c r="AC115" i="1"/>
  <c r="Q115" i="1"/>
  <c r="K117" i="1"/>
  <c r="AB117" i="1"/>
  <c r="AC117" i="1"/>
  <c r="Q117" i="1"/>
  <c r="K119" i="1"/>
  <c r="AB119" i="1"/>
  <c r="AC119" i="1"/>
  <c r="Q119" i="1"/>
  <c r="K123" i="1"/>
  <c r="AB123" i="1"/>
  <c r="AC123" i="1"/>
  <c r="Q123" i="1"/>
  <c r="U8" i="1"/>
  <c r="U9" i="1"/>
  <c r="U10" i="1"/>
  <c r="U11" i="1"/>
  <c r="U12" i="1"/>
  <c r="U13" i="1"/>
  <c r="U14" i="1"/>
  <c r="U15" i="1"/>
  <c r="U16" i="1"/>
  <c r="U17" i="1"/>
  <c r="U20" i="1"/>
  <c r="U94" i="1"/>
  <c r="R119" i="1"/>
  <c r="T119" i="1"/>
  <c r="R115" i="1"/>
  <c r="T115" i="1"/>
  <c r="R111" i="1"/>
  <c r="T111" i="1"/>
  <c r="R107" i="1"/>
  <c r="T107" i="1"/>
  <c r="R103" i="1"/>
  <c r="T103" i="1"/>
  <c r="R99" i="1"/>
  <c r="T99" i="1"/>
  <c r="R97" i="1"/>
  <c r="T97" i="1"/>
  <c r="R118" i="1"/>
  <c r="T118" i="1"/>
  <c r="R114" i="1"/>
  <c r="T114" i="1"/>
  <c r="R110" i="1"/>
  <c r="T110" i="1"/>
  <c r="R106" i="1"/>
  <c r="T106" i="1"/>
  <c r="R102" i="1"/>
  <c r="T102" i="1"/>
  <c r="R83" i="1"/>
  <c r="T83" i="1"/>
  <c r="R79" i="1"/>
  <c r="T79" i="1"/>
  <c r="AD79" i="1"/>
  <c r="R76" i="1"/>
  <c r="T76" i="1"/>
  <c r="AD76" i="1"/>
  <c r="R73" i="1"/>
  <c r="T73" i="1"/>
  <c r="R71" i="1"/>
  <c r="T71" i="1"/>
  <c r="AD71" i="1"/>
  <c r="R63" i="1"/>
  <c r="T63" i="1"/>
  <c r="R59" i="1"/>
  <c r="T59" i="1"/>
  <c r="R49" i="1"/>
  <c r="T49" i="1"/>
  <c r="R45" i="1"/>
  <c r="T45" i="1"/>
  <c r="R74" i="1"/>
  <c r="T74" i="1"/>
  <c r="R69" i="1"/>
  <c r="T69" i="1"/>
  <c r="AD69" i="1"/>
  <c r="R66" i="1"/>
  <c r="T66" i="1"/>
  <c r="R58" i="1"/>
  <c r="T58" i="1"/>
  <c r="R56" i="1"/>
  <c r="T56" i="1"/>
  <c r="R54" i="1"/>
  <c r="T54" i="1"/>
  <c r="AD54" i="1"/>
  <c r="R48" i="1"/>
  <c r="T48" i="1"/>
  <c r="R44" i="1"/>
  <c r="T44" i="1"/>
  <c r="K91" i="1"/>
  <c r="AB91" i="1"/>
  <c r="AC91" i="1"/>
  <c r="Q91" i="1"/>
  <c r="K89" i="1"/>
  <c r="AB89" i="1"/>
  <c r="AC89" i="1"/>
  <c r="Q89" i="1"/>
  <c r="K86" i="1"/>
  <c r="AB86" i="1"/>
  <c r="AC86" i="1"/>
  <c r="Q86" i="1"/>
  <c r="R43" i="1"/>
  <c r="T43" i="1"/>
  <c r="Q92" i="1"/>
  <c r="K92" i="1"/>
  <c r="AB92" i="1"/>
  <c r="AC92" i="1"/>
  <c r="R32" i="1"/>
  <c r="T32" i="1"/>
  <c r="R30" i="1"/>
  <c r="T30" i="1"/>
  <c r="R27" i="1"/>
  <c r="T27" i="1"/>
  <c r="R26" i="1"/>
  <c r="T26" i="1"/>
  <c r="R24" i="1"/>
  <c r="T24" i="1"/>
  <c r="R22" i="1"/>
  <c r="T22" i="1"/>
  <c r="R21" i="1"/>
  <c r="T21" i="1"/>
  <c r="R20" i="1"/>
  <c r="T20" i="1"/>
  <c r="R17" i="1"/>
  <c r="T17" i="1"/>
  <c r="AD17" i="1"/>
  <c r="R16" i="1"/>
  <c r="T16" i="1"/>
  <c r="AD16" i="1"/>
  <c r="R15" i="1"/>
  <c r="T15" i="1"/>
  <c r="AD15" i="1"/>
  <c r="R14" i="1"/>
  <c r="T14" i="1"/>
  <c r="AD14" i="1"/>
  <c r="R13" i="1"/>
  <c r="T13" i="1"/>
  <c r="AD13" i="1"/>
  <c r="R12" i="1"/>
  <c r="T12" i="1"/>
  <c r="AD12" i="1"/>
  <c r="R11" i="1"/>
  <c r="T11" i="1"/>
  <c r="AD11" i="1"/>
  <c r="R10" i="1"/>
  <c r="T10" i="1"/>
  <c r="AD10" i="1"/>
  <c r="R9" i="1"/>
  <c r="T9" i="1"/>
  <c r="AD9" i="1"/>
  <c r="R8" i="1"/>
  <c r="T8" i="1"/>
  <c r="AD8" i="1"/>
  <c r="R123" i="1"/>
  <c r="T123" i="1"/>
  <c r="R117" i="1"/>
  <c r="T117" i="1"/>
  <c r="R113" i="1"/>
  <c r="T113" i="1"/>
  <c r="R109" i="1"/>
  <c r="T109" i="1"/>
  <c r="R105" i="1"/>
  <c r="T105" i="1"/>
  <c r="R101" i="1"/>
  <c r="T101" i="1"/>
  <c r="R122" i="1"/>
  <c r="T122" i="1"/>
  <c r="R116" i="1"/>
  <c r="T116" i="1"/>
  <c r="R112" i="1"/>
  <c r="T112" i="1"/>
  <c r="R108" i="1"/>
  <c r="T108" i="1"/>
  <c r="R104" i="1"/>
  <c r="T104" i="1"/>
  <c r="R100" i="1"/>
  <c r="T100" i="1"/>
  <c r="R98" i="1"/>
  <c r="T98" i="1"/>
  <c r="R80" i="1"/>
  <c r="T80" i="1"/>
  <c r="AD80" i="1"/>
  <c r="R77" i="1"/>
  <c r="T77" i="1"/>
  <c r="R75" i="1"/>
  <c r="T75" i="1"/>
  <c r="AD75" i="1"/>
  <c r="R72" i="1"/>
  <c r="T72" i="1"/>
  <c r="AD72" i="1"/>
  <c r="R67" i="1"/>
  <c r="T67" i="1"/>
  <c r="R61" i="1"/>
  <c r="T61" i="1"/>
  <c r="R57" i="1"/>
  <c r="T57" i="1"/>
  <c r="R47" i="1"/>
  <c r="T47" i="1"/>
  <c r="R78" i="1"/>
  <c r="T78" i="1"/>
  <c r="R70" i="1"/>
  <c r="T70" i="1"/>
  <c r="R68" i="1"/>
  <c r="T68" i="1"/>
  <c r="AD68" i="1"/>
  <c r="R62" i="1"/>
  <c r="T62" i="1"/>
  <c r="R60" i="1"/>
  <c r="T60" i="1"/>
  <c r="R55" i="1"/>
  <c r="T55" i="1"/>
  <c r="AD55" i="1"/>
  <c r="R53" i="1"/>
  <c r="T53" i="1"/>
  <c r="AD53" i="1"/>
  <c r="R52" i="1"/>
  <c r="T52" i="1"/>
  <c r="AD52" i="1"/>
  <c r="R46" i="1"/>
  <c r="T46" i="1"/>
  <c r="K93" i="1"/>
  <c r="AB93" i="1"/>
  <c r="AC93" i="1"/>
  <c r="Q93" i="1"/>
  <c r="K90" i="1"/>
  <c r="AB90" i="1"/>
  <c r="AC90" i="1"/>
  <c r="Q90" i="1"/>
  <c r="K88" i="1"/>
  <c r="AB88" i="1"/>
  <c r="AC88" i="1"/>
  <c r="Q88" i="1"/>
  <c r="K87" i="1"/>
  <c r="AB87" i="1"/>
  <c r="AC87" i="1"/>
  <c r="Q87" i="1"/>
  <c r="K85" i="1"/>
  <c r="AB85" i="1"/>
  <c r="AC85" i="1"/>
  <c r="Q85" i="1"/>
  <c r="K84" i="1"/>
  <c r="AB84" i="1"/>
  <c r="AC84" i="1"/>
  <c r="Q84" i="1"/>
  <c r="R33" i="1"/>
  <c r="T33" i="1"/>
  <c r="R31" i="1"/>
  <c r="T31" i="1"/>
  <c r="R29" i="1"/>
  <c r="T29" i="1"/>
  <c r="R28" i="1"/>
  <c r="T28" i="1"/>
  <c r="R25" i="1"/>
  <c r="T25" i="1"/>
  <c r="R23" i="1"/>
  <c r="T23" i="1"/>
  <c r="R94" i="1"/>
  <c r="T94" i="1"/>
  <c r="AD94" i="1"/>
  <c r="S42" i="1"/>
  <c r="D43" i="2"/>
  <c r="C43" i="2"/>
  <c r="S41" i="1"/>
  <c r="D42" i="2"/>
  <c r="C42" i="2"/>
  <c r="S40" i="1"/>
  <c r="D41" i="2"/>
  <c r="C41" i="2"/>
  <c r="S39" i="1"/>
  <c r="D40" i="2"/>
  <c r="C40" i="2"/>
  <c r="S38" i="1"/>
  <c r="D39" i="2"/>
  <c r="C39" i="2"/>
  <c r="S37" i="1"/>
  <c r="D38" i="2"/>
  <c r="C38" i="2"/>
  <c r="S36" i="1"/>
  <c r="D37" i="2"/>
  <c r="C37" i="2"/>
  <c r="S35" i="1"/>
  <c r="D36" i="2"/>
  <c r="C36" i="2"/>
  <c r="S34" i="1"/>
  <c r="D35" i="2"/>
  <c r="C35" i="2"/>
  <c r="U93" i="1"/>
  <c r="U91" i="1"/>
  <c r="U90" i="1"/>
  <c r="U89" i="1"/>
  <c r="U88" i="1"/>
  <c r="U87" i="1"/>
  <c r="U86" i="1"/>
  <c r="U85" i="1"/>
  <c r="U84" i="1"/>
  <c r="U92" i="1"/>
  <c r="C98" i="2"/>
  <c r="S94" i="1"/>
  <c r="D98" i="2"/>
  <c r="S23" i="1"/>
  <c r="D24" i="2"/>
  <c r="C24" i="2"/>
  <c r="S25" i="1"/>
  <c r="D26" i="2"/>
  <c r="C26" i="2"/>
  <c r="S28" i="1"/>
  <c r="D29" i="2"/>
  <c r="C29" i="2"/>
  <c r="S29" i="1"/>
  <c r="D30" i="2"/>
  <c r="C30" i="2"/>
  <c r="S31" i="1"/>
  <c r="D32" i="2"/>
  <c r="C32" i="2"/>
  <c r="S33" i="1"/>
  <c r="D34" i="2"/>
  <c r="C34" i="2"/>
  <c r="R84" i="1"/>
  <c r="T84" i="1"/>
  <c r="R85" i="1"/>
  <c r="T85" i="1"/>
  <c r="R87" i="1"/>
  <c r="T87" i="1"/>
  <c r="R88" i="1"/>
  <c r="T88" i="1"/>
  <c r="R90" i="1"/>
  <c r="T90" i="1"/>
  <c r="R93" i="1"/>
  <c r="T93" i="1"/>
  <c r="AD93" i="1"/>
  <c r="S46" i="1"/>
  <c r="D47" i="2"/>
  <c r="C47" i="2"/>
  <c r="S53" i="1"/>
  <c r="D55" i="2"/>
  <c r="C55" i="2"/>
  <c r="S68" i="1"/>
  <c r="D71" i="2"/>
  <c r="C71" i="2"/>
  <c r="S70" i="1"/>
  <c r="D73" i="2"/>
  <c r="C73" i="2"/>
  <c r="S78" i="1"/>
  <c r="D81" i="2"/>
  <c r="C81" i="2"/>
  <c r="S47" i="1"/>
  <c r="D48" i="2"/>
  <c r="C48" i="2"/>
  <c r="S57" i="1"/>
  <c r="D59" i="2"/>
  <c r="C59" i="2"/>
  <c r="S61" i="1"/>
  <c r="D63" i="2"/>
  <c r="C63" i="2"/>
  <c r="S67" i="1"/>
  <c r="D70" i="2"/>
  <c r="C70" i="2"/>
  <c r="S75" i="1"/>
  <c r="D78" i="2"/>
  <c r="C78" i="2"/>
  <c r="S77" i="1"/>
  <c r="D80" i="2"/>
  <c r="C80" i="2"/>
  <c r="S8" i="1"/>
  <c r="D8" i="2"/>
  <c r="C8" i="2"/>
  <c r="S10" i="1"/>
  <c r="D10" i="2"/>
  <c r="C10" i="2"/>
  <c r="S12" i="1"/>
  <c r="D12" i="2"/>
  <c r="C12" i="2"/>
  <c r="S14" i="1"/>
  <c r="D14" i="2"/>
  <c r="C14" i="2"/>
  <c r="S16" i="1"/>
  <c r="D16" i="2"/>
  <c r="C16" i="2"/>
  <c r="R92" i="1"/>
  <c r="T92" i="1"/>
  <c r="AD92" i="1"/>
  <c r="S54" i="1"/>
  <c r="D56" i="2"/>
  <c r="C56" i="2"/>
  <c r="S56" i="1"/>
  <c r="D58" i="2"/>
  <c r="C58" i="2"/>
  <c r="S58" i="1"/>
  <c r="D60" i="2"/>
  <c r="C60" i="2"/>
  <c r="S66" i="1"/>
  <c r="D69" i="2"/>
  <c r="C69" i="2"/>
  <c r="S71" i="1"/>
  <c r="D74" i="2"/>
  <c r="C74" i="2"/>
  <c r="S73" i="1"/>
  <c r="D76" i="2"/>
  <c r="C76" i="2"/>
  <c r="S79" i="1"/>
  <c r="D82" i="2"/>
  <c r="C82" i="2"/>
  <c r="S83" i="1"/>
  <c r="D87" i="2"/>
  <c r="C87" i="2"/>
  <c r="S102" i="1"/>
  <c r="D107" i="2"/>
  <c r="C107" i="2"/>
  <c r="S106" i="1"/>
  <c r="D111" i="2"/>
  <c r="C111" i="2"/>
  <c r="S110" i="1"/>
  <c r="D115" i="2"/>
  <c r="C115" i="2"/>
  <c r="S114" i="1"/>
  <c r="D119" i="2"/>
  <c r="C119" i="2"/>
  <c r="S118" i="1"/>
  <c r="D123" i="2"/>
  <c r="C123" i="2"/>
  <c r="S97" i="1"/>
  <c r="D102" i="2"/>
  <c r="C102" i="2"/>
  <c r="S99" i="1"/>
  <c r="D104" i="2"/>
  <c r="C104" i="2"/>
  <c r="S103" i="1"/>
  <c r="D108" i="2"/>
  <c r="C108" i="2"/>
  <c r="S107" i="1"/>
  <c r="D112" i="2"/>
  <c r="C112" i="2"/>
  <c r="S111" i="1"/>
  <c r="D116" i="2"/>
  <c r="C116" i="2"/>
  <c r="S115" i="1"/>
  <c r="D120" i="2"/>
  <c r="C120" i="2"/>
  <c r="S119" i="1"/>
  <c r="D124" i="2"/>
  <c r="C124" i="2"/>
  <c r="S52" i="1"/>
  <c r="D54" i="2"/>
  <c r="C54" i="2"/>
  <c r="S55" i="1"/>
  <c r="D57" i="2"/>
  <c r="C57" i="2"/>
  <c r="S60" i="1"/>
  <c r="D62" i="2"/>
  <c r="C62" i="2"/>
  <c r="S62" i="1"/>
  <c r="D64" i="2"/>
  <c r="C64" i="2"/>
  <c r="S72" i="1"/>
  <c r="D75" i="2"/>
  <c r="C75" i="2"/>
  <c r="S80" i="1"/>
  <c r="D83" i="2"/>
  <c r="C83" i="2"/>
  <c r="S98" i="1"/>
  <c r="D103" i="2"/>
  <c r="C103" i="2"/>
  <c r="S100" i="1"/>
  <c r="D105" i="2"/>
  <c r="C105" i="2"/>
  <c r="S104" i="1"/>
  <c r="D109" i="2"/>
  <c r="C109" i="2"/>
  <c r="S108" i="1"/>
  <c r="D113" i="2"/>
  <c r="C113" i="2"/>
  <c r="S112" i="1"/>
  <c r="D117" i="2"/>
  <c r="C117" i="2"/>
  <c r="S116" i="1"/>
  <c r="D121" i="2"/>
  <c r="C121" i="2"/>
  <c r="S122" i="1"/>
  <c r="D128" i="2"/>
  <c r="C128" i="2"/>
  <c r="S101" i="1"/>
  <c r="D106" i="2"/>
  <c r="C106" i="2"/>
  <c r="S105" i="1"/>
  <c r="D110" i="2"/>
  <c r="C110" i="2"/>
  <c r="S109" i="1"/>
  <c r="D114" i="2"/>
  <c r="C114" i="2"/>
  <c r="S113" i="1"/>
  <c r="D118" i="2"/>
  <c r="C118" i="2"/>
  <c r="S117" i="1"/>
  <c r="D122" i="2"/>
  <c r="C122" i="2"/>
  <c r="S123" i="1"/>
  <c r="D129" i="2"/>
  <c r="C129" i="2"/>
  <c r="S9" i="1"/>
  <c r="D9" i="2"/>
  <c r="C9" i="2"/>
  <c r="S11" i="1"/>
  <c r="D11" i="2"/>
  <c r="C11" i="2"/>
  <c r="S13" i="1"/>
  <c r="D13" i="2"/>
  <c r="C13" i="2"/>
  <c r="S15" i="1"/>
  <c r="D15" i="2"/>
  <c r="C15" i="2"/>
  <c r="S17" i="1"/>
  <c r="D17" i="2"/>
  <c r="C17" i="2"/>
  <c r="S20" i="1"/>
  <c r="D21" i="2"/>
  <c r="C21" i="2"/>
  <c r="S21" i="1"/>
  <c r="C22" i="2"/>
  <c r="S22" i="1"/>
  <c r="D23" i="2"/>
  <c r="C23" i="2"/>
  <c r="S24" i="1"/>
  <c r="D25" i="2"/>
  <c r="C25" i="2"/>
  <c r="S26" i="1"/>
  <c r="D27" i="2"/>
  <c r="C27" i="2"/>
  <c r="S27" i="1"/>
  <c r="D28" i="2"/>
  <c r="C28" i="2"/>
  <c r="S30" i="1"/>
  <c r="D31" i="2"/>
  <c r="C31" i="2"/>
  <c r="S32" i="1"/>
  <c r="D33" i="2"/>
  <c r="C33" i="2"/>
  <c r="S43" i="1"/>
  <c r="D44" i="2"/>
  <c r="C44" i="2"/>
  <c r="R86" i="1"/>
  <c r="T86" i="1"/>
  <c r="R89" i="1"/>
  <c r="T89" i="1"/>
  <c r="R91" i="1"/>
  <c r="T91" i="1"/>
  <c r="AD91" i="1"/>
  <c r="AC125" i="1"/>
  <c r="S44" i="1"/>
  <c r="D45" i="2"/>
  <c r="C45" i="2"/>
  <c r="S48" i="1"/>
  <c r="D49" i="2"/>
  <c r="C49" i="2"/>
  <c r="S69" i="1"/>
  <c r="D72" i="2"/>
  <c r="C72" i="2"/>
  <c r="S74" i="1"/>
  <c r="D77" i="2"/>
  <c r="C77" i="2"/>
  <c r="S45" i="1"/>
  <c r="D46" i="2"/>
  <c r="C46" i="2"/>
  <c r="S49" i="1"/>
  <c r="D50" i="2"/>
  <c r="C50" i="2"/>
  <c r="S59" i="1"/>
  <c r="D61" i="2"/>
  <c r="C61" i="2"/>
  <c r="S63" i="1"/>
  <c r="D65" i="2"/>
  <c r="C65" i="2"/>
  <c r="S76" i="1"/>
  <c r="D79" i="2"/>
  <c r="C79" i="2"/>
  <c r="S91" i="1"/>
  <c r="D95" i="2"/>
  <c r="C95" i="2"/>
  <c r="D130" i="2"/>
  <c r="D131" i="2"/>
  <c r="C96" i="2"/>
  <c r="S92" i="1"/>
  <c r="D96" i="2"/>
  <c r="S93" i="1"/>
  <c r="D97" i="2"/>
  <c r="C97" i="2"/>
  <c r="S90" i="1"/>
  <c r="D94" i="2"/>
  <c r="C94" i="2"/>
  <c r="S88" i="1"/>
  <c r="D92" i="2"/>
  <c r="C92" i="2"/>
  <c r="S87" i="1"/>
  <c r="D91" i="2"/>
  <c r="C91" i="2"/>
  <c r="S85" i="1"/>
  <c r="D89" i="2"/>
  <c r="C89" i="2"/>
  <c r="S84" i="1"/>
  <c r="D88" i="2"/>
  <c r="C88" i="2"/>
  <c r="AD126" i="1"/>
  <c r="S89" i="1"/>
  <c r="D93" i="2"/>
  <c r="C93" i="2"/>
  <c r="S86" i="1"/>
  <c r="D90" i="2"/>
  <c r="D22" i="2"/>
  <c r="D136" i="2"/>
  <c r="C90" i="2"/>
  <c r="D51" i="2"/>
  <c r="D134" i="2" a="1"/>
  <c r="D134" i="2"/>
  <c r="D66" i="2"/>
  <c r="D135" i="2"/>
  <c r="D67" i="2"/>
  <c r="D125" i="2"/>
  <c r="D126" i="2"/>
  <c r="D99" i="2"/>
  <c r="D84" i="2"/>
  <c r="D85" i="2"/>
  <c r="D18" i="2"/>
  <c r="D19" i="2"/>
  <c r="AD125" i="1"/>
  <c r="D100" i="2"/>
  <c r="D132" i="2"/>
  <c r="D52" i="2"/>
  <c r="D133" i="2"/>
</calcChain>
</file>

<file path=xl/sharedStrings.xml><?xml version="1.0" encoding="utf-8"?>
<sst xmlns="http://schemas.openxmlformats.org/spreadsheetml/2006/main" count="207" uniqueCount="144">
  <si>
    <t>en)   NEW Nov '06 (Guo)     Long Square and Rectangular Tube Columns</t>
  </si>
  <si>
    <t>without Moment</t>
  </si>
  <si>
    <t>EC4 "local buckling if h/t &gt; 52*SQRT(235/fy)"</t>
  </si>
  <si>
    <t xml:space="preserve">*  Ec = </t>
  </si>
  <si>
    <t>22*((fcyl+8)/10)^0.3</t>
  </si>
  <si>
    <t>using</t>
  </si>
  <si>
    <t>fc &gt; 60</t>
  </si>
  <si>
    <t>local</t>
  </si>
  <si>
    <t>Test</t>
  </si>
  <si>
    <r>
      <t>N</t>
    </r>
    <r>
      <rPr>
        <sz val="10"/>
        <rFont val="Arial"/>
      </rPr>
      <t>plRd</t>
    </r>
  </si>
  <si>
    <r>
      <t>ChiN</t>
    </r>
    <r>
      <rPr>
        <sz val="10"/>
        <rFont val="Arial"/>
        <family val="2"/>
      </rPr>
      <t>plR</t>
    </r>
  </si>
  <si>
    <t>0.85fcyl</t>
  </si>
  <si>
    <t>d</t>
  </si>
  <si>
    <t>|&lt;---</t>
  </si>
  <si>
    <t>suplement</t>
  </si>
  <si>
    <t>ary</t>
  </si>
  <si>
    <t>calculation</t>
  </si>
  <si>
    <t>---&gt;|</t>
  </si>
  <si>
    <t>0.85fc</t>
  </si>
  <si>
    <t>Ref. No.</t>
  </si>
  <si>
    <t>b</t>
  </si>
  <si>
    <t>h</t>
  </si>
  <si>
    <t>t</t>
  </si>
  <si>
    <t>Yield</t>
  </si>
  <si>
    <t>Es</t>
  </si>
  <si>
    <t>fcyl</t>
  </si>
  <si>
    <t>Ec</t>
  </si>
  <si>
    <t>Length</t>
  </si>
  <si>
    <t>L/b</t>
  </si>
  <si>
    <t>Slender-</t>
  </si>
  <si>
    <t>h/t</t>
  </si>
  <si>
    <t>buckling</t>
  </si>
  <si>
    <t>Nmax</t>
  </si>
  <si>
    <r>
      <t>d</t>
    </r>
    <r>
      <rPr>
        <sz val="10"/>
        <rFont val="Arial"/>
        <family val="2"/>
      </rPr>
      <t>o</t>
    </r>
  </si>
  <si>
    <t>EC4</t>
  </si>
  <si>
    <t>chiNplRd</t>
  </si>
  <si>
    <t>Asfy</t>
  </si>
  <si>
    <t>Bc</t>
  </si>
  <si>
    <t>Hc</t>
  </si>
  <si>
    <t>Ac</t>
  </si>
  <si>
    <t>As</t>
  </si>
  <si>
    <t>(EI)e</t>
  </si>
  <si>
    <t>Ncr</t>
  </si>
  <si>
    <t>phi</t>
  </si>
  <si>
    <t>Chi</t>
  </si>
  <si>
    <t>mm</t>
  </si>
  <si>
    <t>Mpa</t>
  </si>
  <si>
    <t>GPa</t>
  </si>
  <si>
    <t>MPa</t>
  </si>
  <si>
    <t>ness</t>
  </si>
  <si>
    <t>if &gt; 1</t>
  </si>
  <si>
    <t>kN</t>
  </si>
  <si>
    <t>Short</t>
  </si>
  <si>
    <t>Long</t>
  </si>
  <si>
    <t>Npl,Rd</t>
  </si>
  <si>
    <t>mm2</t>
  </si>
  <si>
    <t>kNmm^2</t>
  </si>
  <si>
    <t>Pred</t>
  </si>
  <si>
    <t xml:space="preserve">Guo et al </t>
  </si>
  <si>
    <t>Ref. 92</t>
  </si>
  <si>
    <t>Luo Li</t>
  </si>
  <si>
    <t>Ref. 93</t>
  </si>
  <si>
    <t>Liu &amp; Gho</t>
  </si>
  <si>
    <t>Ref. 88</t>
  </si>
  <si>
    <t>fcyl data</t>
  </si>
  <si>
    <t>corrected</t>
  </si>
  <si>
    <t>to agree</t>
  </si>
  <si>
    <t>with paper</t>
  </si>
  <si>
    <t>was</t>
  </si>
  <si>
    <t>74.7 and</t>
  </si>
  <si>
    <t>1A7-1</t>
  </si>
  <si>
    <t>1A7-2</t>
  </si>
  <si>
    <t>1A8-1</t>
  </si>
  <si>
    <t>1A8-2</t>
  </si>
  <si>
    <t>1A10-1</t>
  </si>
  <si>
    <t>1A10-2</t>
  </si>
  <si>
    <t>1A11-1</t>
  </si>
  <si>
    <t>1A11-2</t>
  </si>
  <si>
    <t>1A13-1</t>
  </si>
  <si>
    <t>1A13-2</t>
  </si>
  <si>
    <t>1A14-1</t>
  </si>
  <si>
    <t>1A14-2</t>
  </si>
  <si>
    <t>Liu et al</t>
  </si>
  <si>
    <t>Ref. 89</t>
  </si>
  <si>
    <t>C5-1</t>
  </si>
  <si>
    <t>C5-2</t>
  </si>
  <si>
    <t>C6-1</t>
  </si>
  <si>
    <t>C6-2</t>
  </si>
  <si>
    <t>C7-1</t>
  </si>
  <si>
    <t>C8-1</t>
  </si>
  <si>
    <t>C8-2</t>
  </si>
  <si>
    <t>C9-1</t>
  </si>
  <si>
    <t>C9-2</t>
  </si>
  <si>
    <t>C10-1</t>
  </si>
  <si>
    <t>C10-2</t>
  </si>
  <si>
    <t>C11-1</t>
  </si>
  <si>
    <t>C11-2</t>
  </si>
  <si>
    <t>C12-1</t>
  </si>
  <si>
    <t>C12-2</t>
  </si>
  <si>
    <t>Liu Dalin</t>
  </si>
  <si>
    <t>Ref. 90</t>
  </si>
  <si>
    <t>Dec.2013</t>
  </si>
  <si>
    <t>58.4 and</t>
  </si>
  <si>
    <t>R2-1</t>
  </si>
  <si>
    <t>R2-2</t>
  </si>
  <si>
    <t>R3-1</t>
  </si>
  <si>
    <t>R3-2</t>
  </si>
  <si>
    <t>R5-1</t>
  </si>
  <si>
    <t>R5-2</t>
  </si>
  <si>
    <t>R6-1</t>
  </si>
  <si>
    <t>R6-2</t>
  </si>
  <si>
    <t>R8-1</t>
  </si>
  <si>
    <t>R8-2</t>
  </si>
  <si>
    <t>R9-1</t>
  </si>
  <si>
    <t>R9-2</t>
  </si>
  <si>
    <t>Ye Zaili</t>
  </si>
  <si>
    <t>Ref. 91</t>
  </si>
  <si>
    <t>Guo Lanhui</t>
  </si>
  <si>
    <t>Ref. 108</t>
  </si>
  <si>
    <t>*</t>
  </si>
  <si>
    <t>S-K3-1</t>
  </si>
  <si>
    <t>R-K3-1</t>
  </si>
  <si>
    <t>No</t>
  </si>
  <si>
    <t>SD =</t>
  </si>
  <si>
    <t>NEW Nov 06 (Guo)     Long Square and Rectangular Tube Columns</t>
  </si>
  <si>
    <t>without Moment   Summary</t>
  </si>
  <si>
    <t>ChiNplR</t>
  </si>
  <si>
    <t>Av (10) =</t>
  </si>
  <si>
    <t>St Dev =</t>
  </si>
  <si>
    <t>Av (30) =</t>
  </si>
  <si>
    <t>fcyl Dec</t>
  </si>
  <si>
    <t>Av (12) =</t>
  </si>
  <si>
    <t>Av (15) =</t>
  </si>
  <si>
    <t>Av (23) =</t>
  </si>
  <si>
    <t>Av (2) =</t>
  </si>
  <si>
    <t xml:space="preserve">All New </t>
  </si>
  <si>
    <t>Av (104) =</t>
  </si>
  <si>
    <t xml:space="preserve">New </t>
  </si>
  <si>
    <t>fcyl &gt; 74</t>
  </si>
  <si>
    <t>fcyl &gt; 60</t>
  </si>
  <si>
    <t>fcyl &lt;= 60</t>
  </si>
  <si>
    <t>All 108 old +</t>
  </si>
  <si>
    <t>104 new</t>
  </si>
  <si>
    <t>Av (212)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</si>
</sst>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E+00"/>
  </numFmts>
  <fonts count="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/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" fontId="7" fillId="0" borderId="0" xfId="0" applyNumberFormat="1" applyFont="1"/>
    <xf numFmtId="165" fontId="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78d10713-6535-4a79-b570-8eb7117f1afb/e)%20Long%20Rec%20no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Graph"/>
      <sheetName val="G ex B"/>
      <sheetName val="Ratio v Cyl"/>
      <sheetName val="v Slend."/>
    </sheetNames>
    <sheetDataSet>
      <sheetData sheetId="0">
        <row r="5">
          <cell r="G5" t="str">
            <v>fcyl</v>
          </cell>
        </row>
        <row r="6">
          <cell r="G6" t="str">
            <v>MPa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6"/>
  <sheetViews>
    <sheetView workbookViewId="0" xr3:uid="{AEA406A1-0E4B-5B11-9CD5-51D6E497D94C}">
      <pane xSplit="1" ySplit="6" topLeftCell="Q82" activePane="bottomRight" state="frozen"/>
      <selection pane="bottomRight" activeCell="AD96" sqref="AD96"/>
      <selection pane="bottomLeft" activeCell="A7" sqref="A7"/>
      <selection pane="topRight" activeCell="B1" sqref="B1"/>
    </sheetView>
  </sheetViews>
  <sheetFormatPr defaultRowHeight="12.75"/>
  <cols>
    <col min="1" max="1" width="14.7109375" customWidth="1"/>
    <col min="2" max="21" width="7.7109375" customWidth="1"/>
    <col min="26" max="26" width="11.7109375" customWidth="1"/>
  </cols>
  <sheetData>
    <row r="1" spans="1:30">
      <c r="A1" s="34" t="s">
        <v>0</v>
      </c>
      <c r="B1" s="34"/>
      <c r="C1" s="34"/>
      <c r="D1" s="34"/>
      <c r="E1" s="34"/>
      <c r="F1" s="34"/>
      <c r="G1" s="34"/>
      <c r="H1" s="34"/>
    </row>
    <row r="2" spans="1:30">
      <c r="A2" s="4"/>
      <c r="C2" s="34" t="s">
        <v>1</v>
      </c>
      <c r="D2" s="34"/>
      <c r="E2" s="34"/>
      <c r="L2" s="36" t="s">
        <v>2</v>
      </c>
      <c r="M2" s="36"/>
      <c r="N2" s="36"/>
      <c r="O2" s="36"/>
    </row>
    <row r="3" spans="1:30">
      <c r="A3" s="4"/>
      <c r="H3" s="4" t="s">
        <v>3</v>
      </c>
      <c r="I3" s="35" t="s">
        <v>4</v>
      </c>
      <c r="J3" s="35"/>
      <c r="K3" s="35"/>
      <c r="L3" s="33"/>
      <c r="M3" s="33"/>
      <c r="T3" s="9" t="s">
        <v>5</v>
      </c>
      <c r="AD3" s="9" t="s">
        <v>6</v>
      </c>
    </row>
    <row r="4" spans="1:30">
      <c r="A4" s="4"/>
      <c r="M4" s="32" t="s">
        <v>7</v>
      </c>
      <c r="N4" s="32" t="s">
        <v>8</v>
      </c>
      <c r="O4" s="32" t="s">
        <v>8</v>
      </c>
      <c r="P4" s="32" t="s">
        <v>9</v>
      </c>
      <c r="Q4" s="5" t="s">
        <v>8</v>
      </c>
      <c r="R4" s="32" t="s">
        <v>10</v>
      </c>
      <c r="S4" s="5" t="s">
        <v>8</v>
      </c>
      <c r="T4" s="20" t="s">
        <v>11</v>
      </c>
      <c r="U4" s="8" t="s">
        <v>12</v>
      </c>
      <c r="V4" t="s">
        <v>13</v>
      </c>
      <c r="W4" t="s">
        <v>14</v>
      </c>
      <c r="X4" t="s">
        <v>15</v>
      </c>
      <c r="Y4" t="s">
        <v>16</v>
      </c>
      <c r="AC4" s="6" t="s">
        <v>17</v>
      </c>
      <c r="AD4" s="9" t="s">
        <v>18</v>
      </c>
    </row>
    <row r="5" spans="1:30" s="1" customFormat="1">
      <c r="A5" s="7" t="s">
        <v>19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2" t="s">
        <v>31</v>
      </c>
      <c r="N5" s="32" t="s">
        <v>32</v>
      </c>
      <c r="O5" s="8" t="s">
        <v>33</v>
      </c>
      <c r="P5" s="32" t="s">
        <v>34</v>
      </c>
      <c r="Q5" s="32" t="s">
        <v>34</v>
      </c>
      <c r="R5" s="32" t="s">
        <v>34</v>
      </c>
      <c r="S5" s="32" t="s">
        <v>34</v>
      </c>
      <c r="T5" s="32" t="s">
        <v>35</v>
      </c>
      <c r="U5" s="5" t="s">
        <v>36</v>
      </c>
      <c r="V5" s="32" t="s">
        <v>37</v>
      </c>
      <c r="W5" s="32" t="s">
        <v>38</v>
      </c>
      <c r="X5" s="32" t="s">
        <v>39</v>
      </c>
      <c r="Y5" s="32" t="s">
        <v>40</v>
      </c>
      <c r="Z5" s="32" t="s">
        <v>41</v>
      </c>
      <c r="AA5" s="32" t="s">
        <v>42</v>
      </c>
      <c r="AB5" s="32" t="s">
        <v>43</v>
      </c>
      <c r="AC5" s="32" t="s">
        <v>44</v>
      </c>
      <c r="AD5" s="5" t="s">
        <v>8</v>
      </c>
    </row>
    <row r="6" spans="1:30" s="1" customFormat="1">
      <c r="A6" s="7"/>
      <c r="B6" s="32" t="s">
        <v>45</v>
      </c>
      <c r="C6" s="32" t="s">
        <v>45</v>
      </c>
      <c r="D6" s="32" t="s">
        <v>45</v>
      </c>
      <c r="E6" s="32" t="s">
        <v>46</v>
      </c>
      <c r="F6" s="32" t="s">
        <v>47</v>
      </c>
      <c r="G6" s="32" t="s">
        <v>48</v>
      </c>
      <c r="H6" s="32" t="s">
        <v>47</v>
      </c>
      <c r="I6" s="32" t="s">
        <v>45</v>
      </c>
      <c r="J6" s="32"/>
      <c r="K6" s="32" t="s">
        <v>49</v>
      </c>
      <c r="L6" s="32"/>
      <c r="M6" s="32" t="s">
        <v>50</v>
      </c>
      <c r="N6" s="32" t="s">
        <v>51</v>
      </c>
      <c r="O6" s="32" t="s">
        <v>45</v>
      </c>
      <c r="P6" s="32" t="s">
        <v>51</v>
      </c>
      <c r="Q6" s="32" t="s">
        <v>52</v>
      </c>
      <c r="R6" s="32" t="s">
        <v>51</v>
      </c>
      <c r="S6" s="32" t="s">
        <v>53</v>
      </c>
      <c r="T6" s="32" t="s">
        <v>51</v>
      </c>
      <c r="U6" s="32" t="s">
        <v>54</v>
      </c>
      <c r="V6" s="32" t="s">
        <v>45</v>
      </c>
      <c r="W6" s="32" t="s">
        <v>45</v>
      </c>
      <c r="X6" s="32" t="s">
        <v>55</v>
      </c>
      <c r="Y6" s="32" t="s">
        <v>55</v>
      </c>
      <c r="Z6" s="32" t="s">
        <v>56</v>
      </c>
      <c r="AA6" s="32" t="s">
        <v>51</v>
      </c>
      <c r="AB6" s="32"/>
      <c r="AC6" s="32"/>
      <c r="AD6" s="32" t="s">
        <v>57</v>
      </c>
    </row>
    <row r="7" spans="1:30">
      <c r="A7" s="32" t="s">
        <v>58</v>
      </c>
      <c r="B7" s="32">
        <v>2005</v>
      </c>
      <c r="C7" s="9" t="s">
        <v>59</v>
      </c>
      <c r="H7" s="2"/>
      <c r="J7" s="3"/>
    </row>
    <row r="8" spans="1:30">
      <c r="A8" s="9">
        <v>1</v>
      </c>
      <c r="B8" s="14">
        <v>150.19999999999999</v>
      </c>
      <c r="C8" s="15">
        <v>150.19999999999999</v>
      </c>
      <c r="D8" s="14">
        <v>2.91</v>
      </c>
      <c r="E8" s="14">
        <v>319.3</v>
      </c>
      <c r="F8" s="14">
        <v>200</v>
      </c>
      <c r="G8" s="14">
        <v>68.5</v>
      </c>
      <c r="H8" s="15">
        <f>22*((G8+8)/10)^0.3</f>
        <v>40.506163499641971</v>
      </c>
      <c r="I8">
        <v>1110</v>
      </c>
      <c r="J8" s="3">
        <f>I8/B8</f>
        <v>7.390146471371505</v>
      </c>
      <c r="K8" s="10">
        <f>SQRT(P8/AA8)</f>
        <v>0.3410282576984463</v>
      </c>
      <c r="L8" s="2">
        <f>C8/D8</f>
        <v>51.615120274914084</v>
      </c>
      <c r="M8" s="3">
        <f>L8/(52*SQRT(235/E8))</f>
        <v>1.1570153698543293</v>
      </c>
      <c r="N8">
        <v>2352</v>
      </c>
      <c r="P8" s="11">
        <f>(E8*Y8+G8*X8)/1000</f>
        <v>1975.3482044799994</v>
      </c>
      <c r="Q8" s="3">
        <f>N8/P8</f>
        <v>1.1906761525212475</v>
      </c>
      <c r="R8" s="11">
        <f>AC8*P8</f>
        <v>1911.5562488461301</v>
      </c>
      <c r="S8" s="3">
        <f>N8/R8</f>
        <v>1.2304110859514255</v>
      </c>
      <c r="T8" s="11">
        <f>AC8*(E8*Y8+0.85*G8*X8)/1000</f>
        <v>1704.2848752542225</v>
      </c>
      <c r="U8" s="3">
        <f>E8*Y8/(1000*P8)</f>
        <v>0.27712869651966315</v>
      </c>
      <c r="V8">
        <f>B8-2*D8</f>
        <v>144.38</v>
      </c>
      <c r="W8">
        <f>C8-2*D8</f>
        <v>144.38</v>
      </c>
      <c r="X8" s="11">
        <f>V8*W8</f>
        <v>20845.5844</v>
      </c>
      <c r="Y8" s="11">
        <f>B8*C8-X8</f>
        <v>1714.4555999999975</v>
      </c>
      <c r="Z8" s="12">
        <f>((C8*B8^3-W8*V8^3)*F8+(W8*V8^3)*H8*0.6)/12</f>
        <v>2120357748.6076705</v>
      </c>
      <c r="AA8" s="11">
        <f>(PI()^2*Z8)/(I8*I8)</f>
        <v>16984.897465743194</v>
      </c>
      <c r="AB8">
        <f>0.5*(1+0.21*(K8-0.2)+K8*K8)</f>
        <v>0.57295810333275576</v>
      </c>
      <c r="AC8">
        <f>IF((1/(AB8+SQRT(AB8*AB8-K8*K8)))&gt;1,1,1/(AB8+SQRT(AB8*AB8-K8*K8)))</f>
        <v>0.96770596926192964</v>
      </c>
      <c r="AD8" s="3">
        <f>IF(G8&gt;60,(1000*N8/(AC8*(E8*Y8+0.85*G8*X8))),"")</f>
        <v>1.3800509727865538</v>
      </c>
    </row>
    <row r="9" spans="1:30">
      <c r="A9" s="9">
        <v>2</v>
      </c>
      <c r="B9" s="14">
        <v>149.5</v>
      </c>
      <c r="C9" s="15">
        <v>149.5</v>
      </c>
      <c r="D9" s="14">
        <v>2.89</v>
      </c>
      <c r="E9" s="14">
        <v>319.3</v>
      </c>
      <c r="F9" s="14">
        <v>200</v>
      </c>
      <c r="G9" s="14">
        <v>68.5</v>
      </c>
      <c r="H9" s="15">
        <f t="shared" ref="H9:H72" si="0">22*((G9+8)/10)^0.3</f>
        <v>40.506163499641971</v>
      </c>
      <c r="I9">
        <v>2200</v>
      </c>
      <c r="J9" s="3">
        <f t="shared" ref="J9:J72" si="1">I9/B9</f>
        <v>14.715719063545151</v>
      </c>
      <c r="K9" s="10">
        <f t="shared" ref="K9:K72" si="2">SQRT(P9/AA9)</f>
        <v>0.67928099931572417</v>
      </c>
      <c r="L9" s="2">
        <f t="shared" ref="L9:L72" si="3">C9/D9</f>
        <v>51.730103806228371</v>
      </c>
      <c r="M9" s="3">
        <f t="shared" ref="M9:M72" si="4">L9/(52*SQRT(235/E9))</f>
        <v>1.1595928648267748</v>
      </c>
      <c r="N9">
        <v>2077</v>
      </c>
      <c r="P9" s="11">
        <f t="shared" ref="P9:P17" si="5">(E9*Y9+G9*X9)/1000</f>
        <v>1956.0508742800002</v>
      </c>
      <c r="Q9" s="3">
        <f t="shared" ref="Q9:Q17" si="6">N9/P9</f>
        <v>1.0618333231054227</v>
      </c>
      <c r="R9" s="11">
        <f t="shared" ref="R9:R17" si="7">AC9*P9</f>
        <v>1676.8327783786303</v>
      </c>
      <c r="S9" s="3">
        <f t="shared" ref="S9:S17" si="8">N9/R9</f>
        <v>1.2386446798876993</v>
      </c>
      <c r="T9" s="11">
        <f t="shared" ref="T9:T72" si="9">AC9*(E9*Y9+0.85*G9*X9)/1000</f>
        <v>1494.8937561207097</v>
      </c>
      <c r="U9" s="3">
        <f t="shared" ref="U9:U72" si="10">E9*Y9/(1000*P9)</f>
        <v>0.27665606809904297</v>
      </c>
      <c r="V9">
        <f t="shared" ref="V9:V17" si="11">B9-2*D9</f>
        <v>143.72</v>
      </c>
      <c r="W9">
        <f t="shared" ref="W9:W17" si="12">C9-2*D9</f>
        <v>143.72</v>
      </c>
      <c r="X9" s="11">
        <f t="shared" ref="X9:X17" si="13">V9*W9</f>
        <v>20655.438399999999</v>
      </c>
      <c r="Y9" s="11">
        <f t="shared" ref="Y9:Y17" si="14">B9*C9-X9</f>
        <v>1694.8116000000009</v>
      </c>
      <c r="Z9" s="12">
        <f t="shared" ref="Z9:Z17" si="15">((C9*B9^3-W9*V9^3)*F9+(W9*V9^3)*H9*0.6)/12</f>
        <v>2078867590.791563</v>
      </c>
      <c r="AA9" s="11">
        <f t="shared" ref="AA9:AA17" si="16">(PI()^2*Z9)/(I9*I9)</f>
        <v>4239.1737031732318</v>
      </c>
      <c r="AB9">
        <f t="shared" ref="AB9:AB17" si="17">0.5*(1+0.21*(K9-0.2)+K9*K9)</f>
        <v>0.78103584294383543</v>
      </c>
      <c r="AC9">
        <f t="shared" ref="AC9:AC17" si="18">IF((1/(AB9+SQRT(AB9*AB9-K9*K9)))&gt;1,1,1/(AB9+SQRT(AB9*AB9-K9*K9)))</f>
        <v>0.85725417494361089</v>
      </c>
      <c r="AD9" s="3">
        <f t="shared" ref="AD9:AD72" si="19">IF(G9&gt;60,(1000*N9/(AC9*(E9*Y9+0.85*G9*X9))),"")</f>
        <v>1.389396397901796</v>
      </c>
    </row>
    <row r="10" spans="1:30">
      <c r="A10" s="9">
        <v>3</v>
      </c>
      <c r="B10" s="14">
        <v>148.6</v>
      </c>
      <c r="C10" s="15">
        <v>148.6</v>
      </c>
      <c r="D10" s="14">
        <v>2.93</v>
      </c>
      <c r="E10" s="14">
        <v>319.3</v>
      </c>
      <c r="F10" s="14">
        <v>200</v>
      </c>
      <c r="G10" s="14">
        <v>68.5</v>
      </c>
      <c r="H10" s="15">
        <f t="shared" si="0"/>
        <v>40.506163499641971</v>
      </c>
      <c r="I10">
        <v>3101</v>
      </c>
      <c r="J10" s="3">
        <f t="shared" si="1"/>
        <v>20.868102288021536</v>
      </c>
      <c r="K10" s="10">
        <f t="shared" si="2"/>
        <v>0.96070067397888215</v>
      </c>
      <c r="L10" s="2">
        <f t="shared" si="3"/>
        <v>50.716723549488052</v>
      </c>
      <c r="M10" s="3">
        <f t="shared" si="4"/>
        <v>1.1368767202879171</v>
      </c>
      <c r="N10">
        <v>1558</v>
      </c>
      <c r="P10" s="11">
        <f t="shared" si="5"/>
        <v>1940.7931619200012</v>
      </c>
      <c r="Q10" s="3">
        <f t="shared" si="6"/>
        <v>0.80276457613787711</v>
      </c>
      <c r="R10" s="11">
        <f t="shared" si="7"/>
        <v>1344.8189315336185</v>
      </c>
      <c r="S10" s="3">
        <f t="shared" si="8"/>
        <v>1.1585202762005082</v>
      </c>
      <c r="T10" s="11">
        <f t="shared" si="9"/>
        <v>1199.755556923541</v>
      </c>
      <c r="U10" s="3">
        <f t="shared" si="10"/>
        <v>0.28087778853297068</v>
      </c>
      <c r="V10">
        <f t="shared" si="11"/>
        <v>142.73999999999998</v>
      </c>
      <c r="W10">
        <f t="shared" si="12"/>
        <v>142.73999999999998</v>
      </c>
      <c r="X10" s="11">
        <f t="shared" si="13"/>
        <v>20374.707599999994</v>
      </c>
      <c r="Y10" s="11">
        <f t="shared" si="14"/>
        <v>1707.2524000000049</v>
      </c>
      <c r="Z10" s="12">
        <f t="shared" si="15"/>
        <v>2048834363.8667119</v>
      </c>
      <c r="AA10" s="11">
        <f t="shared" si="16"/>
        <v>2102.824665865659</v>
      </c>
      <c r="AB10">
        <f t="shared" si="17"/>
        <v>1.041346463259522</v>
      </c>
      <c r="AC10">
        <f t="shared" si="18"/>
        <v>0.69292233604286135</v>
      </c>
      <c r="AD10" s="3">
        <f t="shared" si="19"/>
        <v>1.2985978610468645</v>
      </c>
    </row>
    <row r="11" spans="1:30">
      <c r="A11" s="9">
        <v>4</v>
      </c>
      <c r="B11" s="14">
        <v>151.4</v>
      </c>
      <c r="C11" s="15">
        <v>151.4</v>
      </c>
      <c r="D11" s="14">
        <v>4.7699999999999996</v>
      </c>
      <c r="E11" s="14">
        <v>316.60000000000002</v>
      </c>
      <c r="F11" s="14">
        <v>200</v>
      </c>
      <c r="G11" s="14">
        <v>68.5</v>
      </c>
      <c r="H11" s="15">
        <f t="shared" si="0"/>
        <v>40.506163499641971</v>
      </c>
      <c r="I11">
        <v>1085</v>
      </c>
      <c r="J11" s="3">
        <f t="shared" si="1"/>
        <v>7.1664464993394974</v>
      </c>
      <c r="K11" s="10">
        <f t="shared" si="2"/>
        <v>0.30906522182226848</v>
      </c>
      <c r="L11" s="2">
        <f t="shared" si="3"/>
        <v>31.74004192872118</v>
      </c>
      <c r="M11" s="3">
        <f t="shared" si="4"/>
        <v>0.70847687070386389</v>
      </c>
      <c r="N11">
        <v>2597</v>
      </c>
      <c r="P11" s="11">
        <f t="shared" si="5"/>
        <v>2264.26372924</v>
      </c>
      <c r="Q11" s="3">
        <f t="shared" si="6"/>
        <v>1.1469511993957007</v>
      </c>
      <c r="R11" s="11">
        <f t="shared" si="7"/>
        <v>2208.4844151964812</v>
      </c>
      <c r="S11" s="3">
        <f t="shared" si="8"/>
        <v>1.1759195501359034</v>
      </c>
      <c r="T11" s="11">
        <f t="shared" si="9"/>
        <v>2006.8015183199755</v>
      </c>
      <c r="U11" s="3">
        <f t="shared" si="10"/>
        <v>0.39118762324444517</v>
      </c>
      <c r="V11">
        <f t="shared" si="11"/>
        <v>141.86000000000001</v>
      </c>
      <c r="W11">
        <f t="shared" si="12"/>
        <v>141.86000000000001</v>
      </c>
      <c r="X11" s="11">
        <f t="shared" si="13"/>
        <v>20124.259600000005</v>
      </c>
      <c r="Y11" s="11">
        <f t="shared" si="14"/>
        <v>2797.7003999999979</v>
      </c>
      <c r="Z11" s="12">
        <f t="shared" si="15"/>
        <v>2827394864.2302513</v>
      </c>
      <c r="AA11" s="11">
        <f t="shared" si="16"/>
        <v>23704.278107943966</v>
      </c>
      <c r="AB11">
        <f t="shared" si="17"/>
        <v>0.55921250396136213</v>
      </c>
      <c r="AC11">
        <f t="shared" si="18"/>
        <v>0.97536536344101532</v>
      </c>
      <c r="AD11" s="3">
        <f t="shared" si="19"/>
        <v>1.2940990806973867</v>
      </c>
    </row>
    <row r="12" spans="1:30">
      <c r="A12" s="9">
        <v>5</v>
      </c>
      <c r="B12" s="14">
        <v>150</v>
      </c>
      <c r="C12" s="15">
        <v>150</v>
      </c>
      <c r="D12" s="14">
        <v>4.9000000000000004</v>
      </c>
      <c r="E12" s="14">
        <v>316.60000000000002</v>
      </c>
      <c r="F12" s="14">
        <v>200</v>
      </c>
      <c r="G12" s="14">
        <v>68.5</v>
      </c>
      <c r="H12" s="15">
        <f t="shared" si="0"/>
        <v>40.506163499641971</v>
      </c>
      <c r="I12">
        <v>2201</v>
      </c>
      <c r="J12" s="3">
        <f t="shared" si="1"/>
        <v>14.673333333333334</v>
      </c>
      <c r="K12" s="10">
        <f t="shared" si="2"/>
        <v>0.62976929691595773</v>
      </c>
      <c r="L12" s="2">
        <f t="shared" si="3"/>
        <v>30.612244897959183</v>
      </c>
      <c r="M12" s="3">
        <f t="shared" si="4"/>
        <v>0.68330305042543682</v>
      </c>
      <c r="N12">
        <v>2381</v>
      </c>
      <c r="P12" s="11">
        <f t="shared" si="5"/>
        <v>2246.8364760000009</v>
      </c>
      <c r="Q12" s="3">
        <f t="shared" si="6"/>
        <v>1.0597121888633605</v>
      </c>
      <c r="R12" s="11">
        <f t="shared" si="7"/>
        <v>1973.5069175273516</v>
      </c>
      <c r="S12" s="3">
        <f t="shared" si="8"/>
        <v>1.2064817097186591</v>
      </c>
      <c r="T12" s="11">
        <f t="shared" si="9"/>
        <v>1796.1104183294626</v>
      </c>
      <c r="U12" s="3">
        <f t="shared" si="10"/>
        <v>0.40074021657462211</v>
      </c>
      <c r="V12">
        <f t="shared" si="11"/>
        <v>140.19999999999999</v>
      </c>
      <c r="W12">
        <f t="shared" si="12"/>
        <v>140.19999999999999</v>
      </c>
      <c r="X12" s="11">
        <f t="shared" si="13"/>
        <v>19656.039999999997</v>
      </c>
      <c r="Y12" s="11">
        <f t="shared" si="14"/>
        <v>2843.9600000000028</v>
      </c>
      <c r="Z12" s="12">
        <f t="shared" si="15"/>
        <v>2780666073.1064553</v>
      </c>
      <c r="AA12" s="11">
        <f t="shared" si="16"/>
        <v>5665.1119742340352</v>
      </c>
      <c r="AB12">
        <f t="shared" si="17"/>
        <v>0.74343045984518541</v>
      </c>
      <c r="AC12">
        <f t="shared" si="18"/>
        <v>0.87834915384707812</v>
      </c>
      <c r="AD12" s="3">
        <f t="shared" si="19"/>
        <v>1.3256423300603841</v>
      </c>
    </row>
    <row r="13" spans="1:30">
      <c r="A13" s="9">
        <v>6</v>
      </c>
      <c r="B13" s="14">
        <v>150.69999999999999</v>
      </c>
      <c r="C13" s="15">
        <v>150.69999999999999</v>
      </c>
      <c r="D13" s="14">
        <v>4.8899999999999997</v>
      </c>
      <c r="E13" s="14">
        <v>316.60000000000002</v>
      </c>
      <c r="F13" s="14">
        <v>200</v>
      </c>
      <c r="G13" s="14">
        <v>68.5</v>
      </c>
      <c r="H13" s="15">
        <f t="shared" si="0"/>
        <v>40.506163499641971</v>
      </c>
      <c r="I13">
        <v>3100</v>
      </c>
      <c r="J13" s="3">
        <f t="shared" si="1"/>
        <v>20.570670205706705</v>
      </c>
      <c r="K13" s="10">
        <f t="shared" si="2"/>
        <v>0.88366461780553074</v>
      </c>
      <c r="L13" s="2">
        <f t="shared" si="3"/>
        <v>30.81799591002045</v>
      </c>
      <c r="M13" s="3">
        <f t="shared" si="4"/>
        <v>0.68789566670164326</v>
      </c>
      <c r="N13">
        <v>1627</v>
      </c>
      <c r="P13" s="11">
        <f t="shared" si="5"/>
        <v>2263.26058216</v>
      </c>
      <c r="Q13" s="3">
        <f t="shared" si="6"/>
        <v>0.71887435888943529</v>
      </c>
      <c r="R13" s="11">
        <f t="shared" si="7"/>
        <v>1685.2258976517021</v>
      </c>
      <c r="S13" s="3">
        <f t="shared" si="8"/>
        <v>0.96544920314075544</v>
      </c>
      <c r="T13" s="11">
        <f t="shared" si="9"/>
        <v>1533.2934045226875</v>
      </c>
      <c r="U13" s="3">
        <f t="shared" si="10"/>
        <v>0.39896289931327322</v>
      </c>
      <c r="V13">
        <f t="shared" si="11"/>
        <v>140.91999999999999</v>
      </c>
      <c r="W13">
        <f t="shared" si="12"/>
        <v>140.91999999999999</v>
      </c>
      <c r="X13" s="11">
        <f t="shared" si="13"/>
        <v>19858.446399999997</v>
      </c>
      <c r="Y13" s="11">
        <f t="shared" si="14"/>
        <v>2852.0436000000009</v>
      </c>
      <c r="Z13" s="12">
        <f t="shared" si="15"/>
        <v>2822170642.3894162</v>
      </c>
      <c r="AA13" s="11">
        <f t="shared" si="16"/>
        <v>2898.4087193290075</v>
      </c>
      <c r="AB13">
        <f t="shared" si="17"/>
        <v>0.96221636325027804</v>
      </c>
      <c r="AC13">
        <f t="shared" si="18"/>
        <v>0.74460091380346671</v>
      </c>
      <c r="AD13" s="3">
        <f t="shared" si="19"/>
        <v>1.0611145885066162</v>
      </c>
    </row>
    <row r="14" spans="1:30">
      <c r="A14" s="9">
        <v>7</v>
      </c>
      <c r="B14" s="14">
        <v>134.9</v>
      </c>
      <c r="C14" s="15">
        <v>175.7</v>
      </c>
      <c r="D14" s="14">
        <v>2.91</v>
      </c>
      <c r="E14" s="14">
        <v>319.3</v>
      </c>
      <c r="F14" s="14">
        <v>200</v>
      </c>
      <c r="G14" s="14">
        <v>68.5</v>
      </c>
      <c r="H14" s="15">
        <f t="shared" si="0"/>
        <v>40.506163499641971</v>
      </c>
      <c r="I14">
        <v>993</v>
      </c>
      <c r="J14" s="3">
        <f t="shared" si="1"/>
        <v>7.361008154188287</v>
      </c>
      <c r="K14" s="10">
        <f t="shared" si="2"/>
        <v>0.33517982581343864</v>
      </c>
      <c r="L14" s="2">
        <f t="shared" si="3"/>
        <v>60.378006872852225</v>
      </c>
      <c r="M14" s="3">
        <f t="shared" si="4"/>
        <v>1.353446075122541</v>
      </c>
      <c r="N14">
        <v>2401</v>
      </c>
      <c r="P14" s="11">
        <f t="shared" si="5"/>
        <v>2068.4561606799998</v>
      </c>
      <c r="Q14" s="3">
        <f t="shared" si="6"/>
        <v>1.1607691019231838</v>
      </c>
      <c r="R14" s="11">
        <f t="shared" si="7"/>
        <v>2004.5973638519226</v>
      </c>
      <c r="S14" s="3">
        <f t="shared" si="8"/>
        <v>1.197746761168224</v>
      </c>
      <c r="T14" s="11">
        <f t="shared" si="9"/>
        <v>1786.2419954908485</v>
      </c>
      <c r="U14" s="3">
        <f t="shared" si="10"/>
        <v>0.27381803349112482</v>
      </c>
      <c r="V14">
        <f t="shared" si="11"/>
        <v>129.08000000000001</v>
      </c>
      <c r="W14">
        <f t="shared" si="12"/>
        <v>169.88</v>
      </c>
      <c r="X14" s="11">
        <f t="shared" si="13"/>
        <v>21928.110400000001</v>
      </c>
      <c r="Y14" s="11">
        <f t="shared" si="14"/>
        <v>1773.8195999999989</v>
      </c>
      <c r="Z14" s="12">
        <f t="shared" si="15"/>
        <v>1839455689.1832426</v>
      </c>
      <c r="AA14" s="11">
        <f t="shared" si="16"/>
        <v>18411.559634026085</v>
      </c>
      <c r="AB14">
        <f t="shared" si="17"/>
        <v>0.57036663952657451</v>
      </c>
      <c r="AC14">
        <f t="shared" si="18"/>
        <v>0.969127314350678</v>
      </c>
      <c r="AD14" s="3">
        <f t="shared" si="19"/>
        <v>1.344162776410494</v>
      </c>
    </row>
    <row r="15" spans="1:30">
      <c r="A15" s="9">
        <v>8</v>
      </c>
      <c r="B15" s="14">
        <v>136.30000000000001</v>
      </c>
      <c r="C15" s="15">
        <v>176.5</v>
      </c>
      <c r="D15" s="14">
        <v>2.91</v>
      </c>
      <c r="E15" s="14">
        <v>319.3</v>
      </c>
      <c r="F15" s="14">
        <v>200</v>
      </c>
      <c r="G15" s="14">
        <v>68.5</v>
      </c>
      <c r="H15" s="15">
        <f t="shared" si="0"/>
        <v>40.506163499641971</v>
      </c>
      <c r="I15">
        <v>1980</v>
      </c>
      <c r="J15" s="3">
        <f t="shared" si="1"/>
        <v>14.526779163609683</v>
      </c>
      <c r="K15" s="10">
        <f t="shared" si="2"/>
        <v>0.66241583984742491</v>
      </c>
      <c r="L15" s="2">
        <f t="shared" si="3"/>
        <v>60.65292096219931</v>
      </c>
      <c r="M15" s="3">
        <f t="shared" si="4"/>
        <v>1.3596086070525242</v>
      </c>
      <c r="N15">
        <v>2283</v>
      </c>
      <c r="P15" s="11">
        <f t="shared" si="5"/>
        <v>2095.9862738799989</v>
      </c>
      <c r="Q15" s="3">
        <f t="shared" si="6"/>
        <v>1.0892246902809193</v>
      </c>
      <c r="R15" s="11">
        <f t="shared" si="7"/>
        <v>1812.3857957073717</v>
      </c>
      <c r="S15" s="3">
        <f t="shared" si="8"/>
        <v>1.2596655774986076</v>
      </c>
      <c r="T15" s="11">
        <f t="shared" si="9"/>
        <v>1614.5200444433333</v>
      </c>
      <c r="U15" s="3">
        <f t="shared" si="10"/>
        <v>0.27217206648208209</v>
      </c>
      <c r="V15">
        <f t="shared" si="11"/>
        <v>130.48000000000002</v>
      </c>
      <c r="W15">
        <f t="shared" si="12"/>
        <v>170.68</v>
      </c>
      <c r="X15" s="11">
        <f t="shared" si="13"/>
        <v>22270.326400000005</v>
      </c>
      <c r="Y15" s="11">
        <f t="shared" si="14"/>
        <v>1786.6235999999953</v>
      </c>
      <c r="Z15" s="12">
        <f t="shared" si="15"/>
        <v>1897394562.4789658</v>
      </c>
      <c r="AA15" s="11">
        <f t="shared" si="16"/>
        <v>4776.6895532204408</v>
      </c>
      <c r="AB15">
        <f t="shared" si="17"/>
        <v>0.76795103562436418</v>
      </c>
      <c r="AC15">
        <f t="shared" si="18"/>
        <v>0.8646935422684624</v>
      </c>
      <c r="AD15" s="3">
        <f t="shared" si="19"/>
        <v>1.414042524809378</v>
      </c>
    </row>
    <row r="16" spans="1:30">
      <c r="A16" s="9">
        <v>9</v>
      </c>
      <c r="B16" s="14">
        <v>124.6</v>
      </c>
      <c r="C16" s="15">
        <v>199.3</v>
      </c>
      <c r="D16" s="14">
        <v>2.92</v>
      </c>
      <c r="E16" s="14">
        <v>319.3</v>
      </c>
      <c r="F16" s="14">
        <v>200</v>
      </c>
      <c r="G16" s="14">
        <v>68.5</v>
      </c>
      <c r="H16" s="15">
        <f t="shared" si="0"/>
        <v>40.506163499641971</v>
      </c>
      <c r="I16">
        <v>921</v>
      </c>
      <c r="J16" s="3">
        <f t="shared" si="1"/>
        <v>7.3916532905296952</v>
      </c>
      <c r="K16" s="10">
        <f t="shared" si="2"/>
        <v>0.33283477163111186</v>
      </c>
      <c r="L16" s="2">
        <f t="shared" si="3"/>
        <v>68.253424657534254</v>
      </c>
      <c r="M16" s="3">
        <f t="shared" si="4"/>
        <v>1.5299830931972589</v>
      </c>
      <c r="N16">
        <v>2636</v>
      </c>
      <c r="P16" s="11">
        <f t="shared" si="5"/>
        <v>2166.8990063199999</v>
      </c>
      <c r="Q16" s="3">
        <f t="shared" si="6"/>
        <v>1.2164849364514982</v>
      </c>
      <c r="R16" s="11">
        <f t="shared" si="7"/>
        <v>2101.230302981402</v>
      </c>
      <c r="S16" s="3">
        <f t="shared" si="8"/>
        <v>1.2545031338353638</v>
      </c>
      <c r="T16" s="11">
        <f t="shared" si="9"/>
        <v>1872.3132280835816</v>
      </c>
      <c r="U16" s="3">
        <f t="shared" si="10"/>
        <v>0.2737046336678296</v>
      </c>
      <c r="V16">
        <f t="shared" si="11"/>
        <v>118.75999999999999</v>
      </c>
      <c r="W16">
        <f t="shared" si="12"/>
        <v>193.46</v>
      </c>
      <c r="X16" s="11">
        <f t="shared" si="13"/>
        <v>22975.309600000001</v>
      </c>
      <c r="Y16" s="11">
        <f t="shared" si="14"/>
        <v>1857.4703999999983</v>
      </c>
      <c r="Z16" s="12">
        <f t="shared" si="15"/>
        <v>1681128082.7037761</v>
      </c>
      <c r="AA16" s="11">
        <f t="shared" si="16"/>
        <v>19560.560175525708</v>
      </c>
      <c r="AB16">
        <f t="shared" si="17"/>
        <v>0.56933714362463395</v>
      </c>
      <c r="AC16">
        <f t="shared" si="18"/>
        <v>0.96969461744775931</v>
      </c>
      <c r="AD16" s="3">
        <f t="shared" si="19"/>
        <v>1.4078840871610434</v>
      </c>
    </row>
    <row r="17" spans="1:30">
      <c r="A17" s="9">
        <v>10</v>
      </c>
      <c r="B17" s="14">
        <v>125.9</v>
      </c>
      <c r="C17" s="15">
        <v>199.9</v>
      </c>
      <c r="D17" s="14">
        <v>2.9</v>
      </c>
      <c r="E17" s="14">
        <v>319.3</v>
      </c>
      <c r="F17" s="14">
        <v>200</v>
      </c>
      <c r="G17" s="14">
        <v>68.5</v>
      </c>
      <c r="H17" s="15">
        <f t="shared" si="0"/>
        <v>40.506163499641971</v>
      </c>
      <c r="I17">
        <v>1829</v>
      </c>
      <c r="J17" s="3">
        <f t="shared" si="1"/>
        <v>14.527402700555996</v>
      </c>
      <c r="K17" s="10">
        <f t="shared" si="2"/>
        <v>0.65577338238488359</v>
      </c>
      <c r="L17" s="2">
        <f t="shared" si="3"/>
        <v>68.931034482758619</v>
      </c>
      <c r="M17" s="3">
        <f t="shared" si="4"/>
        <v>1.545172537266615</v>
      </c>
      <c r="N17">
        <v>2303</v>
      </c>
      <c r="P17" s="11">
        <f t="shared" si="5"/>
        <v>2189.452385000001</v>
      </c>
      <c r="Q17" s="3">
        <f t="shared" si="6"/>
        <v>1.0518611940492137</v>
      </c>
      <c r="R17" s="11">
        <f t="shared" si="7"/>
        <v>1899.4600886167509</v>
      </c>
      <c r="S17" s="3">
        <f t="shared" si="8"/>
        <v>1.2124497976038655</v>
      </c>
      <c r="T17" s="11">
        <f t="shared" si="9"/>
        <v>1691.66032886426</v>
      </c>
      <c r="U17" s="3">
        <f t="shared" si="10"/>
        <v>0.27067078693287083</v>
      </c>
      <c r="V17">
        <f t="shared" si="11"/>
        <v>120.10000000000001</v>
      </c>
      <c r="W17">
        <f t="shared" si="12"/>
        <v>194.1</v>
      </c>
      <c r="X17" s="11">
        <f t="shared" si="13"/>
        <v>23311.41</v>
      </c>
      <c r="Y17" s="11">
        <f t="shared" si="14"/>
        <v>1856.0000000000036</v>
      </c>
      <c r="Z17" s="12">
        <f t="shared" si="15"/>
        <v>1725661463.3074434</v>
      </c>
      <c r="AA17" s="11">
        <f t="shared" si="16"/>
        <v>5091.291172459456</v>
      </c>
      <c r="AB17">
        <f t="shared" si="17"/>
        <v>0.76287556967266812</v>
      </c>
      <c r="AC17">
        <f t="shared" si="18"/>
        <v>0.86755030693063007</v>
      </c>
      <c r="AD17" s="3">
        <f t="shared" si="19"/>
        <v>1.3613844107499871</v>
      </c>
    </row>
    <row r="18" spans="1:30">
      <c r="H18" s="15"/>
      <c r="J18" s="3"/>
      <c r="K18" s="10"/>
      <c r="L18" s="2"/>
      <c r="M18" s="3"/>
      <c r="P18" s="11"/>
      <c r="Q18" s="3"/>
      <c r="R18" s="11"/>
      <c r="S18" s="3"/>
      <c r="T18" s="11"/>
      <c r="U18" s="3"/>
      <c r="X18" s="11"/>
      <c r="Y18" s="11"/>
      <c r="Z18" s="12"/>
      <c r="AA18" s="11"/>
      <c r="AD18" s="3"/>
    </row>
    <row r="19" spans="1:30">
      <c r="A19" s="32" t="s">
        <v>60</v>
      </c>
      <c r="B19" s="32">
        <v>1986</v>
      </c>
      <c r="C19" s="9" t="s">
        <v>61</v>
      </c>
      <c r="H19" s="15"/>
      <c r="J19" s="3"/>
      <c r="K19" s="10"/>
      <c r="L19" s="2"/>
      <c r="M19" s="3"/>
      <c r="P19" s="11"/>
      <c r="Q19" s="3"/>
      <c r="R19" s="11"/>
      <c r="S19" s="3"/>
      <c r="T19" s="11"/>
      <c r="U19" s="3"/>
      <c r="X19" s="11"/>
      <c r="Y19" s="11"/>
      <c r="Z19" s="12"/>
      <c r="AA19" s="11"/>
      <c r="AD19" s="3"/>
    </row>
    <row r="20" spans="1:30">
      <c r="A20" s="9">
        <v>1</v>
      </c>
      <c r="B20" s="14">
        <v>150.1</v>
      </c>
      <c r="C20" s="14">
        <v>150.1</v>
      </c>
      <c r="D20" s="14">
        <v>2.02</v>
      </c>
      <c r="E20" s="14">
        <v>217.48</v>
      </c>
      <c r="F20" s="14">
        <v>200</v>
      </c>
      <c r="G20" s="15">
        <v>25.9</v>
      </c>
      <c r="H20" s="15">
        <f t="shared" si="0"/>
        <v>31.730914604441864</v>
      </c>
      <c r="I20" s="14">
        <v>1050</v>
      </c>
      <c r="J20" s="3">
        <f t="shared" si="1"/>
        <v>6.9953364423717526</v>
      </c>
      <c r="K20" s="10">
        <f t="shared" si="2"/>
        <v>0.23844973005062878</v>
      </c>
      <c r="L20" s="2">
        <f t="shared" si="3"/>
        <v>74.306930693069305</v>
      </c>
      <c r="M20" s="3">
        <f t="shared" si="4"/>
        <v>1.374680303737013</v>
      </c>
      <c r="N20">
        <v>800</v>
      </c>
      <c r="P20" s="11">
        <f t="shared" ref="P20:P49" si="20">(E20*Y20+G20*X20)/1000</f>
        <v>812.75012351199962</v>
      </c>
      <c r="Q20" s="3">
        <f t="shared" ref="Q20:Q49" si="21">N20/P20</f>
        <v>0.98431236964086244</v>
      </c>
      <c r="R20" s="11">
        <f t="shared" ref="R20:R49" si="22">AC20*P20</f>
        <v>805.85455278039433</v>
      </c>
      <c r="S20" s="3">
        <f t="shared" ref="S20:S49" si="23">N20/R20</f>
        <v>0.99273497585861525</v>
      </c>
      <c r="T20" s="11">
        <f t="shared" si="9"/>
        <v>723.67699404655491</v>
      </c>
      <c r="U20" s="3">
        <f t="shared" si="10"/>
        <v>0.32016219345201702</v>
      </c>
      <c r="V20">
        <f t="shared" ref="V20:V49" si="24">B20-2*D20</f>
        <v>146.06</v>
      </c>
      <c r="W20">
        <f t="shared" ref="W20:W49" si="25">C20-2*D20</f>
        <v>146.06</v>
      </c>
      <c r="X20" s="11">
        <f t="shared" ref="X20:X49" si="26">V20*W20</f>
        <v>21333.5236</v>
      </c>
      <c r="Y20" s="11">
        <f t="shared" ref="Y20:Y49" si="27">B20*C20-X20</f>
        <v>1196.486399999998</v>
      </c>
      <c r="Z20" s="12">
        <f t="shared" ref="Z20:Z49" si="28">((C20*B20^3-W20*V20^3)*F20+(W20*V20^3)*H20*0.6)/12</f>
        <v>1596769493.2885349</v>
      </c>
      <c r="AA20" s="11">
        <f t="shared" ref="AA20:AA49" si="29">(PI()^2*Z20)/(I20*I20)</f>
        <v>14294.315844431518</v>
      </c>
      <c r="AB20">
        <f t="shared" ref="AB20:AB49" si="30">0.5*(1+0.21*(K20-0.2)+K20*K20)</f>
        <v>0.53246635853592494</v>
      </c>
      <c r="AC20">
        <f t="shared" ref="AC20:AC49" si="31">IF((1/(AB20+SQRT(AB20*AB20-K20*K20)))&gt;1,1,1/(AB20+SQRT(AB20*AB20-K20*K20)))</f>
        <v>0.99151575554143423</v>
      </c>
      <c r="AD20" s="3" t="str">
        <f t="shared" si="19"/>
        <v/>
      </c>
    </row>
    <row r="21" spans="1:30">
      <c r="A21" s="9">
        <v>2</v>
      </c>
      <c r="B21" s="14">
        <v>147.80000000000001</v>
      </c>
      <c r="C21" s="14">
        <v>147.80000000000001</v>
      </c>
      <c r="D21" s="14">
        <v>2.02</v>
      </c>
      <c r="E21" s="14">
        <v>217.48</v>
      </c>
      <c r="F21" s="14">
        <v>200</v>
      </c>
      <c r="G21" s="15">
        <v>25.9</v>
      </c>
      <c r="H21" s="15">
        <f t="shared" si="0"/>
        <v>31.730914604441864</v>
      </c>
      <c r="I21" s="14">
        <v>1050</v>
      </c>
      <c r="J21" s="3">
        <f t="shared" si="1"/>
        <v>7.1041948579161023</v>
      </c>
      <c r="K21" s="10">
        <f t="shared" si="2"/>
        <v>0.24179141760353154</v>
      </c>
      <c r="L21" s="2">
        <f t="shared" si="3"/>
        <v>73.168316831683171</v>
      </c>
      <c r="M21" s="3">
        <f t="shared" si="4"/>
        <v>1.3536159153386444</v>
      </c>
      <c r="N21">
        <v>650</v>
      </c>
      <c r="P21" s="11">
        <f t="shared" si="20"/>
        <v>791.4438977919998</v>
      </c>
      <c r="Q21" s="3">
        <f t="shared" si="21"/>
        <v>0.82128373446733827</v>
      </c>
      <c r="R21" s="11">
        <f t="shared" si="22"/>
        <v>784.13901447306728</v>
      </c>
      <c r="S21" s="3">
        <f t="shared" si="23"/>
        <v>0.82893465062032756</v>
      </c>
      <c r="T21" s="11">
        <f t="shared" si="9"/>
        <v>704.5890337181504</v>
      </c>
      <c r="U21" s="3">
        <f t="shared" si="10"/>
        <v>0.32367450765199296</v>
      </c>
      <c r="V21">
        <f t="shared" si="24"/>
        <v>143.76000000000002</v>
      </c>
      <c r="W21">
        <f t="shared" si="25"/>
        <v>143.76000000000002</v>
      </c>
      <c r="X21" s="11">
        <f t="shared" si="26"/>
        <v>20666.937600000005</v>
      </c>
      <c r="Y21" s="11">
        <f t="shared" si="27"/>
        <v>1177.902399999999</v>
      </c>
      <c r="Z21" s="12">
        <f t="shared" si="28"/>
        <v>1512227824.5577362</v>
      </c>
      <c r="AA21" s="11">
        <f t="shared" si="29"/>
        <v>13537.496954834303</v>
      </c>
      <c r="AB21">
        <f t="shared" si="30"/>
        <v>0.53361964366173342</v>
      </c>
      <c r="AC21">
        <f t="shared" si="31"/>
        <v>0.99077018176612142</v>
      </c>
      <c r="AD21" s="3" t="str">
        <f t="shared" si="19"/>
        <v/>
      </c>
    </row>
    <row r="22" spans="1:30">
      <c r="A22" s="9">
        <v>3</v>
      </c>
      <c r="B22" s="14">
        <v>149.5</v>
      </c>
      <c r="C22" s="14">
        <v>149.5</v>
      </c>
      <c r="D22" s="14">
        <v>4.3099999999999996</v>
      </c>
      <c r="E22" s="14">
        <v>245.54</v>
      </c>
      <c r="F22" s="14">
        <v>200</v>
      </c>
      <c r="G22" s="15">
        <v>40.700000000000003</v>
      </c>
      <c r="H22" s="15">
        <f t="shared" si="0"/>
        <v>35.373771749083922</v>
      </c>
      <c r="I22" s="14">
        <v>1050</v>
      </c>
      <c r="J22" s="3">
        <f t="shared" si="1"/>
        <v>7.023411371237458</v>
      </c>
      <c r="K22" s="10">
        <f t="shared" si="2"/>
        <v>0.2542946193232643</v>
      </c>
      <c r="L22" s="2">
        <f t="shared" si="3"/>
        <v>34.68677494199536</v>
      </c>
      <c r="M22" s="3">
        <f t="shared" si="4"/>
        <v>0.68184831795736855</v>
      </c>
      <c r="N22">
        <v>1405</v>
      </c>
      <c r="P22" s="11">
        <f t="shared" si="20"/>
        <v>1422.385180904</v>
      </c>
      <c r="Q22" s="3">
        <f t="shared" si="21"/>
        <v>0.98777744514116017</v>
      </c>
      <c r="R22" s="11">
        <f t="shared" si="22"/>
        <v>1405.2689732282383</v>
      </c>
      <c r="S22" s="3">
        <f t="shared" si="23"/>
        <v>0.99980859662216803</v>
      </c>
      <c r="T22" s="11">
        <f t="shared" si="9"/>
        <v>1285.5600311214232</v>
      </c>
      <c r="U22" s="3">
        <f t="shared" si="10"/>
        <v>0.43209475961594757</v>
      </c>
      <c r="V22">
        <f t="shared" si="24"/>
        <v>140.88</v>
      </c>
      <c r="W22">
        <f t="shared" si="25"/>
        <v>140.88</v>
      </c>
      <c r="X22" s="11">
        <f t="shared" si="26"/>
        <v>19847.1744</v>
      </c>
      <c r="Y22" s="11">
        <f t="shared" si="27"/>
        <v>2503.0756000000001</v>
      </c>
      <c r="Z22" s="12">
        <f t="shared" si="28"/>
        <v>2457093764.7358518</v>
      </c>
      <c r="AA22" s="11">
        <f t="shared" si="29"/>
        <v>21995.957763561164</v>
      </c>
      <c r="AB22">
        <f t="shared" si="30"/>
        <v>0.53803381173732467</v>
      </c>
      <c r="AC22">
        <f t="shared" si="31"/>
        <v>0.98796654527511074</v>
      </c>
      <c r="AD22" s="3" t="str">
        <f t="shared" si="19"/>
        <v/>
      </c>
    </row>
    <row r="23" spans="1:30">
      <c r="A23" s="9">
        <v>4</v>
      </c>
      <c r="B23" s="14">
        <v>149.1</v>
      </c>
      <c r="C23" s="14">
        <v>149.1</v>
      </c>
      <c r="D23" s="14">
        <v>4.3099999999999996</v>
      </c>
      <c r="E23" s="14">
        <v>245.54</v>
      </c>
      <c r="F23" s="14">
        <v>200</v>
      </c>
      <c r="G23" s="15">
        <v>40.700000000000003</v>
      </c>
      <c r="H23" s="15">
        <f t="shared" si="0"/>
        <v>35.373771749083922</v>
      </c>
      <c r="I23" s="14">
        <v>1050</v>
      </c>
      <c r="J23" s="3">
        <f t="shared" si="1"/>
        <v>7.042253521126761</v>
      </c>
      <c r="K23" s="10">
        <f t="shared" si="2"/>
        <v>0.25489668507610536</v>
      </c>
      <c r="L23" s="2">
        <f t="shared" si="3"/>
        <v>34.593967517401396</v>
      </c>
      <c r="M23" s="3">
        <f t="shared" si="4"/>
        <v>0.68002397463173014</v>
      </c>
      <c r="N23">
        <v>1435</v>
      </c>
      <c r="P23" s="11">
        <f t="shared" si="20"/>
        <v>1416.1113962639999</v>
      </c>
      <c r="Q23" s="3">
        <f t="shared" si="21"/>
        <v>1.0133383600935859</v>
      </c>
      <c r="R23" s="11">
        <f t="shared" si="22"/>
        <v>1398.8786729049634</v>
      </c>
      <c r="S23" s="3">
        <f t="shared" si="23"/>
        <v>1.0258216297057599</v>
      </c>
      <c r="T23" s="11">
        <f t="shared" si="9"/>
        <v>1279.8648798684053</v>
      </c>
      <c r="U23" s="3">
        <f t="shared" si="10"/>
        <v>0.4328133652486596</v>
      </c>
      <c r="V23">
        <f t="shared" si="24"/>
        <v>140.47999999999999</v>
      </c>
      <c r="W23">
        <f t="shared" si="25"/>
        <v>140.47999999999999</v>
      </c>
      <c r="X23" s="11">
        <f t="shared" si="26"/>
        <v>19734.630399999998</v>
      </c>
      <c r="Y23" s="11">
        <f t="shared" si="27"/>
        <v>2496.1795999999995</v>
      </c>
      <c r="Z23" s="12">
        <f t="shared" si="28"/>
        <v>2434713677.7167196</v>
      </c>
      <c r="AA23" s="11">
        <f t="shared" si="29"/>
        <v>21795.610729238451</v>
      </c>
      <c r="AB23">
        <f t="shared" si="30"/>
        <v>0.53825031196438466</v>
      </c>
      <c r="AC23">
        <f t="shared" si="31"/>
        <v>0.98783095496265338</v>
      </c>
      <c r="AD23" s="3" t="str">
        <f t="shared" si="19"/>
        <v/>
      </c>
    </row>
    <row r="24" spans="1:30">
      <c r="A24" s="9">
        <v>5</v>
      </c>
      <c r="B24" s="14">
        <v>151</v>
      </c>
      <c r="C24" s="14">
        <v>151</v>
      </c>
      <c r="D24" s="14">
        <v>6.92</v>
      </c>
      <c r="E24" s="14">
        <v>292.31</v>
      </c>
      <c r="F24" s="14">
        <v>200</v>
      </c>
      <c r="G24" s="15">
        <v>25.9</v>
      </c>
      <c r="H24" s="15">
        <f t="shared" si="0"/>
        <v>31.730914604441864</v>
      </c>
      <c r="I24" s="14">
        <v>1050</v>
      </c>
      <c r="J24" s="3">
        <f t="shared" si="1"/>
        <v>6.9536423841059607</v>
      </c>
      <c r="K24" s="10">
        <f t="shared" si="2"/>
        <v>0.23556847215324359</v>
      </c>
      <c r="L24" s="2">
        <f t="shared" si="3"/>
        <v>21.820809248554912</v>
      </c>
      <c r="M24" s="3">
        <f t="shared" si="4"/>
        <v>0.4680103036368215</v>
      </c>
      <c r="N24">
        <v>1640</v>
      </c>
      <c r="P24" s="11">
        <f t="shared" si="20"/>
        <v>1653.0247855040006</v>
      </c>
      <c r="Q24" s="3">
        <f t="shared" si="21"/>
        <v>0.99212063508168791</v>
      </c>
      <c r="R24" s="11">
        <f t="shared" si="22"/>
        <v>1640.0607868932557</v>
      </c>
      <c r="S24" s="3">
        <f t="shared" si="23"/>
        <v>0.99996293619496213</v>
      </c>
      <c r="T24" s="11">
        <f t="shared" si="9"/>
        <v>1567.5460032515182</v>
      </c>
      <c r="U24" s="3">
        <f t="shared" si="10"/>
        <v>0.70523538224416982</v>
      </c>
      <c r="V24">
        <f t="shared" si="24"/>
        <v>137.16</v>
      </c>
      <c r="W24">
        <f t="shared" si="25"/>
        <v>137.16</v>
      </c>
      <c r="X24" s="11">
        <f t="shared" si="26"/>
        <v>18812.865599999997</v>
      </c>
      <c r="Y24" s="11">
        <f t="shared" si="27"/>
        <v>3988.1344000000026</v>
      </c>
      <c r="Z24" s="12">
        <f t="shared" si="28"/>
        <v>3327544620.1454473</v>
      </c>
      <c r="AA24" s="11">
        <f t="shared" si="29"/>
        <v>29788.253086447821</v>
      </c>
      <c r="AB24">
        <f t="shared" si="30"/>
        <v>0.53148094211239738</v>
      </c>
      <c r="AC24">
        <f t="shared" si="31"/>
        <v>0.99215740821043263</v>
      </c>
      <c r="AD24" s="3" t="str">
        <f t="shared" si="19"/>
        <v/>
      </c>
    </row>
    <row r="25" spans="1:30">
      <c r="A25" s="9">
        <v>6</v>
      </c>
      <c r="B25" s="14">
        <v>151.6</v>
      </c>
      <c r="C25" s="14">
        <v>151.6</v>
      </c>
      <c r="D25" s="14">
        <v>6.92</v>
      </c>
      <c r="E25" s="14">
        <v>292.31</v>
      </c>
      <c r="F25" s="14">
        <v>200</v>
      </c>
      <c r="G25" s="15">
        <v>25.9</v>
      </c>
      <c r="H25" s="15">
        <f t="shared" si="0"/>
        <v>31.730914604441864</v>
      </c>
      <c r="I25" s="14">
        <v>1050</v>
      </c>
      <c r="J25" s="3">
        <f t="shared" si="1"/>
        <v>6.9261213720316626</v>
      </c>
      <c r="K25" s="10">
        <f t="shared" si="2"/>
        <v>0.23465279305452066</v>
      </c>
      <c r="L25" s="2">
        <f t="shared" si="3"/>
        <v>21.907514450867051</v>
      </c>
      <c r="M25" s="3">
        <f t="shared" si="4"/>
        <v>0.46986994722743142</v>
      </c>
      <c r="N25">
        <v>1735</v>
      </c>
      <c r="P25" s="11">
        <f t="shared" si="20"/>
        <v>1662.1517267839997</v>
      </c>
      <c r="Q25" s="3">
        <f t="shared" si="21"/>
        <v>1.0438276915651679</v>
      </c>
      <c r="R25" s="11">
        <f t="shared" si="22"/>
        <v>1649.4547208595711</v>
      </c>
      <c r="S25" s="3">
        <f t="shared" si="23"/>
        <v>1.0518627629231612</v>
      </c>
      <c r="T25" s="11">
        <f t="shared" si="9"/>
        <v>1576.289106359771</v>
      </c>
      <c r="U25" s="3">
        <f t="shared" si="10"/>
        <v>0.70428362951496382</v>
      </c>
      <c r="V25">
        <f t="shared" si="24"/>
        <v>137.76</v>
      </c>
      <c r="W25">
        <f t="shared" si="25"/>
        <v>137.76</v>
      </c>
      <c r="X25" s="11">
        <f t="shared" si="26"/>
        <v>18977.817599999998</v>
      </c>
      <c r="Y25" s="11">
        <f t="shared" si="27"/>
        <v>4004.7423999999992</v>
      </c>
      <c r="Z25" s="12">
        <f t="shared" si="28"/>
        <v>3372081495.300014</v>
      </c>
      <c r="AA25" s="11">
        <f t="shared" si="29"/>
        <v>30186.948178544219</v>
      </c>
      <c r="AB25">
        <f t="shared" si="30"/>
        <v>0.53116950991486855</v>
      </c>
      <c r="AC25">
        <f t="shared" si="31"/>
        <v>0.99236110294876911</v>
      </c>
      <c r="AD25" s="3" t="str">
        <f t="shared" si="19"/>
        <v/>
      </c>
    </row>
    <row r="26" spans="1:30">
      <c r="A26" s="9">
        <v>7</v>
      </c>
      <c r="B26" s="14">
        <v>151</v>
      </c>
      <c r="C26" s="14">
        <v>151</v>
      </c>
      <c r="D26" s="14">
        <v>2.02</v>
      </c>
      <c r="E26" s="14">
        <v>217.48</v>
      </c>
      <c r="F26" s="14">
        <v>200</v>
      </c>
      <c r="G26" s="15">
        <v>34.6</v>
      </c>
      <c r="H26" s="15">
        <f t="shared" si="0"/>
        <v>33.981735919398602</v>
      </c>
      <c r="I26" s="14">
        <v>1550</v>
      </c>
      <c r="J26" s="3">
        <f t="shared" si="1"/>
        <v>10.264900662251655</v>
      </c>
      <c r="K26" s="10">
        <f t="shared" si="2"/>
        <v>0.38199973365495338</v>
      </c>
      <c r="L26" s="2">
        <f t="shared" si="3"/>
        <v>74.752475247524757</v>
      </c>
      <c r="M26" s="3">
        <f t="shared" si="4"/>
        <v>1.382922890501592</v>
      </c>
      <c r="N26">
        <v>800</v>
      </c>
      <c r="P26" s="11">
        <f t="shared" si="20"/>
        <v>1009.0579361919998</v>
      </c>
      <c r="Q26" s="3">
        <f t="shared" si="21"/>
        <v>0.79281869881431555</v>
      </c>
      <c r="R26" s="11">
        <f t="shared" si="22"/>
        <v>966.13529428649417</v>
      </c>
      <c r="S26" s="3">
        <f t="shared" si="23"/>
        <v>0.8280413775700145</v>
      </c>
      <c r="T26" s="11">
        <f t="shared" si="9"/>
        <v>858.81360753206241</v>
      </c>
      <c r="U26" s="3">
        <f t="shared" si="10"/>
        <v>0.25944335547268976</v>
      </c>
      <c r="V26">
        <f t="shared" si="24"/>
        <v>146.96</v>
      </c>
      <c r="W26">
        <f t="shared" si="25"/>
        <v>146.96</v>
      </c>
      <c r="X26" s="11">
        <f t="shared" si="26"/>
        <v>21597.241600000001</v>
      </c>
      <c r="Y26" s="11">
        <f t="shared" si="27"/>
        <v>1203.7583999999988</v>
      </c>
      <c r="Z26" s="12">
        <f t="shared" si="28"/>
        <v>1683269418.2335377</v>
      </c>
      <c r="AA26" s="11">
        <f t="shared" si="29"/>
        <v>6914.9649358654933</v>
      </c>
      <c r="AB26">
        <f t="shared" si="30"/>
        <v>0.59207187028999775</v>
      </c>
      <c r="AC26">
        <f t="shared" si="31"/>
        <v>0.95746265861850521</v>
      </c>
      <c r="AD26" s="3" t="str">
        <f t="shared" si="19"/>
        <v/>
      </c>
    </row>
    <row r="27" spans="1:30">
      <c r="A27" s="9">
        <v>8</v>
      </c>
      <c r="B27" s="14">
        <v>150.19999999999999</v>
      </c>
      <c r="C27" s="14">
        <v>150.19999999999999</v>
      </c>
      <c r="D27" s="14">
        <v>2.02</v>
      </c>
      <c r="E27" s="14">
        <v>217.48</v>
      </c>
      <c r="F27" s="14">
        <v>200</v>
      </c>
      <c r="G27" s="15">
        <v>34.6</v>
      </c>
      <c r="H27" s="15">
        <f t="shared" si="0"/>
        <v>33.981735919398602</v>
      </c>
      <c r="I27" s="14">
        <v>1550</v>
      </c>
      <c r="J27" s="3">
        <f t="shared" si="1"/>
        <v>10.319573901464715</v>
      </c>
      <c r="K27" s="10">
        <f t="shared" si="2"/>
        <v>0.38378861624778549</v>
      </c>
      <c r="L27" s="2">
        <f t="shared" si="3"/>
        <v>74.356435643564353</v>
      </c>
      <c r="M27" s="3">
        <f t="shared" si="4"/>
        <v>1.3755961467108551</v>
      </c>
      <c r="N27">
        <v>850</v>
      </c>
      <c r="P27" s="11">
        <f t="shared" si="20"/>
        <v>999.53858387199966</v>
      </c>
      <c r="Q27" s="3">
        <f t="shared" si="21"/>
        <v>0.85039238476145762</v>
      </c>
      <c r="R27" s="11">
        <f t="shared" si="22"/>
        <v>956.56143085273391</v>
      </c>
      <c r="S27" s="3">
        <f t="shared" si="23"/>
        <v>0.88859949040832753</v>
      </c>
      <c r="T27" s="11">
        <f t="shared" si="9"/>
        <v>850.45597167757182</v>
      </c>
      <c r="U27" s="3">
        <f t="shared" si="10"/>
        <v>0.26050778860713275</v>
      </c>
      <c r="V27">
        <f t="shared" si="24"/>
        <v>146.16</v>
      </c>
      <c r="W27">
        <f t="shared" si="25"/>
        <v>146.16</v>
      </c>
      <c r="X27" s="11">
        <f t="shared" si="26"/>
        <v>21362.745599999998</v>
      </c>
      <c r="Y27" s="11">
        <f t="shared" si="27"/>
        <v>1197.2943999999989</v>
      </c>
      <c r="Z27" s="12">
        <f t="shared" si="28"/>
        <v>1651882060.365674</v>
      </c>
      <c r="AA27" s="11">
        <f t="shared" si="29"/>
        <v>6786.0239138670604</v>
      </c>
      <c r="AB27">
        <f t="shared" si="30"/>
        <v>0.59294465568671251</v>
      </c>
      <c r="AC27">
        <f t="shared" si="31"/>
        <v>0.95700300747492761</v>
      </c>
      <c r="AD27" s="3" t="str">
        <f t="shared" si="19"/>
        <v/>
      </c>
    </row>
    <row r="28" spans="1:30">
      <c r="A28" s="9">
        <v>9</v>
      </c>
      <c r="B28" s="14">
        <v>151</v>
      </c>
      <c r="C28" s="14">
        <v>151</v>
      </c>
      <c r="D28" s="14">
        <v>4.3099999999999996</v>
      </c>
      <c r="E28" s="14">
        <v>245.54</v>
      </c>
      <c r="F28" s="14">
        <v>200</v>
      </c>
      <c r="G28" s="15">
        <v>35.4</v>
      </c>
      <c r="H28" s="15">
        <f t="shared" si="0"/>
        <v>34.17193720909782</v>
      </c>
      <c r="I28" s="14">
        <v>1550</v>
      </c>
      <c r="J28" s="3">
        <f t="shared" si="1"/>
        <v>10.264900662251655</v>
      </c>
      <c r="K28" s="10">
        <f t="shared" si="2"/>
        <v>0.35975589187614743</v>
      </c>
      <c r="L28" s="2">
        <f t="shared" si="3"/>
        <v>35.034802784222741</v>
      </c>
      <c r="M28" s="3">
        <f t="shared" si="4"/>
        <v>0.68868960542851276</v>
      </c>
      <c r="N28">
        <v>1250</v>
      </c>
      <c r="P28" s="11">
        <f t="shared" si="20"/>
        <v>1338.585926984</v>
      </c>
      <c r="Q28" s="3">
        <f t="shared" si="21"/>
        <v>0.9338212622751868</v>
      </c>
      <c r="R28" s="11">
        <f t="shared" si="22"/>
        <v>1289.1769866393811</v>
      </c>
      <c r="S28" s="3">
        <f t="shared" si="23"/>
        <v>0.96961085479697595</v>
      </c>
      <c r="T28" s="11">
        <f t="shared" si="9"/>
        <v>1185.5056285733083</v>
      </c>
      <c r="U28" s="3">
        <f t="shared" si="10"/>
        <v>0.46388867140048928</v>
      </c>
      <c r="V28">
        <f t="shared" si="24"/>
        <v>142.38</v>
      </c>
      <c r="W28">
        <f t="shared" si="25"/>
        <v>142.38</v>
      </c>
      <c r="X28" s="11">
        <f t="shared" si="26"/>
        <v>20272.064399999999</v>
      </c>
      <c r="Y28" s="11">
        <f t="shared" si="27"/>
        <v>2528.9356000000007</v>
      </c>
      <c r="Z28" s="12">
        <f t="shared" si="28"/>
        <v>2517642580.7689385</v>
      </c>
      <c r="AA28" s="11">
        <f t="shared" si="29"/>
        <v>10342.616564215228</v>
      </c>
      <c r="AB28">
        <f t="shared" si="30"/>
        <v>0.58148651951679664</v>
      </c>
      <c r="AC28">
        <f t="shared" si="31"/>
        <v>0.96308870476776687</v>
      </c>
      <c r="AD28" s="3" t="str">
        <f t="shared" si="19"/>
        <v/>
      </c>
    </row>
    <row r="29" spans="1:30">
      <c r="A29" s="9">
        <v>10</v>
      </c>
      <c r="B29" s="14">
        <v>149.80000000000001</v>
      </c>
      <c r="C29" s="14">
        <v>149.80000000000001</v>
      </c>
      <c r="D29" s="14">
        <v>4.3099999999999996</v>
      </c>
      <c r="E29" s="14">
        <v>245.54</v>
      </c>
      <c r="F29" s="14">
        <v>200</v>
      </c>
      <c r="G29" s="15">
        <v>39</v>
      </c>
      <c r="H29" s="15">
        <f t="shared" si="0"/>
        <v>34.998710080700178</v>
      </c>
      <c r="I29" s="14">
        <v>1550</v>
      </c>
      <c r="J29" s="3">
        <f t="shared" si="1"/>
        <v>10.34712950600801</v>
      </c>
      <c r="K29" s="10">
        <f t="shared" si="2"/>
        <v>0.37080715031721423</v>
      </c>
      <c r="L29" s="2">
        <f t="shared" si="3"/>
        <v>34.756380510440842</v>
      </c>
      <c r="M29" s="3">
        <f t="shared" si="4"/>
        <v>0.68321657545159753</v>
      </c>
      <c r="N29">
        <v>1350</v>
      </c>
      <c r="P29" s="11">
        <f t="shared" si="20"/>
        <v>1393.2150193040009</v>
      </c>
      <c r="Q29" s="3">
        <f t="shared" si="21"/>
        <v>0.96898180201532025</v>
      </c>
      <c r="R29" s="11">
        <f t="shared" si="22"/>
        <v>1337.923625173356</v>
      </c>
      <c r="S29" s="3">
        <f t="shared" si="23"/>
        <v>1.0090262064286961</v>
      </c>
      <c r="T29" s="11">
        <f t="shared" si="9"/>
        <v>1225.9500883459991</v>
      </c>
      <c r="U29" s="3">
        <f t="shared" si="10"/>
        <v>0.44205316994907884</v>
      </c>
      <c r="V29">
        <f t="shared" si="24"/>
        <v>141.18</v>
      </c>
      <c r="W29">
        <f t="shared" si="25"/>
        <v>141.18</v>
      </c>
      <c r="X29" s="11">
        <f t="shared" si="26"/>
        <v>19931.792400000002</v>
      </c>
      <c r="Y29" s="11">
        <f t="shared" si="27"/>
        <v>2508.2476000000024</v>
      </c>
      <c r="Z29" s="12">
        <f t="shared" si="28"/>
        <v>2466525435.5111432</v>
      </c>
      <c r="AA29" s="11">
        <f t="shared" si="29"/>
        <v>10132.624471891622</v>
      </c>
      <c r="AB29">
        <f t="shared" si="30"/>
        <v>0.58668372214649411</v>
      </c>
      <c r="AC29">
        <f t="shared" si="31"/>
        <v>0.96031381131803584</v>
      </c>
      <c r="AD29" s="3" t="str">
        <f t="shared" si="19"/>
        <v/>
      </c>
    </row>
    <row r="30" spans="1:30">
      <c r="A30" s="9">
        <v>11</v>
      </c>
      <c r="B30" s="14">
        <v>150</v>
      </c>
      <c r="C30" s="14">
        <v>150</v>
      </c>
      <c r="D30" s="14">
        <v>6.92</v>
      </c>
      <c r="E30" s="14">
        <v>292.31</v>
      </c>
      <c r="F30" s="14">
        <v>200</v>
      </c>
      <c r="G30" s="15">
        <v>25.9</v>
      </c>
      <c r="H30" s="15">
        <f t="shared" si="0"/>
        <v>31.730914604441864</v>
      </c>
      <c r="I30" s="14">
        <v>1550</v>
      </c>
      <c r="J30" s="3">
        <f t="shared" si="1"/>
        <v>10.333333333333334</v>
      </c>
      <c r="K30" s="10">
        <f t="shared" si="2"/>
        <v>0.35002149611834277</v>
      </c>
      <c r="L30" s="2">
        <f t="shared" si="3"/>
        <v>21.676300578034681</v>
      </c>
      <c r="M30" s="3">
        <f t="shared" si="4"/>
        <v>0.46491089765247168</v>
      </c>
      <c r="N30">
        <v>1700</v>
      </c>
      <c r="P30" s="11">
        <f t="shared" si="20"/>
        <v>1637.8546567040007</v>
      </c>
      <c r="Q30" s="3">
        <f t="shared" si="21"/>
        <v>1.0379431367988781</v>
      </c>
      <c r="R30" s="11">
        <f t="shared" si="22"/>
        <v>1581.3512524013279</v>
      </c>
      <c r="S30" s="3">
        <f t="shared" si="23"/>
        <v>1.0750299766851297</v>
      </c>
      <c r="T30" s="11">
        <f t="shared" si="9"/>
        <v>1511.8099058736082</v>
      </c>
      <c r="U30" s="3">
        <f t="shared" si="10"/>
        <v>0.70682732495550193</v>
      </c>
      <c r="V30">
        <f t="shared" si="24"/>
        <v>136.16</v>
      </c>
      <c r="W30">
        <f t="shared" si="25"/>
        <v>136.16</v>
      </c>
      <c r="X30" s="11">
        <f t="shared" si="26"/>
        <v>18539.545599999998</v>
      </c>
      <c r="Y30" s="11">
        <f t="shared" si="27"/>
        <v>3960.4544000000024</v>
      </c>
      <c r="Z30" s="12">
        <f t="shared" si="28"/>
        <v>3254239986.4585128</v>
      </c>
      <c r="AA30" s="11">
        <f t="shared" si="29"/>
        <v>13368.599913653241</v>
      </c>
      <c r="AB30">
        <f t="shared" si="30"/>
        <v>0.57700978096488753</v>
      </c>
      <c r="AC30">
        <f t="shared" si="31"/>
        <v>0.96550157605780496</v>
      </c>
      <c r="AD30" s="3" t="str">
        <f t="shared" si="19"/>
        <v/>
      </c>
    </row>
    <row r="31" spans="1:30">
      <c r="A31" s="9">
        <v>12</v>
      </c>
      <c r="B31" s="14">
        <v>149.69999999999999</v>
      </c>
      <c r="C31" s="14">
        <v>149.69999999999999</v>
      </c>
      <c r="D31" s="14">
        <v>6.92</v>
      </c>
      <c r="E31" s="14">
        <v>292.31</v>
      </c>
      <c r="F31" s="14">
        <v>200</v>
      </c>
      <c r="G31" s="15">
        <v>25.9</v>
      </c>
      <c r="H31" s="15">
        <f t="shared" si="0"/>
        <v>31.730914604441864</v>
      </c>
      <c r="I31" s="14">
        <v>1550</v>
      </c>
      <c r="J31" s="3">
        <f t="shared" si="1"/>
        <v>10.354041416165666</v>
      </c>
      <c r="K31" s="10">
        <f t="shared" si="2"/>
        <v>0.35071086436101379</v>
      </c>
      <c r="L31" s="2">
        <f t="shared" si="3"/>
        <v>21.632947976878611</v>
      </c>
      <c r="M31" s="3">
        <f t="shared" si="4"/>
        <v>0.46398107585716675</v>
      </c>
      <c r="N31">
        <v>1700</v>
      </c>
      <c r="P31" s="11">
        <f t="shared" si="20"/>
        <v>1633.3137190640005</v>
      </c>
      <c r="Q31" s="3">
        <f t="shared" si="21"/>
        <v>1.0408288255695393</v>
      </c>
      <c r="R31" s="11">
        <f t="shared" si="22"/>
        <v>1576.6894025750969</v>
      </c>
      <c r="S31" s="3">
        <f t="shared" si="23"/>
        <v>1.0782085534560635</v>
      </c>
      <c r="T31" s="11">
        <f t="shared" si="9"/>
        <v>1507.4663443342845</v>
      </c>
      <c r="U31" s="3">
        <f t="shared" si="10"/>
        <v>0.70730630003281858</v>
      </c>
      <c r="V31">
        <f t="shared" si="24"/>
        <v>135.85999999999999</v>
      </c>
      <c r="W31">
        <f t="shared" si="25"/>
        <v>135.85999999999999</v>
      </c>
      <c r="X31" s="11">
        <f t="shared" si="26"/>
        <v>18457.939599999994</v>
      </c>
      <c r="Y31" s="11">
        <f t="shared" si="27"/>
        <v>3952.1504000000023</v>
      </c>
      <c r="Z31" s="12">
        <f t="shared" si="28"/>
        <v>3232472370.7274995</v>
      </c>
      <c r="AA31" s="11">
        <f t="shared" si="29"/>
        <v>13279.177330502343</v>
      </c>
      <c r="AB31">
        <f t="shared" si="30"/>
        <v>0.57732369594833122</v>
      </c>
      <c r="AC31">
        <f t="shared" si="31"/>
        <v>0.96533163480598627</v>
      </c>
      <c r="AD31" s="3" t="str">
        <f t="shared" si="19"/>
        <v/>
      </c>
    </row>
    <row r="32" spans="1:30">
      <c r="A32" s="9">
        <v>13</v>
      </c>
      <c r="B32" s="14">
        <v>148.69999999999999</v>
      </c>
      <c r="C32" s="14">
        <v>148.69999999999999</v>
      </c>
      <c r="D32" s="14">
        <v>4.3099999999999996</v>
      </c>
      <c r="E32" s="14">
        <v>245.54</v>
      </c>
      <c r="F32" s="14">
        <v>200</v>
      </c>
      <c r="G32" s="15">
        <v>25.4</v>
      </c>
      <c r="H32" s="15">
        <f t="shared" si="0"/>
        <v>31.589781418202406</v>
      </c>
      <c r="I32" s="14">
        <v>2050</v>
      </c>
      <c r="J32" s="3">
        <f t="shared" si="1"/>
        <v>13.786146603900471</v>
      </c>
      <c r="K32" s="10">
        <f t="shared" si="2"/>
        <v>0.44938538343480233</v>
      </c>
      <c r="L32" s="2">
        <f t="shared" si="3"/>
        <v>34.501160092807424</v>
      </c>
      <c r="M32" s="3">
        <f t="shared" si="4"/>
        <v>0.67819963130609162</v>
      </c>
      <c r="N32">
        <v>1080</v>
      </c>
      <c r="P32" s="11">
        <f t="shared" si="20"/>
        <v>1109.6278177039997</v>
      </c>
      <c r="Q32" s="3">
        <f t="shared" si="21"/>
        <v>0.97329931961754124</v>
      </c>
      <c r="R32" s="11">
        <f t="shared" si="22"/>
        <v>1042.2656235734694</v>
      </c>
      <c r="S32" s="3">
        <f t="shared" si="23"/>
        <v>1.0362041840132423</v>
      </c>
      <c r="T32" s="11">
        <f t="shared" si="9"/>
        <v>972.04279480626394</v>
      </c>
      <c r="U32" s="3">
        <f t="shared" si="10"/>
        <v>0.55083216677886693</v>
      </c>
      <c r="V32">
        <f t="shared" si="24"/>
        <v>140.07999999999998</v>
      </c>
      <c r="W32">
        <f t="shared" si="25"/>
        <v>140.07999999999998</v>
      </c>
      <c r="X32" s="11">
        <f t="shared" si="26"/>
        <v>19622.406399999996</v>
      </c>
      <c r="Y32" s="11">
        <f t="shared" si="27"/>
        <v>2489.2835999999988</v>
      </c>
      <c r="Z32" s="12">
        <f t="shared" si="28"/>
        <v>2339631323.9727898</v>
      </c>
      <c r="AA32" s="11">
        <f t="shared" si="29"/>
        <v>5494.6426203470237</v>
      </c>
      <c r="AB32">
        <f t="shared" si="30"/>
        <v>0.62715907668307636</v>
      </c>
      <c r="AC32">
        <f t="shared" si="31"/>
        <v>0.93929298359704638</v>
      </c>
      <c r="AD32" s="3" t="str">
        <f t="shared" si="19"/>
        <v/>
      </c>
    </row>
    <row r="33" spans="1:30">
      <c r="A33" s="9">
        <v>14</v>
      </c>
      <c r="B33" s="14">
        <v>147.19999999999999</v>
      </c>
      <c r="C33" s="14">
        <v>147.19999999999999</v>
      </c>
      <c r="D33" s="14">
        <v>4.3099999999999996</v>
      </c>
      <c r="E33" s="14">
        <v>245.54</v>
      </c>
      <c r="F33" s="14">
        <v>200</v>
      </c>
      <c r="G33" s="15">
        <v>35.4</v>
      </c>
      <c r="H33" s="15">
        <f t="shared" si="0"/>
        <v>34.17193720909782</v>
      </c>
      <c r="I33" s="14">
        <v>2050</v>
      </c>
      <c r="J33" s="3">
        <f t="shared" si="1"/>
        <v>13.926630434782609</v>
      </c>
      <c r="K33" s="10">
        <f t="shared" si="2"/>
        <v>0.48681631452136909</v>
      </c>
      <c r="L33" s="2">
        <f t="shared" si="3"/>
        <v>34.15313225058005</v>
      </c>
      <c r="M33" s="3">
        <f t="shared" si="4"/>
        <v>0.67135834383494752</v>
      </c>
      <c r="N33">
        <v>1150</v>
      </c>
      <c r="P33" s="11">
        <f t="shared" si="20"/>
        <v>1284.7053713040002</v>
      </c>
      <c r="Q33" s="3">
        <f t="shared" si="21"/>
        <v>0.89514687623102895</v>
      </c>
      <c r="R33" s="11">
        <f t="shared" si="22"/>
        <v>1192.6119518562807</v>
      </c>
      <c r="S33" s="3">
        <f t="shared" si="23"/>
        <v>0.96427006136408755</v>
      </c>
      <c r="T33" s="11">
        <f t="shared" si="9"/>
        <v>1097.946556602838</v>
      </c>
      <c r="U33" s="3">
        <f t="shared" si="10"/>
        <v>0.47082315078207149</v>
      </c>
      <c r="V33">
        <f t="shared" si="24"/>
        <v>138.57999999999998</v>
      </c>
      <c r="W33">
        <f t="shared" si="25"/>
        <v>138.57999999999998</v>
      </c>
      <c r="X33" s="11">
        <f t="shared" si="26"/>
        <v>19204.416399999995</v>
      </c>
      <c r="Y33" s="11">
        <f t="shared" si="27"/>
        <v>2463.4236000000019</v>
      </c>
      <c r="Z33" s="12">
        <f t="shared" si="28"/>
        <v>2308241623.8452559</v>
      </c>
      <c r="AA33" s="11">
        <f t="shared" si="29"/>
        <v>5420.9236619823405</v>
      </c>
      <c r="AB33">
        <f t="shared" si="30"/>
        <v>0.64861077506682807</v>
      </c>
      <c r="AC33">
        <f t="shared" si="31"/>
        <v>0.92831553326951299</v>
      </c>
      <c r="AD33" s="3" t="str">
        <f t="shared" si="19"/>
        <v/>
      </c>
    </row>
    <row r="34" spans="1:30">
      <c r="A34" s="9">
        <v>15</v>
      </c>
      <c r="B34" s="14">
        <v>149.30000000000001</v>
      </c>
      <c r="C34" s="14">
        <v>149.30000000000001</v>
      </c>
      <c r="D34" s="14">
        <v>2.02</v>
      </c>
      <c r="E34" s="14">
        <v>217.48</v>
      </c>
      <c r="F34" s="14">
        <v>200</v>
      </c>
      <c r="G34" s="15">
        <v>25.9</v>
      </c>
      <c r="H34" s="15">
        <f t="shared" si="0"/>
        <v>31.730914604441864</v>
      </c>
      <c r="I34" s="14">
        <v>2550</v>
      </c>
      <c r="J34" s="3">
        <f t="shared" si="1"/>
        <v>17.079705291359677</v>
      </c>
      <c r="K34" s="10">
        <f t="shared" si="2"/>
        <v>0.58188815697122975</v>
      </c>
      <c r="L34" s="2">
        <f t="shared" si="3"/>
        <v>73.910891089108915</v>
      </c>
      <c r="M34" s="3">
        <f t="shared" si="4"/>
        <v>1.3673535599462761</v>
      </c>
      <c r="N34">
        <v>680</v>
      </c>
      <c r="P34" s="11">
        <f t="shared" si="20"/>
        <v>805.30818239199891</v>
      </c>
      <c r="Q34" s="3">
        <f t="shared" si="21"/>
        <v>0.84439723185253468</v>
      </c>
      <c r="R34" s="11">
        <f t="shared" si="22"/>
        <v>722.1438035427667</v>
      </c>
      <c r="S34" s="3">
        <f t="shared" si="23"/>
        <v>0.94164070461310712</v>
      </c>
      <c r="T34" s="11">
        <f t="shared" si="9"/>
        <v>648.63409851395761</v>
      </c>
      <c r="U34" s="3">
        <f t="shared" si="10"/>
        <v>0.32137519177225998</v>
      </c>
      <c r="V34">
        <f t="shared" si="24"/>
        <v>145.26000000000002</v>
      </c>
      <c r="W34">
        <f t="shared" si="25"/>
        <v>145.26000000000002</v>
      </c>
      <c r="X34" s="11">
        <f t="shared" si="26"/>
        <v>21100.467600000007</v>
      </c>
      <c r="Y34" s="11">
        <f t="shared" si="27"/>
        <v>1190.0223999999944</v>
      </c>
      <c r="Z34" s="12">
        <f t="shared" si="28"/>
        <v>1566980856.7859058</v>
      </c>
      <c r="AA34" s="11">
        <f t="shared" si="29"/>
        <v>2378.3900285362474</v>
      </c>
      <c r="AB34">
        <f t="shared" si="30"/>
        <v>0.70939517009366648</v>
      </c>
      <c r="AC34">
        <f t="shared" si="31"/>
        <v>0.89672974810437189</v>
      </c>
      <c r="AD34" s="3" t="str">
        <f t="shared" si="19"/>
        <v/>
      </c>
    </row>
    <row r="35" spans="1:30">
      <c r="A35" s="9">
        <v>16</v>
      </c>
      <c r="B35" s="14">
        <v>148.19999999999999</v>
      </c>
      <c r="C35" s="14">
        <v>148.19999999999999</v>
      </c>
      <c r="D35" s="14">
        <v>2.02</v>
      </c>
      <c r="E35" s="14">
        <v>217.48</v>
      </c>
      <c r="F35" s="14">
        <v>200</v>
      </c>
      <c r="G35" s="15">
        <v>25.9</v>
      </c>
      <c r="H35" s="15">
        <f t="shared" si="0"/>
        <v>31.730914604441864</v>
      </c>
      <c r="I35" s="14">
        <v>2550</v>
      </c>
      <c r="J35" s="3">
        <f t="shared" si="1"/>
        <v>17.206477732793523</v>
      </c>
      <c r="K35" s="10">
        <f t="shared" si="2"/>
        <v>0.58577921306567893</v>
      </c>
      <c r="L35" s="2">
        <f t="shared" si="3"/>
        <v>73.366336633663366</v>
      </c>
      <c r="M35" s="3">
        <f t="shared" si="4"/>
        <v>1.3572792872340127</v>
      </c>
      <c r="N35">
        <v>600</v>
      </c>
      <c r="P35" s="11">
        <f t="shared" si="20"/>
        <v>795.12964435199979</v>
      </c>
      <c r="Q35" s="3">
        <f t="shared" si="21"/>
        <v>0.75459392598672015</v>
      </c>
      <c r="R35" s="11">
        <f t="shared" si="22"/>
        <v>711.8830278528626</v>
      </c>
      <c r="S35" s="3">
        <f t="shared" si="23"/>
        <v>0.84283509582983418</v>
      </c>
      <c r="T35" s="11">
        <f t="shared" si="9"/>
        <v>639.59751542460822</v>
      </c>
      <c r="U35" s="3">
        <f t="shared" si="10"/>
        <v>0.32305814672692973</v>
      </c>
      <c r="V35">
        <f t="shared" si="24"/>
        <v>144.16</v>
      </c>
      <c r="W35">
        <f t="shared" si="25"/>
        <v>144.16</v>
      </c>
      <c r="X35" s="11">
        <f t="shared" si="26"/>
        <v>20782.105599999999</v>
      </c>
      <c r="Y35" s="11">
        <f t="shared" si="27"/>
        <v>1181.134399999999</v>
      </c>
      <c r="Z35" s="12">
        <f t="shared" si="28"/>
        <v>1526689252.4070003</v>
      </c>
      <c r="AA35" s="11">
        <f t="shared" si="29"/>
        <v>2317.2347504270592</v>
      </c>
      <c r="AB35">
        <f t="shared" si="30"/>
        <v>0.71207546060181937</v>
      </c>
      <c r="AC35">
        <f t="shared" si="31"/>
        <v>0.89530434805134196</v>
      </c>
      <c r="AD35" s="3" t="str">
        <f t="shared" si="19"/>
        <v/>
      </c>
    </row>
    <row r="36" spans="1:30">
      <c r="A36" s="9">
        <v>17</v>
      </c>
      <c r="B36" s="14">
        <v>148.69999999999999</v>
      </c>
      <c r="C36" s="14">
        <v>148.69999999999999</v>
      </c>
      <c r="D36" s="14">
        <v>4.3099999999999996</v>
      </c>
      <c r="E36" s="14">
        <v>245.54</v>
      </c>
      <c r="F36" s="14">
        <v>200</v>
      </c>
      <c r="G36" s="15">
        <v>39</v>
      </c>
      <c r="H36" s="15">
        <f t="shared" si="0"/>
        <v>34.998710080700178</v>
      </c>
      <c r="I36" s="14">
        <v>2550</v>
      </c>
      <c r="J36" s="3">
        <f t="shared" si="1"/>
        <v>17.148621385339613</v>
      </c>
      <c r="K36" s="10">
        <f t="shared" si="2"/>
        <v>0.61403940378003408</v>
      </c>
      <c r="L36" s="2">
        <f t="shared" si="3"/>
        <v>34.501160092807424</v>
      </c>
      <c r="M36" s="3">
        <f t="shared" si="4"/>
        <v>0.67819963130609162</v>
      </c>
      <c r="N36">
        <v>1200</v>
      </c>
      <c r="P36" s="11">
        <f t="shared" si="20"/>
        <v>1376.4925447439994</v>
      </c>
      <c r="Q36" s="3">
        <f t="shared" si="21"/>
        <v>0.87178096574665898</v>
      </c>
      <c r="R36" s="11">
        <f t="shared" si="22"/>
        <v>1217.6380403440196</v>
      </c>
      <c r="S36" s="3">
        <f t="shared" si="23"/>
        <v>0.985514545571329</v>
      </c>
      <c r="T36" s="11">
        <f t="shared" si="9"/>
        <v>1116.0944590752847</v>
      </c>
      <c r="U36" s="3">
        <f t="shared" si="10"/>
        <v>0.44404068694587395</v>
      </c>
      <c r="V36">
        <f t="shared" si="24"/>
        <v>140.07999999999998</v>
      </c>
      <c r="W36">
        <f t="shared" si="25"/>
        <v>140.07999999999998</v>
      </c>
      <c r="X36" s="11">
        <f t="shared" si="26"/>
        <v>19622.406399999996</v>
      </c>
      <c r="Y36" s="11">
        <f t="shared" si="27"/>
        <v>2489.2835999999988</v>
      </c>
      <c r="Z36" s="12">
        <f t="shared" si="28"/>
        <v>2405259819.6597261</v>
      </c>
      <c r="AA36" s="11">
        <f t="shared" si="29"/>
        <v>3650.744006440143</v>
      </c>
      <c r="AB36">
        <f t="shared" si="30"/>
        <v>0.73199633209417336</v>
      </c>
      <c r="AC36">
        <f t="shared" si="31"/>
        <v>0.88459472228414904</v>
      </c>
      <c r="AD36" s="3" t="str">
        <f t="shared" si="19"/>
        <v/>
      </c>
    </row>
    <row r="37" spans="1:30">
      <c r="A37" s="9">
        <v>18</v>
      </c>
      <c r="B37" s="14">
        <v>147.69999999999999</v>
      </c>
      <c r="C37" s="14">
        <v>147.69999999999999</v>
      </c>
      <c r="D37" s="14">
        <v>4.3099999999999996</v>
      </c>
      <c r="E37" s="14">
        <v>245.54</v>
      </c>
      <c r="F37" s="14">
        <v>200</v>
      </c>
      <c r="G37" s="15">
        <v>39</v>
      </c>
      <c r="H37" s="15">
        <f t="shared" si="0"/>
        <v>34.998710080700178</v>
      </c>
      <c r="I37" s="14">
        <v>2550</v>
      </c>
      <c r="J37" s="3">
        <f t="shared" si="1"/>
        <v>17.264725795531483</v>
      </c>
      <c r="K37" s="10">
        <f t="shared" si="2"/>
        <v>0.61772732493556293</v>
      </c>
      <c r="L37" s="2">
        <f t="shared" si="3"/>
        <v>34.269141531322504</v>
      </c>
      <c r="M37" s="3">
        <f t="shared" si="4"/>
        <v>0.67363877299199548</v>
      </c>
      <c r="N37">
        <v>1175</v>
      </c>
      <c r="P37" s="11">
        <f t="shared" si="20"/>
        <v>1361.372195144</v>
      </c>
      <c r="Q37" s="3">
        <f t="shared" si="21"/>
        <v>0.86309974905555764</v>
      </c>
      <c r="R37" s="11">
        <f t="shared" si="22"/>
        <v>1202.2947879831781</v>
      </c>
      <c r="S37" s="3">
        <f t="shared" si="23"/>
        <v>0.97729775737532343</v>
      </c>
      <c r="T37" s="11">
        <f t="shared" si="9"/>
        <v>1102.3593964625907</v>
      </c>
      <c r="U37" s="3">
        <f t="shared" si="10"/>
        <v>0.4458630694156317</v>
      </c>
      <c r="V37">
        <f t="shared" si="24"/>
        <v>139.07999999999998</v>
      </c>
      <c r="W37">
        <f t="shared" si="25"/>
        <v>139.07999999999998</v>
      </c>
      <c r="X37" s="11">
        <f t="shared" si="26"/>
        <v>19343.246399999996</v>
      </c>
      <c r="Y37" s="11">
        <f t="shared" si="27"/>
        <v>2472.0436000000009</v>
      </c>
      <c r="Z37" s="12">
        <f t="shared" si="28"/>
        <v>2350519543.5894475</v>
      </c>
      <c r="AA37" s="11">
        <f t="shared" si="29"/>
        <v>3567.6582902355958</v>
      </c>
      <c r="AB37">
        <f t="shared" si="30"/>
        <v>0.73465489310425736</v>
      </c>
      <c r="AC37">
        <f t="shared" si="31"/>
        <v>0.8831492168502858</v>
      </c>
      <c r="AD37" s="3" t="str">
        <f t="shared" si="19"/>
        <v/>
      </c>
    </row>
    <row r="38" spans="1:30">
      <c r="A38" s="9">
        <v>19</v>
      </c>
      <c r="B38" s="14">
        <v>148</v>
      </c>
      <c r="C38" s="14">
        <v>148</v>
      </c>
      <c r="D38" s="14">
        <v>6.92</v>
      </c>
      <c r="E38" s="14">
        <v>292.31</v>
      </c>
      <c r="F38" s="14">
        <v>200</v>
      </c>
      <c r="G38" s="15">
        <v>35.4</v>
      </c>
      <c r="H38" s="15">
        <f t="shared" si="0"/>
        <v>34.17193720909782</v>
      </c>
      <c r="I38" s="14">
        <v>2550</v>
      </c>
      <c r="J38" s="3">
        <f t="shared" si="1"/>
        <v>17.22972972972973</v>
      </c>
      <c r="K38" s="10">
        <f t="shared" si="2"/>
        <v>0.60987441888894822</v>
      </c>
      <c r="L38" s="2">
        <f t="shared" si="3"/>
        <v>21.387283236994222</v>
      </c>
      <c r="M38" s="3">
        <f t="shared" si="4"/>
        <v>0.45871208568377214</v>
      </c>
      <c r="N38">
        <v>1600</v>
      </c>
      <c r="P38" s="11">
        <f t="shared" si="20"/>
        <v>1778.6594023040004</v>
      </c>
      <c r="Q38" s="3">
        <f t="shared" si="21"/>
        <v>0.89955389881133363</v>
      </c>
      <c r="R38" s="11">
        <f t="shared" si="22"/>
        <v>1576.2721870940245</v>
      </c>
      <c r="S38" s="3">
        <f t="shared" si="23"/>
        <v>1.0150531190617018</v>
      </c>
      <c r="T38" s="11">
        <f t="shared" si="9"/>
        <v>1491.5730393462968</v>
      </c>
      <c r="U38" s="3">
        <f t="shared" si="10"/>
        <v>0.64177444123667071</v>
      </c>
      <c r="V38">
        <f t="shared" si="24"/>
        <v>134.16</v>
      </c>
      <c r="W38">
        <f t="shared" si="25"/>
        <v>134.16</v>
      </c>
      <c r="X38" s="11">
        <f t="shared" si="26"/>
        <v>17998.905599999998</v>
      </c>
      <c r="Y38" s="11">
        <f t="shared" si="27"/>
        <v>3905.0944000000018</v>
      </c>
      <c r="Z38" s="12">
        <f t="shared" si="28"/>
        <v>3150594955.5560551</v>
      </c>
      <c r="AA38" s="11">
        <f t="shared" si="29"/>
        <v>4782.0262728805801</v>
      </c>
      <c r="AB38">
        <f t="shared" si="30"/>
        <v>0.72901021739090566</v>
      </c>
      <c r="AC38">
        <f t="shared" si="31"/>
        <v>0.88621361968018608</v>
      </c>
      <c r="AD38" s="3" t="str">
        <f t="shared" si="19"/>
        <v/>
      </c>
    </row>
    <row r="39" spans="1:30">
      <c r="A39" s="9">
        <v>20</v>
      </c>
      <c r="B39" s="14">
        <v>148</v>
      </c>
      <c r="C39" s="14">
        <v>148</v>
      </c>
      <c r="D39" s="14">
        <v>6.92</v>
      </c>
      <c r="E39" s="14">
        <v>292.31</v>
      </c>
      <c r="F39" s="14">
        <v>200</v>
      </c>
      <c r="G39" s="15">
        <v>35.4</v>
      </c>
      <c r="H39" s="15">
        <f t="shared" si="0"/>
        <v>34.17193720909782</v>
      </c>
      <c r="I39" s="14">
        <v>2550</v>
      </c>
      <c r="J39" s="3">
        <f t="shared" si="1"/>
        <v>17.22972972972973</v>
      </c>
      <c r="K39" s="10">
        <f t="shared" si="2"/>
        <v>0.60987441888894822</v>
      </c>
      <c r="L39" s="2">
        <f t="shared" si="3"/>
        <v>21.387283236994222</v>
      </c>
      <c r="M39" s="3">
        <f t="shared" si="4"/>
        <v>0.45871208568377214</v>
      </c>
      <c r="N39">
        <v>1740</v>
      </c>
      <c r="P39" s="11">
        <f t="shared" si="20"/>
        <v>1778.6594023040004</v>
      </c>
      <c r="Q39" s="3">
        <f t="shared" si="21"/>
        <v>0.97826486495732534</v>
      </c>
      <c r="R39" s="11">
        <f t="shared" si="22"/>
        <v>1576.2721870940245</v>
      </c>
      <c r="S39" s="3">
        <f t="shared" si="23"/>
        <v>1.1038702669796008</v>
      </c>
      <c r="T39" s="11">
        <f t="shared" si="9"/>
        <v>1491.5730393462968</v>
      </c>
      <c r="U39" s="3">
        <f t="shared" si="10"/>
        <v>0.64177444123667071</v>
      </c>
      <c r="V39">
        <f t="shared" si="24"/>
        <v>134.16</v>
      </c>
      <c r="W39">
        <f t="shared" si="25"/>
        <v>134.16</v>
      </c>
      <c r="X39" s="11">
        <f t="shared" si="26"/>
        <v>17998.905599999998</v>
      </c>
      <c r="Y39" s="11">
        <f t="shared" si="27"/>
        <v>3905.0944000000018</v>
      </c>
      <c r="Z39" s="12">
        <f t="shared" si="28"/>
        <v>3150594955.5560551</v>
      </c>
      <c r="AA39" s="11">
        <f t="shared" si="29"/>
        <v>4782.0262728805801</v>
      </c>
      <c r="AB39">
        <f t="shared" si="30"/>
        <v>0.72901021739090566</v>
      </c>
      <c r="AC39">
        <f t="shared" si="31"/>
        <v>0.88621361968018608</v>
      </c>
      <c r="AD39" s="3" t="str">
        <f t="shared" si="19"/>
        <v/>
      </c>
    </row>
    <row r="40" spans="1:30">
      <c r="A40" s="9">
        <v>21</v>
      </c>
      <c r="B40" s="14">
        <v>150</v>
      </c>
      <c r="C40" s="14">
        <v>150</v>
      </c>
      <c r="D40" s="14">
        <v>4.3099999999999996</v>
      </c>
      <c r="E40" s="14">
        <v>245.54</v>
      </c>
      <c r="F40" s="14">
        <v>200</v>
      </c>
      <c r="G40" s="15">
        <v>36.5</v>
      </c>
      <c r="H40" s="15">
        <f t="shared" si="0"/>
        <v>34.429497493042611</v>
      </c>
      <c r="I40" s="14">
        <v>3050</v>
      </c>
      <c r="J40" s="3">
        <f t="shared" si="1"/>
        <v>20.333333333333332</v>
      </c>
      <c r="K40" s="10">
        <f t="shared" si="2"/>
        <v>0.71727742409525419</v>
      </c>
      <c r="L40" s="2">
        <f t="shared" si="3"/>
        <v>34.80278422273782</v>
      </c>
      <c r="M40" s="3">
        <f t="shared" si="4"/>
        <v>0.68412874711441662</v>
      </c>
      <c r="N40">
        <v>1300</v>
      </c>
      <c r="P40" s="11">
        <f t="shared" si="20"/>
        <v>1346.2948482240006</v>
      </c>
      <c r="Q40" s="3">
        <f t="shared" si="21"/>
        <v>0.9656131431498296</v>
      </c>
      <c r="R40" s="11">
        <f t="shared" si="22"/>
        <v>1130.1874677224234</v>
      </c>
      <c r="S40" s="3">
        <f t="shared" si="23"/>
        <v>1.1502516503919356</v>
      </c>
      <c r="T40" s="11">
        <f t="shared" si="9"/>
        <v>1038.3181731757886</v>
      </c>
      <c r="U40" s="3">
        <f t="shared" si="10"/>
        <v>0.45808816578148909</v>
      </c>
      <c r="V40">
        <f t="shared" si="24"/>
        <v>141.38</v>
      </c>
      <c r="W40">
        <f t="shared" si="25"/>
        <v>141.38</v>
      </c>
      <c r="X40" s="11">
        <f t="shared" si="26"/>
        <v>19988.304399999997</v>
      </c>
      <c r="Y40" s="11">
        <f t="shared" si="27"/>
        <v>2511.6956000000027</v>
      </c>
      <c r="Z40" s="12">
        <f t="shared" si="28"/>
        <v>2466412958.2902579</v>
      </c>
      <c r="AA40" s="11">
        <f t="shared" si="29"/>
        <v>2616.7718557425801</v>
      </c>
      <c r="AB40">
        <f t="shared" si="30"/>
        <v>0.81155758108836329</v>
      </c>
      <c r="AC40">
        <f t="shared" si="31"/>
        <v>0.83947990235076608</v>
      </c>
      <c r="AD40" s="3" t="str">
        <f t="shared" si="19"/>
        <v/>
      </c>
    </row>
    <row r="41" spans="1:30">
      <c r="A41" s="9">
        <v>22</v>
      </c>
      <c r="B41" s="14">
        <v>150.5</v>
      </c>
      <c r="C41" s="14">
        <v>150.5</v>
      </c>
      <c r="D41" s="14">
        <v>4.3099999999999996</v>
      </c>
      <c r="E41" s="14">
        <v>245.54</v>
      </c>
      <c r="F41" s="14">
        <v>200</v>
      </c>
      <c r="G41" s="15">
        <v>35.4</v>
      </c>
      <c r="H41" s="15">
        <f t="shared" si="0"/>
        <v>34.17193720909782</v>
      </c>
      <c r="I41" s="14">
        <v>3198</v>
      </c>
      <c r="J41" s="3">
        <f t="shared" si="1"/>
        <v>21.249169435215947</v>
      </c>
      <c r="K41" s="10">
        <f t="shared" si="2"/>
        <v>0.74446947680614661</v>
      </c>
      <c r="L41" s="2">
        <f t="shared" si="3"/>
        <v>34.918793503480281</v>
      </c>
      <c r="M41" s="3">
        <f t="shared" si="4"/>
        <v>0.68640917627146469</v>
      </c>
      <c r="N41">
        <v>1125</v>
      </c>
      <c r="P41" s="11">
        <f t="shared" si="20"/>
        <v>1331.4379701840003</v>
      </c>
      <c r="Q41" s="3">
        <f t="shared" si="21"/>
        <v>0.8449511169074807</v>
      </c>
      <c r="R41" s="11">
        <f t="shared" si="22"/>
        <v>1099.5900416118661</v>
      </c>
      <c r="S41" s="3">
        <f t="shared" si="23"/>
        <v>1.0231085744928046</v>
      </c>
      <c r="T41" s="11">
        <f t="shared" si="9"/>
        <v>1011.3132093221388</v>
      </c>
      <c r="U41" s="3">
        <f t="shared" si="10"/>
        <v>0.46478942788335764</v>
      </c>
      <c r="V41">
        <f t="shared" si="24"/>
        <v>141.88</v>
      </c>
      <c r="W41">
        <f t="shared" si="25"/>
        <v>141.88</v>
      </c>
      <c r="X41" s="11">
        <f t="shared" si="26"/>
        <v>20129.934399999998</v>
      </c>
      <c r="Y41" s="11">
        <f t="shared" si="27"/>
        <v>2520.3156000000017</v>
      </c>
      <c r="Z41" s="12">
        <f t="shared" si="28"/>
        <v>2489340579.2205715</v>
      </c>
      <c r="AA41" s="11">
        <f t="shared" si="29"/>
        <v>2402.299468797697</v>
      </c>
      <c r="AB41">
        <f t="shared" si="30"/>
        <v>0.83428669601265426</v>
      </c>
      <c r="AC41">
        <f t="shared" si="31"/>
        <v>0.82586651893359064</v>
      </c>
      <c r="AD41" s="3" t="str">
        <f t="shared" si="19"/>
        <v/>
      </c>
    </row>
    <row r="42" spans="1:30">
      <c r="A42" s="9">
        <v>23</v>
      </c>
      <c r="B42" s="14">
        <v>150.69999999999999</v>
      </c>
      <c r="C42" s="14">
        <v>150.69999999999999</v>
      </c>
      <c r="D42" s="14">
        <v>2.02</v>
      </c>
      <c r="E42" s="14">
        <v>217.48</v>
      </c>
      <c r="F42" s="14">
        <v>200</v>
      </c>
      <c r="G42" s="15">
        <v>40.6</v>
      </c>
      <c r="H42" s="15">
        <f t="shared" si="0"/>
        <v>35.351965245593071</v>
      </c>
      <c r="I42" s="14">
        <v>3586</v>
      </c>
      <c r="J42" s="3">
        <f t="shared" si="1"/>
        <v>23.795620437956206</v>
      </c>
      <c r="K42" s="10">
        <f t="shared" si="2"/>
        <v>0.93163146660005314</v>
      </c>
      <c r="L42" s="2">
        <f t="shared" si="3"/>
        <v>74.603960396039597</v>
      </c>
      <c r="M42" s="3">
        <f t="shared" si="4"/>
        <v>1.3801753615800656</v>
      </c>
      <c r="N42">
        <v>850</v>
      </c>
      <c r="P42" s="11">
        <f t="shared" si="20"/>
        <v>1134.5379226719999</v>
      </c>
      <c r="Q42" s="3">
        <f t="shared" si="21"/>
        <v>0.74920369166517398</v>
      </c>
      <c r="R42" s="11">
        <f t="shared" si="22"/>
        <v>808.70265366545209</v>
      </c>
      <c r="S42" s="3">
        <f t="shared" si="23"/>
        <v>1.0510661689402987</v>
      </c>
      <c r="T42" s="11">
        <f t="shared" si="9"/>
        <v>715.33197723136993</v>
      </c>
      <c r="U42" s="3">
        <f t="shared" si="10"/>
        <v>0.23028424179659013</v>
      </c>
      <c r="V42">
        <f t="shared" si="24"/>
        <v>146.66</v>
      </c>
      <c r="W42">
        <f t="shared" si="25"/>
        <v>146.66</v>
      </c>
      <c r="X42" s="11">
        <f t="shared" si="26"/>
        <v>21509.155599999998</v>
      </c>
      <c r="Y42" s="11">
        <f t="shared" si="27"/>
        <v>1201.3343999999997</v>
      </c>
      <c r="Z42" s="12">
        <f t="shared" si="28"/>
        <v>1703144688.9998119</v>
      </c>
      <c r="AA42" s="11">
        <f t="shared" si="29"/>
        <v>1307.1659289631107</v>
      </c>
      <c r="AB42">
        <f t="shared" si="30"/>
        <v>1.0107898987726887</v>
      </c>
      <c r="AC42">
        <f t="shared" si="31"/>
        <v>0.71280354539479918</v>
      </c>
      <c r="AD42" s="3" t="str">
        <f t="shared" si="19"/>
        <v/>
      </c>
    </row>
    <row r="43" spans="1:30">
      <c r="A43" s="9">
        <v>24</v>
      </c>
      <c r="B43" s="14">
        <v>148.80000000000001</v>
      </c>
      <c r="C43" s="14">
        <v>148.80000000000001</v>
      </c>
      <c r="D43" s="14">
        <v>2.02</v>
      </c>
      <c r="E43" s="14">
        <v>217.48</v>
      </c>
      <c r="F43" s="14">
        <v>200</v>
      </c>
      <c r="G43" s="15">
        <v>40.6</v>
      </c>
      <c r="H43" s="15">
        <f t="shared" si="0"/>
        <v>35.351965245593071</v>
      </c>
      <c r="I43" s="14">
        <v>3585</v>
      </c>
      <c r="J43" s="3">
        <f t="shared" si="1"/>
        <v>24.092741935483868</v>
      </c>
      <c r="K43" s="10">
        <f t="shared" si="2"/>
        <v>0.9417000178555387</v>
      </c>
      <c r="L43" s="2">
        <f t="shared" si="3"/>
        <v>73.663366336633672</v>
      </c>
      <c r="M43" s="3">
        <f t="shared" si="4"/>
        <v>1.3627743450770657</v>
      </c>
      <c r="N43">
        <v>860</v>
      </c>
      <c r="P43" s="11">
        <f t="shared" si="20"/>
        <v>1108.7190309119997</v>
      </c>
      <c r="Q43" s="3">
        <f t="shared" si="21"/>
        <v>0.77566991818710762</v>
      </c>
      <c r="R43" s="11">
        <f t="shared" si="22"/>
        <v>782.71078327423254</v>
      </c>
      <c r="S43" s="3">
        <f t="shared" si="23"/>
        <v>1.0987455626999945</v>
      </c>
      <c r="T43" s="11">
        <f t="shared" si="9"/>
        <v>692.61711784259694</v>
      </c>
      <c r="U43" s="3">
        <f t="shared" si="10"/>
        <v>0.23263554170242373</v>
      </c>
      <c r="V43">
        <f t="shared" si="24"/>
        <v>144.76000000000002</v>
      </c>
      <c r="W43">
        <f t="shared" si="25"/>
        <v>144.76000000000002</v>
      </c>
      <c r="X43" s="11">
        <f t="shared" si="26"/>
        <v>20955.457600000005</v>
      </c>
      <c r="Y43" s="11">
        <f t="shared" si="27"/>
        <v>1185.9823999999971</v>
      </c>
      <c r="Z43" s="12">
        <f t="shared" si="28"/>
        <v>1628076919.2040226</v>
      </c>
      <c r="AA43" s="11">
        <f t="shared" si="29"/>
        <v>1250.2485077166034</v>
      </c>
      <c r="AB43">
        <f t="shared" si="30"/>
        <v>1.0212779636893925</v>
      </c>
      <c r="AC43">
        <f t="shared" si="31"/>
        <v>0.70595954561219865</v>
      </c>
      <c r="AD43" s="3" t="str">
        <f t="shared" si="19"/>
        <v/>
      </c>
    </row>
    <row r="44" spans="1:30">
      <c r="A44" s="9">
        <v>25</v>
      </c>
      <c r="B44" s="14">
        <v>150</v>
      </c>
      <c r="C44" s="14">
        <v>150</v>
      </c>
      <c r="D44" s="14">
        <v>4.3099999999999996</v>
      </c>
      <c r="E44" s="14">
        <v>245.54</v>
      </c>
      <c r="F44" s="14">
        <v>200</v>
      </c>
      <c r="G44" s="15">
        <v>39</v>
      </c>
      <c r="H44" s="15">
        <f t="shared" si="0"/>
        <v>34.998710080700178</v>
      </c>
      <c r="I44" s="14">
        <v>3596</v>
      </c>
      <c r="J44" s="3">
        <f t="shared" si="1"/>
        <v>23.973333333333333</v>
      </c>
      <c r="K44" s="10">
        <f t="shared" si="2"/>
        <v>0.85925509838732106</v>
      </c>
      <c r="L44" s="2">
        <f t="shared" si="3"/>
        <v>34.80278422273782</v>
      </c>
      <c r="M44" s="3">
        <f t="shared" si="4"/>
        <v>0.68412874711441662</v>
      </c>
      <c r="N44">
        <v>1050</v>
      </c>
      <c r="P44" s="11">
        <f t="shared" si="20"/>
        <v>1396.2656092240004</v>
      </c>
      <c r="Q44" s="3">
        <f t="shared" si="21"/>
        <v>0.75200591711454978</v>
      </c>
      <c r="R44" s="11">
        <f t="shared" si="22"/>
        <v>1061.3718222005116</v>
      </c>
      <c r="S44" s="3">
        <f t="shared" si="23"/>
        <v>0.98928573195307301</v>
      </c>
      <c r="T44" s="11">
        <f t="shared" si="9"/>
        <v>972.48623760763792</v>
      </c>
      <c r="U44" s="3">
        <f t="shared" si="10"/>
        <v>0.44169371038706223</v>
      </c>
      <c r="V44">
        <f t="shared" si="24"/>
        <v>141.38</v>
      </c>
      <c r="W44">
        <f t="shared" si="25"/>
        <v>141.38</v>
      </c>
      <c r="X44" s="11">
        <f t="shared" si="26"/>
        <v>19988.304399999997</v>
      </c>
      <c r="Y44" s="11">
        <f t="shared" si="27"/>
        <v>2511.6956000000027</v>
      </c>
      <c r="Z44" s="12">
        <f t="shared" si="28"/>
        <v>2477783899.3709745</v>
      </c>
      <c r="AA44" s="11">
        <f t="shared" si="29"/>
        <v>1891.1405453423811</v>
      </c>
      <c r="AB44">
        <f t="shared" si="30"/>
        <v>0.93838144738297102</v>
      </c>
      <c r="AC44">
        <f t="shared" si="31"/>
        <v>0.76015037195565383</v>
      </c>
      <c r="AD44" s="3" t="str">
        <f t="shared" si="19"/>
        <v/>
      </c>
    </row>
    <row r="45" spans="1:30">
      <c r="A45" s="9">
        <v>26</v>
      </c>
      <c r="B45" s="14">
        <v>148.19999999999999</v>
      </c>
      <c r="C45" s="14">
        <v>148.19999999999999</v>
      </c>
      <c r="D45" s="14">
        <v>4.3099999999999996</v>
      </c>
      <c r="E45" s="14">
        <v>245.54</v>
      </c>
      <c r="F45" s="14">
        <v>200</v>
      </c>
      <c r="G45" s="15">
        <v>39</v>
      </c>
      <c r="H45" s="15">
        <f t="shared" si="0"/>
        <v>34.998710080700178</v>
      </c>
      <c r="I45" s="14">
        <v>3600</v>
      </c>
      <c r="J45" s="3">
        <f t="shared" si="1"/>
        <v>24.291497975708502</v>
      </c>
      <c r="K45" s="10">
        <f t="shared" si="2"/>
        <v>0.8694739212242667</v>
      </c>
      <c r="L45" s="2">
        <f t="shared" si="3"/>
        <v>34.385150812064964</v>
      </c>
      <c r="M45" s="3">
        <f t="shared" si="4"/>
        <v>0.67591920214904355</v>
      </c>
      <c r="N45">
        <v>1075</v>
      </c>
      <c r="P45" s="11">
        <f t="shared" si="20"/>
        <v>1368.9226199440006</v>
      </c>
      <c r="Q45" s="3">
        <f t="shared" si="21"/>
        <v>0.78528909109849887</v>
      </c>
      <c r="R45" s="11">
        <f t="shared" si="22"/>
        <v>1031.7559460445509</v>
      </c>
      <c r="S45" s="3">
        <f t="shared" si="23"/>
        <v>1.0419130649270636</v>
      </c>
      <c r="T45" s="11">
        <f t="shared" si="9"/>
        <v>945.85452769566803</v>
      </c>
      <c r="U45" s="3">
        <f t="shared" si="10"/>
        <v>0.44495001504827048</v>
      </c>
      <c r="V45">
        <f t="shared" si="24"/>
        <v>139.57999999999998</v>
      </c>
      <c r="W45">
        <f t="shared" si="25"/>
        <v>139.57999999999998</v>
      </c>
      <c r="X45" s="11">
        <f t="shared" si="26"/>
        <v>19482.576399999994</v>
      </c>
      <c r="Y45" s="11">
        <f t="shared" si="27"/>
        <v>2480.6636000000035</v>
      </c>
      <c r="Z45" s="12">
        <f t="shared" si="28"/>
        <v>2377776525.0469904</v>
      </c>
      <c r="AA45" s="11">
        <f t="shared" si="29"/>
        <v>1810.7803747230507</v>
      </c>
      <c r="AB45">
        <f t="shared" si="30"/>
        <v>0.94828721157309914</v>
      </c>
      <c r="AC45">
        <f t="shared" si="31"/>
        <v>0.75369924567888102</v>
      </c>
      <c r="AD45" s="3" t="str">
        <f t="shared" si="19"/>
        <v/>
      </c>
    </row>
    <row r="46" spans="1:30">
      <c r="A46" s="9">
        <v>27</v>
      </c>
      <c r="B46" s="14">
        <v>149.19999999999999</v>
      </c>
      <c r="C46" s="14">
        <v>149.19999999999999</v>
      </c>
      <c r="D46" s="14">
        <v>6.92</v>
      </c>
      <c r="E46" s="14">
        <v>292.31</v>
      </c>
      <c r="F46" s="14">
        <v>200</v>
      </c>
      <c r="G46" s="15">
        <v>35.4</v>
      </c>
      <c r="H46" s="15">
        <f t="shared" si="0"/>
        <v>34.17193720909782</v>
      </c>
      <c r="I46" s="14">
        <v>3583</v>
      </c>
      <c r="J46" s="3">
        <f t="shared" si="1"/>
        <v>24.014745308310992</v>
      </c>
      <c r="K46" s="10">
        <f t="shared" si="2"/>
        <v>0.85038070907999086</v>
      </c>
      <c r="L46" s="2">
        <f t="shared" si="3"/>
        <v>21.560693641618496</v>
      </c>
      <c r="M46" s="3">
        <f t="shared" si="4"/>
        <v>0.46243137286499186</v>
      </c>
      <c r="N46">
        <v>1350</v>
      </c>
      <c r="P46" s="11">
        <f t="shared" si="20"/>
        <v>1799.8179808639993</v>
      </c>
      <c r="Q46" s="3">
        <f t="shared" si="21"/>
        <v>0.75007584897664759</v>
      </c>
      <c r="R46" s="11">
        <f t="shared" si="22"/>
        <v>1378.0860825271686</v>
      </c>
      <c r="S46" s="3">
        <f t="shared" si="23"/>
        <v>0.97961950063695324</v>
      </c>
      <c r="T46" s="11">
        <f t="shared" si="9"/>
        <v>1303.5917946423472</v>
      </c>
      <c r="U46" s="3">
        <f t="shared" si="10"/>
        <v>0.63962440939242338</v>
      </c>
      <c r="V46">
        <f t="shared" si="24"/>
        <v>135.35999999999999</v>
      </c>
      <c r="W46">
        <f t="shared" si="25"/>
        <v>135.35999999999999</v>
      </c>
      <c r="X46" s="11">
        <f t="shared" si="26"/>
        <v>18322.329599999997</v>
      </c>
      <c r="Y46" s="11">
        <f t="shared" si="27"/>
        <v>3938.3103999999985</v>
      </c>
      <c r="Z46" s="12">
        <f t="shared" si="28"/>
        <v>3237394748.7767792</v>
      </c>
      <c r="AA46" s="11">
        <f t="shared" si="29"/>
        <v>2488.8675591906799</v>
      </c>
      <c r="AB46">
        <f t="shared" si="30"/>
        <v>0.92986364964109303</v>
      </c>
      <c r="AC46">
        <f t="shared" si="31"/>
        <v>0.76568080615886558</v>
      </c>
      <c r="AD46" s="3" t="str">
        <f t="shared" si="19"/>
        <v/>
      </c>
    </row>
    <row r="47" spans="1:30">
      <c r="A47" s="9">
        <v>28</v>
      </c>
      <c r="B47" s="14">
        <v>150.69999999999999</v>
      </c>
      <c r="C47" s="14">
        <v>150.69999999999999</v>
      </c>
      <c r="D47" s="14">
        <v>6.92</v>
      </c>
      <c r="E47" s="14">
        <v>292.31</v>
      </c>
      <c r="F47" s="14">
        <v>200</v>
      </c>
      <c r="G47" s="15">
        <v>34.6</v>
      </c>
      <c r="H47" s="15">
        <f t="shared" si="0"/>
        <v>33.981735919398602</v>
      </c>
      <c r="I47" s="14">
        <v>3590</v>
      </c>
      <c r="J47" s="3">
        <f t="shared" si="1"/>
        <v>23.822163238221634</v>
      </c>
      <c r="K47" s="10">
        <f t="shared" si="2"/>
        <v>0.84093446529274785</v>
      </c>
      <c r="L47" s="2">
        <f t="shared" si="3"/>
        <v>21.777456647398843</v>
      </c>
      <c r="M47" s="3">
        <f t="shared" si="4"/>
        <v>0.46708048184151657</v>
      </c>
      <c r="N47">
        <v>1400</v>
      </c>
      <c r="P47" s="11">
        <f t="shared" si="20"/>
        <v>1811.4250463840008</v>
      </c>
      <c r="Q47" s="3">
        <f t="shared" si="21"/>
        <v>0.77287216647175394</v>
      </c>
      <c r="R47" s="11">
        <f t="shared" si="22"/>
        <v>1397.4986352300018</v>
      </c>
      <c r="S47" s="3">
        <f t="shared" si="23"/>
        <v>1.0017898870932254</v>
      </c>
      <c r="T47" s="11">
        <f t="shared" si="9"/>
        <v>1322.5003293689365</v>
      </c>
      <c r="U47" s="3">
        <f t="shared" si="10"/>
        <v>0.64222597923457525</v>
      </c>
      <c r="V47">
        <f t="shared" si="24"/>
        <v>136.85999999999999</v>
      </c>
      <c r="W47">
        <f t="shared" si="25"/>
        <v>136.85999999999999</v>
      </c>
      <c r="X47" s="11">
        <f t="shared" si="26"/>
        <v>18730.659599999995</v>
      </c>
      <c r="Y47" s="11">
        <f t="shared" si="27"/>
        <v>3979.8304000000026</v>
      </c>
      <c r="Z47" s="12">
        <f t="shared" si="28"/>
        <v>3344915998.885468</v>
      </c>
      <c r="AA47" s="11">
        <f t="shared" si="29"/>
        <v>2561.5100491053158</v>
      </c>
      <c r="AB47">
        <f t="shared" si="30"/>
        <v>0.92088350631433835</v>
      </c>
      <c r="AC47">
        <f t="shared" si="31"/>
        <v>0.77149128417966484</v>
      </c>
      <c r="AD47" s="3" t="str">
        <f t="shared" si="19"/>
        <v/>
      </c>
    </row>
    <row r="48" spans="1:30">
      <c r="A48" s="9">
        <v>29</v>
      </c>
      <c r="B48" s="14">
        <v>148.19999999999999</v>
      </c>
      <c r="C48" s="14">
        <v>148.19999999999999</v>
      </c>
      <c r="D48" s="14">
        <v>4.3099999999999996</v>
      </c>
      <c r="E48" s="14">
        <v>245.54</v>
      </c>
      <c r="F48" s="14">
        <v>200</v>
      </c>
      <c r="G48" s="15">
        <v>36.5</v>
      </c>
      <c r="H48" s="15">
        <f t="shared" si="0"/>
        <v>34.429497493042611</v>
      </c>
      <c r="I48" s="14">
        <v>4098</v>
      </c>
      <c r="J48" s="3">
        <f t="shared" si="1"/>
        <v>27.651821862348179</v>
      </c>
      <c r="K48" s="10">
        <f t="shared" si="2"/>
        <v>0.97419947305980037</v>
      </c>
      <c r="L48" s="2">
        <f t="shared" si="3"/>
        <v>34.385150812064964</v>
      </c>
      <c r="M48" s="3">
        <f t="shared" si="4"/>
        <v>0.67591920214904355</v>
      </c>
      <c r="N48">
        <v>955</v>
      </c>
      <c r="P48" s="11">
        <f t="shared" si="20"/>
        <v>1320.2161789440008</v>
      </c>
      <c r="Q48" s="3">
        <f t="shared" si="21"/>
        <v>0.72336638137844533</v>
      </c>
      <c r="R48" s="11">
        <f t="shared" si="22"/>
        <v>902.47520853442359</v>
      </c>
      <c r="S48" s="3">
        <f t="shared" si="23"/>
        <v>1.0582008136831527</v>
      </c>
      <c r="T48" s="11">
        <f t="shared" si="9"/>
        <v>829.55956026643094</v>
      </c>
      <c r="U48" s="3">
        <f t="shared" si="10"/>
        <v>0.46136545670210044</v>
      </c>
      <c r="V48">
        <f t="shared" si="24"/>
        <v>139.57999999999998</v>
      </c>
      <c r="W48">
        <f t="shared" si="25"/>
        <v>139.57999999999998</v>
      </c>
      <c r="X48" s="11">
        <f t="shared" si="26"/>
        <v>19482.576399999994</v>
      </c>
      <c r="Y48" s="11">
        <f t="shared" si="27"/>
        <v>2480.6636000000035</v>
      </c>
      <c r="Z48" s="12">
        <f t="shared" si="28"/>
        <v>2366973701.6622834</v>
      </c>
      <c r="AA48" s="11">
        <f t="shared" si="29"/>
        <v>1391.0709138543962</v>
      </c>
      <c r="AB48">
        <f t="shared" si="30"/>
        <v>1.0558232513262755</v>
      </c>
      <c r="AC48">
        <f t="shared" si="31"/>
        <v>0.68358138835738624</v>
      </c>
      <c r="AD48" s="3" t="str">
        <f t="shared" si="19"/>
        <v/>
      </c>
    </row>
    <row r="49" spans="1:30">
      <c r="A49" s="9">
        <v>30</v>
      </c>
      <c r="B49" s="14">
        <v>149.69999999999999</v>
      </c>
      <c r="C49" s="14">
        <v>149.69999999999999</v>
      </c>
      <c r="D49" s="14">
        <v>4.3099999999999996</v>
      </c>
      <c r="E49" s="14">
        <v>245.54</v>
      </c>
      <c r="F49" s="14">
        <v>200</v>
      </c>
      <c r="G49" s="15">
        <v>36.5</v>
      </c>
      <c r="H49" s="15">
        <f t="shared" si="0"/>
        <v>34.429497493042611</v>
      </c>
      <c r="I49" s="14">
        <v>4096</v>
      </c>
      <c r="J49" s="3">
        <f t="shared" si="1"/>
        <v>27.361389445557784</v>
      </c>
      <c r="K49" s="10">
        <f t="shared" si="2"/>
        <v>0.96499399891341942</v>
      </c>
      <c r="L49" s="2">
        <f t="shared" si="3"/>
        <v>34.733178654292345</v>
      </c>
      <c r="M49" s="3">
        <f t="shared" si="4"/>
        <v>0.68276048962018776</v>
      </c>
      <c r="N49">
        <v>950</v>
      </c>
      <c r="P49" s="11">
        <f t="shared" si="20"/>
        <v>1341.9319783439998</v>
      </c>
      <c r="Q49" s="3">
        <f t="shared" si="21"/>
        <v>0.70793454163924141</v>
      </c>
      <c r="R49" s="11">
        <f t="shared" si="22"/>
        <v>925.87621525675843</v>
      </c>
      <c r="S49" s="3">
        <f t="shared" si="23"/>
        <v>1.0260550863557412</v>
      </c>
      <c r="T49" s="11">
        <f t="shared" si="9"/>
        <v>850.69013379584555</v>
      </c>
      <c r="U49" s="3">
        <f t="shared" si="10"/>
        <v>0.45863114872893429</v>
      </c>
      <c r="V49">
        <f t="shared" si="24"/>
        <v>141.07999999999998</v>
      </c>
      <c r="W49">
        <f t="shared" si="25"/>
        <v>141.07999999999998</v>
      </c>
      <c r="X49" s="11">
        <f t="shared" si="26"/>
        <v>19903.566399999996</v>
      </c>
      <c r="Y49" s="11">
        <f t="shared" si="27"/>
        <v>2506.5236000000004</v>
      </c>
      <c r="Z49" s="12">
        <f t="shared" si="28"/>
        <v>2449635277.3144259</v>
      </c>
      <c r="AA49" s="11">
        <f t="shared" si="29"/>
        <v>1441.0573908118133</v>
      </c>
      <c r="AB49">
        <f t="shared" si="30"/>
        <v>1.0459310788553653</v>
      </c>
      <c r="AC49">
        <f t="shared" si="31"/>
        <v>0.6899576358552304</v>
      </c>
      <c r="AD49" s="3" t="str">
        <f t="shared" si="19"/>
        <v/>
      </c>
    </row>
    <row r="50" spans="1:30">
      <c r="H50" s="15"/>
      <c r="J50" s="3"/>
      <c r="K50" s="10"/>
      <c r="L50" s="2"/>
      <c r="M50" s="3"/>
      <c r="P50" s="11"/>
      <c r="Q50" s="3"/>
      <c r="R50" s="11"/>
      <c r="S50" s="3"/>
      <c r="T50" s="11"/>
      <c r="U50" s="3"/>
      <c r="X50" s="11"/>
      <c r="Y50" s="11"/>
      <c r="Z50" s="12"/>
      <c r="AA50" s="11"/>
      <c r="AD50" s="3"/>
    </row>
    <row r="51" spans="1:30">
      <c r="A51" s="32" t="s">
        <v>62</v>
      </c>
      <c r="B51" s="32">
        <v>2005</v>
      </c>
      <c r="C51" s="9" t="s">
        <v>63</v>
      </c>
      <c r="E51" s="24" t="s">
        <v>64</v>
      </c>
      <c r="F51" s="24" t="s">
        <v>65</v>
      </c>
      <c r="G51" s="24" t="s">
        <v>66</v>
      </c>
      <c r="H51" s="25" t="s">
        <v>67</v>
      </c>
      <c r="I51" s="28">
        <v>41609</v>
      </c>
      <c r="J51" s="26" t="s">
        <v>68</v>
      </c>
      <c r="K51" s="29" t="s">
        <v>69</v>
      </c>
      <c r="L51" s="27">
        <v>92</v>
      </c>
      <c r="M51" s="3"/>
      <c r="P51" s="11"/>
      <c r="Q51" s="3"/>
      <c r="R51" s="11"/>
      <c r="S51" s="3"/>
      <c r="T51" s="11"/>
      <c r="U51" s="3"/>
      <c r="X51" s="11"/>
      <c r="Y51" s="11"/>
      <c r="Z51" s="12"/>
      <c r="AA51" s="11"/>
      <c r="AD51" s="3"/>
    </row>
    <row r="52" spans="1:30">
      <c r="A52" s="9" t="s">
        <v>70</v>
      </c>
      <c r="B52" s="14">
        <v>100</v>
      </c>
      <c r="C52" s="14">
        <v>180</v>
      </c>
      <c r="D52" s="14">
        <v>5.8</v>
      </c>
      <c r="E52" s="14">
        <v>300</v>
      </c>
      <c r="F52" s="14">
        <v>200</v>
      </c>
      <c r="G52" s="15">
        <v>83</v>
      </c>
      <c r="H52" s="15">
        <f t="shared" si="0"/>
        <v>42.671223802334026</v>
      </c>
      <c r="I52" s="14">
        <v>540</v>
      </c>
      <c r="J52" s="3">
        <f t="shared" si="1"/>
        <v>5.4</v>
      </c>
      <c r="K52" s="10">
        <f t="shared" si="2"/>
        <v>0.22126352138338068</v>
      </c>
      <c r="L52" s="2">
        <f t="shared" si="3"/>
        <v>31.03448275862069</v>
      </c>
      <c r="M52" s="3">
        <f t="shared" si="4"/>
        <v>0.67432283100720003</v>
      </c>
      <c r="N52">
        <v>2059</v>
      </c>
      <c r="P52" s="11">
        <f t="shared" ref="P52:P63" si="32">(E52*Y52+G52*X52)/1000</f>
        <v>2169.6164800000001</v>
      </c>
      <c r="Q52" s="3">
        <f t="shared" ref="Q52:Q63" si="33">N52/P52</f>
        <v>0.94901565275720978</v>
      </c>
      <c r="R52" s="11">
        <f t="shared" ref="R52:R63" si="34">AC52*P52</f>
        <v>2159.479717576623</v>
      </c>
      <c r="S52" s="3">
        <f t="shared" ref="S52:S63" si="35">N52/R52</f>
        <v>0.9534704045799598</v>
      </c>
      <c r="T52" s="11">
        <f t="shared" si="9"/>
        <v>1975.0079700229405</v>
      </c>
      <c r="U52" s="3">
        <f t="shared" si="10"/>
        <v>0.43050557949301699</v>
      </c>
      <c r="V52">
        <f t="shared" ref="V52:V63" si="36">B52-2*D52</f>
        <v>88.4</v>
      </c>
      <c r="W52">
        <f t="shared" ref="W52:W63" si="37">C52-2*D52</f>
        <v>168.4</v>
      </c>
      <c r="X52" s="11">
        <f t="shared" ref="X52:X63" si="38">V52*W52</f>
        <v>14886.560000000001</v>
      </c>
      <c r="Y52" s="11">
        <f t="shared" ref="Y52:Y63" si="39">B52*C52-X52</f>
        <v>3113.4399999999987</v>
      </c>
      <c r="Z52" s="12">
        <f t="shared" ref="Z52:Z63" si="40">((C52*B52^3-W52*V52^3)*F52+(W52*V52^3)*H52*0.6)/12</f>
        <v>1309335989.925267</v>
      </c>
      <c r="AA52" s="11">
        <f t="shared" ref="AA52:AA63" si="41">(PI()^2*Z52)/(I52*I52)</f>
        <v>44316.283431656746</v>
      </c>
      <c r="AB52">
        <f t="shared" ref="AB52:AB63" si="42">0.5*(1+0.21*(K52-0.2)+K52*K52)</f>
        <v>0.52671144269274184</v>
      </c>
      <c r="AC52">
        <f t="shared" ref="AC52:AC63" si="43">IF((1/(AB52+SQRT(AB52*AB52-K52*K52)))&gt;1,1,1/(AB52+SQRT(AB52*AB52-K52*K52)))</f>
        <v>0.99532785516849642</v>
      </c>
      <c r="AD52" s="3">
        <f t="shared" si="19"/>
        <v>1.0425274384974172</v>
      </c>
    </row>
    <row r="53" spans="1:30">
      <c r="A53" s="9" t="s">
        <v>71</v>
      </c>
      <c r="B53" s="14">
        <v>100</v>
      </c>
      <c r="C53" s="14">
        <v>180</v>
      </c>
      <c r="D53" s="14">
        <v>5.8</v>
      </c>
      <c r="E53" s="14">
        <v>300</v>
      </c>
      <c r="F53" s="14">
        <v>200</v>
      </c>
      <c r="G53" s="15">
        <v>83</v>
      </c>
      <c r="H53" s="15">
        <f t="shared" si="0"/>
        <v>42.671223802334026</v>
      </c>
      <c r="I53" s="14">
        <v>540</v>
      </c>
      <c r="J53" s="3">
        <f t="shared" si="1"/>
        <v>5.4</v>
      </c>
      <c r="K53" s="10">
        <f t="shared" si="2"/>
        <v>0.22126352138338068</v>
      </c>
      <c r="L53" s="2">
        <f t="shared" si="3"/>
        <v>31.03448275862069</v>
      </c>
      <c r="M53" s="3">
        <f t="shared" si="4"/>
        <v>0.67432283100720003</v>
      </c>
      <c r="N53">
        <v>2019</v>
      </c>
      <c r="P53" s="11">
        <f t="shared" si="32"/>
        <v>2169.6164800000001</v>
      </c>
      <c r="Q53" s="3">
        <f t="shared" si="33"/>
        <v>0.93057921462690951</v>
      </c>
      <c r="R53" s="11">
        <f t="shared" si="34"/>
        <v>2159.479717576623</v>
      </c>
      <c r="S53" s="3">
        <f t="shared" si="35"/>
        <v>0.93494742440356426</v>
      </c>
      <c r="T53" s="11">
        <f t="shared" si="9"/>
        <v>1975.0079700229405</v>
      </c>
      <c r="U53" s="3">
        <f t="shared" si="10"/>
        <v>0.43050557949301699</v>
      </c>
      <c r="V53">
        <f t="shared" si="36"/>
        <v>88.4</v>
      </c>
      <c r="W53">
        <f t="shared" si="37"/>
        <v>168.4</v>
      </c>
      <c r="X53" s="11">
        <f t="shared" si="38"/>
        <v>14886.560000000001</v>
      </c>
      <c r="Y53" s="11">
        <f t="shared" si="39"/>
        <v>3113.4399999999987</v>
      </c>
      <c r="Z53" s="12">
        <f t="shared" si="40"/>
        <v>1309335989.925267</v>
      </c>
      <c r="AA53" s="11">
        <f t="shared" si="41"/>
        <v>44316.283431656746</v>
      </c>
      <c r="AB53">
        <f t="shared" si="42"/>
        <v>0.52671144269274184</v>
      </c>
      <c r="AC53">
        <f t="shared" si="43"/>
        <v>0.99532785516849642</v>
      </c>
      <c r="AD53" s="3">
        <f t="shared" si="19"/>
        <v>1.0222743556708525</v>
      </c>
    </row>
    <row r="54" spans="1:30">
      <c r="A54" s="9" t="s">
        <v>72</v>
      </c>
      <c r="B54" s="14">
        <v>100</v>
      </c>
      <c r="C54" s="14">
        <v>180</v>
      </c>
      <c r="D54" s="14">
        <v>5.8</v>
      </c>
      <c r="E54" s="14">
        <v>300</v>
      </c>
      <c r="F54" s="14">
        <v>200</v>
      </c>
      <c r="G54" s="15">
        <v>106</v>
      </c>
      <c r="H54" s="15">
        <f t="shared" si="0"/>
        <v>45.655608581103941</v>
      </c>
      <c r="I54" s="14">
        <v>540</v>
      </c>
      <c r="J54" s="3">
        <f t="shared" si="1"/>
        <v>5.4</v>
      </c>
      <c r="K54" s="10">
        <f t="shared" si="2"/>
        <v>0.23652050787969542</v>
      </c>
      <c r="L54" s="2">
        <f t="shared" si="3"/>
        <v>31.03448275862069</v>
      </c>
      <c r="M54" s="3">
        <f t="shared" si="4"/>
        <v>0.67432283100720003</v>
      </c>
      <c r="N54">
        <v>2287</v>
      </c>
      <c r="P54" s="11">
        <f t="shared" si="32"/>
        <v>2512.0073600000001</v>
      </c>
      <c r="Q54" s="3">
        <f t="shared" si="33"/>
        <v>0.91042726881182379</v>
      </c>
      <c r="R54" s="11">
        <f t="shared" si="34"/>
        <v>2491.7744245822009</v>
      </c>
      <c r="S54" s="3">
        <f t="shared" si="35"/>
        <v>0.91781983852068161</v>
      </c>
      <c r="T54" s="11">
        <f t="shared" si="9"/>
        <v>2256.9845883373209</v>
      </c>
      <c r="U54" s="3">
        <f t="shared" si="10"/>
        <v>0.3718269360484675</v>
      </c>
      <c r="V54">
        <f t="shared" si="36"/>
        <v>88.4</v>
      </c>
      <c r="W54">
        <f t="shared" si="37"/>
        <v>168.4</v>
      </c>
      <c r="X54" s="11">
        <f t="shared" si="38"/>
        <v>14886.560000000001</v>
      </c>
      <c r="Y54" s="11">
        <f t="shared" si="39"/>
        <v>3113.4399999999987</v>
      </c>
      <c r="Z54" s="12">
        <f t="shared" si="40"/>
        <v>1326694949.9418392</v>
      </c>
      <c r="AA54" s="11">
        <f t="shared" si="41"/>
        <v>44903.821388371056</v>
      </c>
      <c r="AB54">
        <f t="shared" si="42"/>
        <v>0.53180562865120251</v>
      </c>
      <c r="AC54">
        <f t="shared" si="43"/>
        <v>0.99194551109205387</v>
      </c>
      <c r="AD54" s="3">
        <f t="shared" si="19"/>
        <v>1.0132988996990853</v>
      </c>
    </row>
    <row r="55" spans="1:30">
      <c r="A55" s="9" t="s">
        <v>73</v>
      </c>
      <c r="B55" s="14">
        <v>100</v>
      </c>
      <c r="C55" s="14">
        <v>180</v>
      </c>
      <c r="D55" s="14">
        <v>5.8</v>
      </c>
      <c r="E55" s="14">
        <v>300</v>
      </c>
      <c r="F55" s="14">
        <v>200</v>
      </c>
      <c r="G55" s="15">
        <v>106</v>
      </c>
      <c r="H55" s="15">
        <f t="shared" si="0"/>
        <v>45.655608581103941</v>
      </c>
      <c r="I55" s="14">
        <v>540</v>
      </c>
      <c r="J55" s="3">
        <f t="shared" si="1"/>
        <v>5.4</v>
      </c>
      <c r="K55" s="10">
        <f t="shared" si="2"/>
        <v>0.23652050787969542</v>
      </c>
      <c r="L55" s="2">
        <f t="shared" si="3"/>
        <v>31.03448275862069</v>
      </c>
      <c r="M55" s="3">
        <f t="shared" si="4"/>
        <v>0.67432283100720003</v>
      </c>
      <c r="N55">
        <v>2291</v>
      </c>
      <c r="P55" s="11">
        <f t="shared" si="32"/>
        <v>2512.0073600000001</v>
      </c>
      <c r="Q55" s="3">
        <f t="shared" si="33"/>
        <v>0.91201962083423194</v>
      </c>
      <c r="R55" s="11">
        <f t="shared" si="34"/>
        <v>2491.7744245822009</v>
      </c>
      <c r="S55" s="3">
        <f t="shared" si="35"/>
        <v>0.91942512026711043</v>
      </c>
      <c r="T55" s="11">
        <f t="shared" si="9"/>
        <v>2256.9845883373209</v>
      </c>
      <c r="U55" s="3">
        <f t="shared" si="10"/>
        <v>0.3718269360484675</v>
      </c>
      <c r="V55">
        <f t="shared" si="36"/>
        <v>88.4</v>
      </c>
      <c r="W55">
        <f t="shared" si="37"/>
        <v>168.4</v>
      </c>
      <c r="X55" s="11">
        <f t="shared" si="38"/>
        <v>14886.560000000001</v>
      </c>
      <c r="Y55" s="11">
        <f t="shared" si="39"/>
        <v>3113.4399999999987</v>
      </c>
      <c r="Z55" s="12">
        <f t="shared" si="40"/>
        <v>1326694949.9418392</v>
      </c>
      <c r="AA55" s="11">
        <f t="shared" si="41"/>
        <v>44903.821388371056</v>
      </c>
      <c r="AB55">
        <f t="shared" si="42"/>
        <v>0.53180562865120251</v>
      </c>
      <c r="AC55">
        <f t="shared" si="43"/>
        <v>0.99194551109205387</v>
      </c>
      <c r="AD55" s="3">
        <f t="shared" si="19"/>
        <v>1.0150711758682134</v>
      </c>
    </row>
    <row r="56" spans="1:30">
      <c r="A56" s="9" t="s">
        <v>74</v>
      </c>
      <c r="B56" s="14">
        <v>100</v>
      </c>
      <c r="C56" s="14">
        <v>180</v>
      </c>
      <c r="D56" s="14">
        <v>5.8</v>
      </c>
      <c r="E56" s="14">
        <v>300</v>
      </c>
      <c r="F56" s="14">
        <v>200</v>
      </c>
      <c r="G56" s="15">
        <v>55</v>
      </c>
      <c r="H56" s="15">
        <f t="shared" si="0"/>
        <v>38.214206461639002</v>
      </c>
      <c r="I56" s="14">
        <v>450</v>
      </c>
      <c r="J56" s="3">
        <f t="shared" si="1"/>
        <v>4.5</v>
      </c>
      <c r="K56" s="10">
        <f t="shared" si="2"/>
        <v>0.16739597001929257</v>
      </c>
      <c r="L56" s="2">
        <f t="shared" si="3"/>
        <v>31.03448275862069</v>
      </c>
      <c r="M56" s="3">
        <f t="shared" si="4"/>
        <v>0.67432283100720003</v>
      </c>
      <c r="N56">
        <v>1815</v>
      </c>
      <c r="P56" s="11">
        <f t="shared" si="32"/>
        <v>1752.7927999999997</v>
      </c>
      <c r="Q56" s="3">
        <f t="shared" si="33"/>
        <v>1.0354903329132801</v>
      </c>
      <c r="R56" s="11">
        <f t="shared" si="34"/>
        <v>1752.7927999999997</v>
      </c>
      <c r="S56" s="3">
        <f t="shared" si="35"/>
        <v>1.0354903329132801</v>
      </c>
      <c r="T56" s="11">
        <f t="shared" si="9"/>
        <v>1629.9786799999997</v>
      </c>
      <c r="U56" s="3">
        <f t="shared" si="10"/>
        <v>0.53288215241413572</v>
      </c>
      <c r="V56">
        <f t="shared" si="36"/>
        <v>88.4</v>
      </c>
      <c r="W56">
        <f t="shared" si="37"/>
        <v>168.4</v>
      </c>
      <c r="X56" s="11">
        <f t="shared" si="38"/>
        <v>14886.560000000001</v>
      </c>
      <c r="Y56" s="11">
        <f t="shared" si="39"/>
        <v>3113.4399999999987</v>
      </c>
      <c r="Z56" s="12">
        <f t="shared" si="40"/>
        <v>1283411321.5109673</v>
      </c>
      <c r="AA56" s="11">
        <f t="shared" si="41"/>
        <v>62551.911245395313</v>
      </c>
      <c r="AB56">
        <f t="shared" si="42"/>
        <v>0.51058728224137562</v>
      </c>
      <c r="AC56">
        <f t="shared" si="43"/>
        <v>1</v>
      </c>
      <c r="AD56" s="3" t="str">
        <f t="shared" si="19"/>
        <v/>
      </c>
    </row>
    <row r="57" spans="1:30">
      <c r="A57" s="9" t="s">
        <v>75</v>
      </c>
      <c r="B57" s="14">
        <v>100</v>
      </c>
      <c r="C57" s="14">
        <v>180</v>
      </c>
      <c r="D57" s="14">
        <v>5.8</v>
      </c>
      <c r="E57" s="14">
        <v>300</v>
      </c>
      <c r="F57" s="14">
        <v>200</v>
      </c>
      <c r="G57" s="15">
        <v>55</v>
      </c>
      <c r="H57" s="15">
        <f t="shared" si="0"/>
        <v>38.214206461639002</v>
      </c>
      <c r="I57" s="14">
        <v>450</v>
      </c>
      <c r="J57" s="3">
        <f t="shared" si="1"/>
        <v>4.5</v>
      </c>
      <c r="K57" s="10">
        <f t="shared" si="2"/>
        <v>0.16739597001929257</v>
      </c>
      <c r="L57" s="2">
        <f t="shared" si="3"/>
        <v>31.03448275862069</v>
      </c>
      <c r="M57" s="3">
        <f t="shared" si="4"/>
        <v>0.67432283100720003</v>
      </c>
      <c r="N57">
        <v>1763</v>
      </c>
      <c r="P57" s="11">
        <f t="shared" si="32"/>
        <v>1752.7927999999997</v>
      </c>
      <c r="Q57" s="3">
        <f t="shared" si="33"/>
        <v>1.0058233922457922</v>
      </c>
      <c r="R57" s="11">
        <f t="shared" si="34"/>
        <v>1752.7927999999997</v>
      </c>
      <c r="S57" s="3">
        <f t="shared" si="35"/>
        <v>1.0058233922457922</v>
      </c>
      <c r="T57" s="11">
        <f t="shared" si="9"/>
        <v>1629.9786799999997</v>
      </c>
      <c r="U57" s="3">
        <f t="shared" si="10"/>
        <v>0.53288215241413572</v>
      </c>
      <c r="V57">
        <f t="shared" si="36"/>
        <v>88.4</v>
      </c>
      <c r="W57">
        <f t="shared" si="37"/>
        <v>168.4</v>
      </c>
      <c r="X57" s="11">
        <f t="shared" si="38"/>
        <v>14886.560000000001</v>
      </c>
      <c r="Y57" s="11">
        <f t="shared" si="39"/>
        <v>3113.4399999999987</v>
      </c>
      <c r="Z57" s="12">
        <f t="shared" si="40"/>
        <v>1283411321.5109673</v>
      </c>
      <c r="AA57" s="11">
        <f t="shared" si="41"/>
        <v>62551.911245395313</v>
      </c>
      <c r="AB57">
        <f t="shared" si="42"/>
        <v>0.51058728224137562</v>
      </c>
      <c r="AC57">
        <f t="shared" si="43"/>
        <v>1</v>
      </c>
      <c r="AD57" s="3" t="str">
        <f t="shared" si="19"/>
        <v/>
      </c>
    </row>
    <row r="58" spans="1:30">
      <c r="A58" s="9" t="s">
        <v>76</v>
      </c>
      <c r="B58" s="14">
        <v>100</v>
      </c>
      <c r="C58" s="14">
        <v>180</v>
      </c>
      <c r="D58" s="14">
        <v>5.8</v>
      </c>
      <c r="E58" s="14">
        <v>300</v>
      </c>
      <c r="F58" s="14">
        <v>200</v>
      </c>
      <c r="G58" s="15">
        <v>55</v>
      </c>
      <c r="H58" s="15">
        <f t="shared" si="0"/>
        <v>38.214206461639002</v>
      </c>
      <c r="I58" s="14">
        <v>540</v>
      </c>
      <c r="J58" s="3">
        <f t="shared" si="1"/>
        <v>5.4</v>
      </c>
      <c r="K58" s="10">
        <f t="shared" si="2"/>
        <v>0.20087516402315111</v>
      </c>
      <c r="L58" s="2">
        <f t="shared" si="3"/>
        <v>31.03448275862069</v>
      </c>
      <c r="M58" s="3">
        <f t="shared" si="4"/>
        <v>0.67432283100720003</v>
      </c>
      <c r="N58">
        <v>1725</v>
      </c>
      <c r="P58" s="11">
        <f t="shared" si="32"/>
        <v>1752.7927999999997</v>
      </c>
      <c r="Q58" s="3">
        <f t="shared" si="33"/>
        <v>0.98414370483493563</v>
      </c>
      <c r="R58" s="11">
        <f t="shared" si="34"/>
        <v>1752.4571859145217</v>
      </c>
      <c r="S58" s="3">
        <f t="shared" si="35"/>
        <v>0.98433217876293333</v>
      </c>
      <c r="T58" s="11">
        <f t="shared" si="9"/>
        <v>1629.6665816139057</v>
      </c>
      <c r="U58" s="3">
        <f t="shared" si="10"/>
        <v>0.53288215241413572</v>
      </c>
      <c r="V58">
        <f t="shared" si="36"/>
        <v>88.4</v>
      </c>
      <c r="W58">
        <f t="shared" si="37"/>
        <v>168.4</v>
      </c>
      <c r="X58" s="11">
        <f t="shared" si="38"/>
        <v>14886.560000000001</v>
      </c>
      <c r="Y58" s="11">
        <f t="shared" si="39"/>
        <v>3113.4399999999987</v>
      </c>
      <c r="Z58" s="12">
        <f t="shared" si="40"/>
        <v>1283411321.5109673</v>
      </c>
      <c r="AA58" s="11">
        <f t="shared" si="41"/>
        <v>43438.827253746742</v>
      </c>
      <c r="AB58">
        <f t="shared" si="42"/>
        <v>0.52026730798309484</v>
      </c>
      <c r="AC58">
        <f t="shared" si="43"/>
        <v>0.9998085260930567</v>
      </c>
      <c r="AD58" s="3" t="str">
        <f t="shared" si="19"/>
        <v/>
      </c>
    </row>
    <row r="59" spans="1:30">
      <c r="A59" s="9" t="s">
        <v>77</v>
      </c>
      <c r="B59" s="14">
        <v>100</v>
      </c>
      <c r="C59" s="14">
        <v>180</v>
      </c>
      <c r="D59" s="14">
        <v>5.8</v>
      </c>
      <c r="E59" s="14">
        <v>300</v>
      </c>
      <c r="F59" s="14">
        <v>200</v>
      </c>
      <c r="G59" s="15">
        <v>55</v>
      </c>
      <c r="H59" s="15">
        <f t="shared" si="0"/>
        <v>38.214206461639002</v>
      </c>
      <c r="I59" s="14">
        <v>540</v>
      </c>
      <c r="J59" s="3">
        <f t="shared" si="1"/>
        <v>5.4</v>
      </c>
      <c r="K59" s="10">
        <f t="shared" si="2"/>
        <v>0.20087516402315111</v>
      </c>
      <c r="L59" s="2">
        <f t="shared" si="3"/>
        <v>31.03448275862069</v>
      </c>
      <c r="M59" s="3">
        <f t="shared" si="4"/>
        <v>0.67432283100720003</v>
      </c>
      <c r="N59">
        <v>1742</v>
      </c>
      <c r="P59" s="11">
        <f t="shared" si="32"/>
        <v>1752.7927999999997</v>
      </c>
      <c r="Q59" s="3">
        <f t="shared" si="33"/>
        <v>0.99384251236084509</v>
      </c>
      <c r="R59" s="11">
        <f t="shared" si="34"/>
        <v>1752.4571859145217</v>
      </c>
      <c r="S59" s="3">
        <f t="shared" si="35"/>
        <v>0.99403284371306078</v>
      </c>
      <c r="T59" s="11">
        <f t="shared" si="9"/>
        <v>1629.6665816139057</v>
      </c>
      <c r="U59" s="3">
        <f t="shared" si="10"/>
        <v>0.53288215241413572</v>
      </c>
      <c r="V59">
        <f t="shared" si="36"/>
        <v>88.4</v>
      </c>
      <c r="W59">
        <f t="shared" si="37"/>
        <v>168.4</v>
      </c>
      <c r="X59" s="11">
        <f t="shared" si="38"/>
        <v>14886.560000000001</v>
      </c>
      <c r="Y59" s="11">
        <f t="shared" si="39"/>
        <v>3113.4399999999987</v>
      </c>
      <c r="Z59" s="12">
        <f t="shared" si="40"/>
        <v>1283411321.5109673</v>
      </c>
      <c r="AA59" s="11">
        <f t="shared" si="41"/>
        <v>43438.827253746742</v>
      </c>
      <c r="AB59">
        <f t="shared" si="42"/>
        <v>0.52026730798309484</v>
      </c>
      <c r="AC59">
        <f t="shared" si="43"/>
        <v>0.9998085260930567</v>
      </c>
      <c r="AD59" s="3" t="str">
        <f t="shared" si="19"/>
        <v/>
      </c>
    </row>
    <row r="60" spans="1:30">
      <c r="A60" s="9" t="s">
        <v>78</v>
      </c>
      <c r="B60" s="14">
        <v>100</v>
      </c>
      <c r="C60" s="14">
        <v>180</v>
      </c>
      <c r="D60" s="14">
        <v>5.8</v>
      </c>
      <c r="E60" s="14">
        <v>300</v>
      </c>
      <c r="F60" s="14">
        <v>200</v>
      </c>
      <c r="G60" s="15">
        <v>55</v>
      </c>
      <c r="H60" s="15">
        <f t="shared" si="0"/>
        <v>38.214206461639002</v>
      </c>
      <c r="I60" s="14">
        <v>480</v>
      </c>
      <c r="J60" s="3">
        <f t="shared" si="1"/>
        <v>4.8</v>
      </c>
      <c r="K60" s="10">
        <f t="shared" si="2"/>
        <v>0.17855570135391208</v>
      </c>
      <c r="L60" s="2">
        <f t="shared" si="3"/>
        <v>31.03448275862069</v>
      </c>
      <c r="M60" s="3">
        <f t="shared" si="4"/>
        <v>0.67432283100720003</v>
      </c>
      <c r="N60">
        <v>1947</v>
      </c>
      <c r="P60" s="11">
        <f t="shared" si="32"/>
        <v>1752.7927999999997</v>
      </c>
      <c r="Q60" s="3">
        <f t="shared" si="33"/>
        <v>1.1107987207615186</v>
      </c>
      <c r="R60" s="11">
        <f t="shared" si="34"/>
        <v>1752.7927999999997</v>
      </c>
      <c r="S60" s="3">
        <f t="shared" si="35"/>
        <v>1.1107987207615186</v>
      </c>
      <c r="T60" s="11">
        <f t="shared" si="9"/>
        <v>1629.9786799999997</v>
      </c>
      <c r="U60" s="3">
        <f t="shared" si="10"/>
        <v>0.53288215241413572</v>
      </c>
      <c r="V60">
        <f t="shared" si="36"/>
        <v>88.4</v>
      </c>
      <c r="W60">
        <f t="shared" si="37"/>
        <v>168.4</v>
      </c>
      <c r="X60" s="11">
        <f t="shared" si="38"/>
        <v>14886.560000000001</v>
      </c>
      <c r="Y60" s="11">
        <f t="shared" si="39"/>
        <v>3113.4399999999987</v>
      </c>
      <c r="Z60" s="12">
        <f t="shared" si="40"/>
        <v>1283411321.5109673</v>
      </c>
      <c r="AA60" s="11">
        <f t="shared" si="41"/>
        <v>54977.265743023221</v>
      </c>
      <c r="AB60">
        <f t="shared" si="42"/>
        <v>0.51368941788515454</v>
      </c>
      <c r="AC60">
        <f t="shared" si="43"/>
        <v>1</v>
      </c>
      <c r="AD60" s="3" t="str">
        <f t="shared" si="19"/>
        <v/>
      </c>
    </row>
    <row r="61" spans="1:30">
      <c r="A61" s="9" t="s">
        <v>79</v>
      </c>
      <c r="B61" s="14">
        <v>100</v>
      </c>
      <c r="C61" s="14">
        <v>180</v>
      </c>
      <c r="D61" s="14">
        <v>5.8</v>
      </c>
      <c r="E61" s="14">
        <v>300</v>
      </c>
      <c r="F61" s="14">
        <v>200</v>
      </c>
      <c r="G61" s="15">
        <v>55</v>
      </c>
      <c r="H61" s="15">
        <f t="shared" si="0"/>
        <v>38.214206461639002</v>
      </c>
      <c r="I61" s="14">
        <v>480</v>
      </c>
      <c r="J61" s="3">
        <f t="shared" si="1"/>
        <v>4.8</v>
      </c>
      <c r="K61" s="10">
        <f t="shared" si="2"/>
        <v>0.17855570135391208</v>
      </c>
      <c r="L61" s="2">
        <f t="shared" si="3"/>
        <v>31.03448275862069</v>
      </c>
      <c r="M61" s="3">
        <f t="shared" si="4"/>
        <v>0.67432283100720003</v>
      </c>
      <c r="N61">
        <v>1912</v>
      </c>
      <c r="P61" s="11">
        <f t="shared" si="32"/>
        <v>1752.7927999999997</v>
      </c>
      <c r="Q61" s="3">
        <f t="shared" si="33"/>
        <v>1.0908305876199402</v>
      </c>
      <c r="R61" s="11">
        <f t="shared" si="34"/>
        <v>1752.7927999999997</v>
      </c>
      <c r="S61" s="3">
        <f t="shared" si="35"/>
        <v>1.0908305876199402</v>
      </c>
      <c r="T61" s="11">
        <f t="shared" si="9"/>
        <v>1629.9786799999997</v>
      </c>
      <c r="U61" s="3">
        <f t="shared" si="10"/>
        <v>0.53288215241413572</v>
      </c>
      <c r="V61">
        <f t="shared" si="36"/>
        <v>88.4</v>
      </c>
      <c r="W61">
        <f t="shared" si="37"/>
        <v>168.4</v>
      </c>
      <c r="X61" s="11">
        <f t="shared" si="38"/>
        <v>14886.560000000001</v>
      </c>
      <c r="Y61" s="11">
        <f t="shared" si="39"/>
        <v>3113.4399999999987</v>
      </c>
      <c r="Z61" s="12">
        <f t="shared" si="40"/>
        <v>1283411321.5109673</v>
      </c>
      <c r="AA61" s="11">
        <f t="shared" si="41"/>
        <v>54977.265743023221</v>
      </c>
      <c r="AB61">
        <f t="shared" si="42"/>
        <v>0.51368941788515454</v>
      </c>
      <c r="AC61">
        <f t="shared" si="43"/>
        <v>1</v>
      </c>
      <c r="AD61" s="3" t="str">
        <f t="shared" si="19"/>
        <v/>
      </c>
    </row>
    <row r="62" spans="1:30">
      <c r="A62" s="9" t="s">
        <v>80</v>
      </c>
      <c r="B62" s="14">
        <v>100</v>
      </c>
      <c r="C62" s="14">
        <v>180</v>
      </c>
      <c r="D62" s="14">
        <v>5.8</v>
      </c>
      <c r="E62" s="14">
        <v>300</v>
      </c>
      <c r="F62" s="14">
        <v>200</v>
      </c>
      <c r="G62" s="15">
        <v>55</v>
      </c>
      <c r="H62" s="15">
        <f t="shared" si="0"/>
        <v>38.214206461639002</v>
      </c>
      <c r="I62" s="14">
        <v>570</v>
      </c>
      <c r="J62" s="3">
        <f t="shared" si="1"/>
        <v>5.7</v>
      </c>
      <c r="K62" s="10">
        <f t="shared" si="2"/>
        <v>0.21203489535777062</v>
      </c>
      <c r="L62" s="2">
        <f t="shared" si="3"/>
        <v>31.03448275862069</v>
      </c>
      <c r="M62" s="3">
        <f t="shared" si="4"/>
        <v>0.67432283100720003</v>
      </c>
      <c r="N62">
        <v>2035</v>
      </c>
      <c r="P62" s="11">
        <f t="shared" si="32"/>
        <v>1752.7927999999997</v>
      </c>
      <c r="Q62" s="3">
        <f t="shared" si="33"/>
        <v>1.1610043126603442</v>
      </c>
      <c r="R62" s="11">
        <f t="shared" si="34"/>
        <v>1748.1671952389968</v>
      </c>
      <c r="S62" s="3">
        <f t="shared" si="35"/>
        <v>1.1640762997625005</v>
      </c>
      <c r="T62" s="11">
        <f t="shared" si="9"/>
        <v>1625.6771806199581</v>
      </c>
      <c r="U62" s="3">
        <f t="shared" si="10"/>
        <v>0.53288215241413572</v>
      </c>
      <c r="V62">
        <f t="shared" si="36"/>
        <v>88.4</v>
      </c>
      <c r="W62">
        <f t="shared" si="37"/>
        <v>168.4</v>
      </c>
      <c r="X62" s="11">
        <f t="shared" si="38"/>
        <v>14886.560000000001</v>
      </c>
      <c r="Y62" s="11">
        <f t="shared" si="39"/>
        <v>3113.4399999999987</v>
      </c>
      <c r="Z62" s="12">
        <f t="shared" si="40"/>
        <v>1283411321.5109673</v>
      </c>
      <c r="AA62" s="11">
        <f t="shared" si="41"/>
        <v>38986.648283141119</v>
      </c>
      <c r="AB62">
        <f t="shared" si="42"/>
        <v>0.52374306243725632</v>
      </c>
      <c r="AC62">
        <f t="shared" si="43"/>
        <v>0.99736100880777068</v>
      </c>
      <c r="AD62" s="3" t="str">
        <f t="shared" si="19"/>
        <v/>
      </c>
    </row>
    <row r="63" spans="1:30">
      <c r="A63" s="9" t="s">
        <v>81</v>
      </c>
      <c r="B63" s="14">
        <v>100</v>
      </c>
      <c r="C63" s="14">
        <v>180</v>
      </c>
      <c r="D63" s="14">
        <v>5.8</v>
      </c>
      <c r="E63" s="14">
        <v>300</v>
      </c>
      <c r="F63" s="14">
        <v>200</v>
      </c>
      <c r="G63" s="15">
        <v>55</v>
      </c>
      <c r="H63" s="15">
        <f t="shared" si="0"/>
        <v>38.214206461639002</v>
      </c>
      <c r="I63" s="14">
        <v>570</v>
      </c>
      <c r="J63" s="3">
        <f t="shared" si="1"/>
        <v>5.7</v>
      </c>
      <c r="K63" s="10">
        <f t="shared" si="2"/>
        <v>0.21203489535777062</v>
      </c>
      <c r="L63" s="2">
        <f t="shared" si="3"/>
        <v>31.03448275862069</v>
      </c>
      <c r="M63" s="3">
        <f t="shared" si="4"/>
        <v>0.67432283100720003</v>
      </c>
      <c r="N63">
        <v>2138</v>
      </c>
      <c r="P63" s="11">
        <f t="shared" si="32"/>
        <v>1752.7927999999997</v>
      </c>
      <c r="Q63" s="3">
        <f t="shared" si="33"/>
        <v>1.2197676759055607</v>
      </c>
      <c r="R63" s="11">
        <f t="shared" si="34"/>
        <v>1748.1671952389968</v>
      </c>
      <c r="S63" s="3">
        <f t="shared" si="35"/>
        <v>1.2229951493327891</v>
      </c>
      <c r="T63" s="11">
        <f t="shared" si="9"/>
        <v>1625.6771806199581</v>
      </c>
      <c r="U63" s="3">
        <f t="shared" si="10"/>
        <v>0.53288215241413572</v>
      </c>
      <c r="V63">
        <f t="shared" si="36"/>
        <v>88.4</v>
      </c>
      <c r="W63">
        <f t="shared" si="37"/>
        <v>168.4</v>
      </c>
      <c r="X63" s="11">
        <f t="shared" si="38"/>
        <v>14886.560000000001</v>
      </c>
      <c r="Y63" s="11">
        <f t="shared" si="39"/>
        <v>3113.4399999999987</v>
      </c>
      <c r="Z63" s="12">
        <f t="shared" si="40"/>
        <v>1283411321.5109673</v>
      </c>
      <c r="AA63" s="11">
        <f t="shared" si="41"/>
        <v>38986.648283141119</v>
      </c>
      <c r="AB63">
        <f t="shared" si="42"/>
        <v>0.52374306243725632</v>
      </c>
      <c r="AC63">
        <f t="shared" si="43"/>
        <v>0.99736100880777068</v>
      </c>
      <c r="AD63" s="3" t="str">
        <f t="shared" si="19"/>
        <v/>
      </c>
    </row>
    <row r="64" spans="1:30">
      <c r="H64" s="15"/>
      <c r="J64" s="3"/>
      <c r="K64" s="10"/>
      <c r="L64" s="2"/>
      <c r="M64" s="3"/>
      <c r="P64" s="11"/>
      <c r="Q64" s="3"/>
      <c r="R64" s="11"/>
      <c r="S64" s="3"/>
      <c r="T64" s="11"/>
      <c r="U64" s="3"/>
      <c r="X64" s="11"/>
      <c r="Y64" s="11"/>
      <c r="Z64" s="12"/>
      <c r="AA64" s="11"/>
      <c r="AD64" s="3"/>
    </row>
    <row r="65" spans="1:30">
      <c r="A65" s="32" t="s">
        <v>82</v>
      </c>
      <c r="B65" s="32">
        <v>2003</v>
      </c>
      <c r="C65" s="9" t="s">
        <v>83</v>
      </c>
      <c r="H65" s="15"/>
      <c r="J65" s="3"/>
      <c r="K65" s="10"/>
      <c r="L65" s="2"/>
      <c r="M65" s="3"/>
      <c r="P65" s="11"/>
      <c r="Q65" s="3"/>
      <c r="R65" s="11"/>
      <c r="S65" s="3"/>
      <c r="T65" s="11"/>
      <c r="U65" s="3"/>
      <c r="X65" s="11"/>
      <c r="Y65" s="11"/>
      <c r="Z65" s="12"/>
      <c r="AA65" s="11"/>
      <c r="AD65" s="3"/>
    </row>
    <row r="66" spans="1:30">
      <c r="A66" s="9" t="s">
        <v>84</v>
      </c>
      <c r="B66" s="14">
        <v>80.099999999999994</v>
      </c>
      <c r="C66" s="14">
        <v>120.7</v>
      </c>
      <c r="D66" s="14">
        <v>4.18</v>
      </c>
      <c r="E66" s="14">
        <v>550</v>
      </c>
      <c r="F66" s="14">
        <v>200</v>
      </c>
      <c r="G66" s="15">
        <v>56.6</v>
      </c>
      <c r="H66" s="15">
        <f t="shared" si="0"/>
        <v>38.502810887619368</v>
      </c>
      <c r="I66" s="14">
        <v>360</v>
      </c>
      <c r="J66" s="3">
        <f t="shared" si="1"/>
        <v>4.4943820224719104</v>
      </c>
      <c r="K66" s="10">
        <f t="shared" si="2"/>
        <v>0.20417800159447305</v>
      </c>
      <c r="L66" s="2">
        <f t="shared" si="3"/>
        <v>28.875598086124405</v>
      </c>
      <c r="M66" s="3">
        <f t="shared" si="4"/>
        <v>0.84952283732773137</v>
      </c>
      <c r="N66">
        <v>1450</v>
      </c>
      <c r="P66" s="11">
        <f t="shared" ref="P66:P80" si="44">(E66*Y66+G66*X66)/1000</f>
        <v>1340.9938925599997</v>
      </c>
      <c r="Q66" s="3">
        <f t="shared" ref="Q66:Q80" si="45">N66/P66</f>
        <v>1.0812875495144159</v>
      </c>
      <c r="R66" s="11">
        <f t="shared" ref="R66:R80" si="46">AC66*P66</f>
        <v>1339.7673196553067</v>
      </c>
      <c r="S66" s="3">
        <f t="shared" ref="S66:S80" si="47">N66/R66</f>
        <v>1.0822774811174329</v>
      </c>
      <c r="T66" s="11">
        <f t="shared" si="9"/>
        <v>1271.406688741396</v>
      </c>
      <c r="U66" s="3">
        <f t="shared" si="10"/>
        <v>0.65983829226158064</v>
      </c>
      <c r="V66">
        <f t="shared" ref="V66:V80" si="48">B66-2*D66</f>
        <v>71.739999999999995</v>
      </c>
      <c r="W66">
        <f t="shared" ref="W66:W80" si="49">C66-2*D66</f>
        <v>112.34</v>
      </c>
      <c r="X66" s="11">
        <f t="shared" ref="X66:X80" si="50">V66*W66</f>
        <v>8059.2716</v>
      </c>
      <c r="Y66" s="11">
        <f t="shared" ref="Y66:Y80" si="51">B66*C66-X66</f>
        <v>1608.7983999999997</v>
      </c>
      <c r="Z66" s="12">
        <f t="shared" ref="Z66:Z80" si="52">((C66*B66^3-W66*V66^3)*F66+(W66*V66^3)*H66*0.6)/12</f>
        <v>422390516.06133175</v>
      </c>
      <c r="AA66" s="11">
        <f t="shared" ref="AA66:AA80" si="53">(PI()^2*Z66)/(I66*I66)</f>
        <v>32166.877286244791</v>
      </c>
      <c r="AB66">
        <f t="shared" ref="AB66:AB80" si="54">0.5*(1+0.21*(K66-0.2)+K66*K66)</f>
        <v>0.52128301833497603</v>
      </c>
      <c r="AC66">
        <f t="shared" ref="AC66:AC80" si="55">IF((1/(AB66+SQRT(AB66*AB66-K66*K66)))&gt;1,1,1/(AB66+SQRT(AB66*AB66-K66*K66)))</f>
        <v>0.99908532551005769</v>
      </c>
      <c r="AD66" s="3" t="str">
        <f t="shared" si="19"/>
        <v/>
      </c>
    </row>
    <row r="67" spans="1:30">
      <c r="A67" s="9" t="s">
        <v>85</v>
      </c>
      <c r="B67" s="14">
        <v>80.599999999999994</v>
      </c>
      <c r="C67" s="14">
        <v>119.3</v>
      </c>
      <c r="D67" s="14">
        <v>4.18</v>
      </c>
      <c r="E67" s="14">
        <v>550</v>
      </c>
      <c r="F67" s="14">
        <v>200</v>
      </c>
      <c r="G67" s="15">
        <v>56.6</v>
      </c>
      <c r="H67" s="15">
        <f t="shared" si="0"/>
        <v>38.502810887619368</v>
      </c>
      <c r="I67" s="14">
        <v>360</v>
      </c>
      <c r="J67" s="3">
        <f t="shared" si="1"/>
        <v>4.4665012406947895</v>
      </c>
      <c r="K67" s="10">
        <f t="shared" si="2"/>
        <v>0.20314733347936009</v>
      </c>
      <c r="L67" s="2">
        <f t="shared" si="3"/>
        <v>28.540669856459331</v>
      </c>
      <c r="M67" s="3">
        <f t="shared" si="4"/>
        <v>0.83966921701075681</v>
      </c>
      <c r="N67">
        <v>1425</v>
      </c>
      <c r="P67" s="11">
        <f t="shared" si="44"/>
        <v>1334.3106169600003</v>
      </c>
      <c r="Q67" s="3">
        <f t="shared" si="45"/>
        <v>1.0679672198416739</v>
      </c>
      <c r="R67" s="11">
        <f t="shared" si="46"/>
        <v>1333.3914170140399</v>
      </c>
      <c r="S67" s="3">
        <f t="shared" si="47"/>
        <v>1.0687034443277772</v>
      </c>
      <c r="T67" s="11">
        <f t="shared" si="9"/>
        <v>1265.3968358895756</v>
      </c>
      <c r="U67" s="3">
        <f t="shared" si="10"/>
        <v>0.66004190389081019</v>
      </c>
      <c r="V67">
        <f t="shared" si="48"/>
        <v>72.239999999999995</v>
      </c>
      <c r="W67">
        <f t="shared" si="49"/>
        <v>110.94</v>
      </c>
      <c r="X67" s="11">
        <f t="shared" si="50"/>
        <v>8014.3055999999997</v>
      </c>
      <c r="Y67" s="11">
        <f t="shared" si="51"/>
        <v>1601.2744000000002</v>
      </c>
      <c r="Z67" s="12">
        <f t="shared" si="52"/>
        <v>424560851.41181779</v>
      </c>
      <c r="AA67" s="11">
        <f t="shared" si="53"/>
        <v>32332.157774879026</v>
      </c>
      <c r="AB67">
        <f t="shared" si="54"/>
        <v>0.52096488956522002</v>
      </c>
      <c r="AC67">
        <f t="shared" si="55"/>
        <v>0.99931110497490105</v>
      </c>
      <c r="AD67" s="3" t="str">
        <f t="shared" si="19"/>
        <v/>
      </c>
    </row>
    <row r="68" spans="1:30">
      <c r="A68" s="9" t="s">
        <v>86</v>
      </c>
      <c r="B68" s="14">
        <v>80.599999999999994</v>
      </c>
      <c r="C68" s="14">
        <v>119.6</v>
      </c>
      <c r="D68" s="14">
        <v>4.18</v>
      </c>
      <c r="E68" s="14">
        <v>550</v>
      </c>
      <c r="F68" s="14">
        <v>200</v>
      </c>
      <c r="G68" s="15">
        <v>65.7</v>
      </c>
      <c r="H68" s="15">
        <f t="shared" si="0"/>
        <v>40.05557101018973</v>
      </c>
      <c r="I68" s="14">
        <v>360</v>
      </c>
      <c r="J68" s="3">
        <f t="shared" si="1"/>
        <v>4.4665012406947895</v>
      </c>
      <c r="K68" s="10">
        <f t="shared" si="2"/>
        <v>0.20780597139704418</v>
      </c>
      <c r="L68" s="2">
        <f t="shared" si="3"/>
        <v>28.612440191387559</v>
      </c>
      <c r="M68" s="3">
        <f t="shared" si="4"/>
        <v>0.8417807070786798</v>
      </c>
      <c r="N68">
        <v>1560</v>
      </c>
      <c r="P68" s="11">
        <f t="shared" si="44"/>
        <v>1410.0440483199995</v>
      </c>
      <c r="Q68" s="3">
        <f t="shared" si="45"/>
        <v>1.1063484164616459</v>
      </c>
      <c r="R68" s="11">
        <f t="shared" si="46"/>
        <v>1407.6326257671194</v>
      </c>
      <c r="S68" s="3">
        <f t="shared" si="47"/>
        <v>1.1082437075155491</v>
      </c>
      <c r="T68" s="11">
        <f t="shared" si="9"/>
        <v>1328.5735031010215</v>
      </c>
      <c r="U68" s="3">
        <f t="shared" si="10"/>
        <v>0.62556933668203929</v>
      </c>
      <c r="V68">
        <f t="shared" si="48"/>
        <v>72.239999999999995</v>
      </c>
      <c r="W68">
        <f t="shared" si="49"/>
        <v>111.24</v>
      </c>
      <c r="X68" s="11">
        <f t="shared" si="50"/>
        <v>8035.9775999999993</v>
      </c>
      <c r="Y68" s="11">
        <f t="shared" si="51"/>
        <v>1603.7823999999991</v>
      </c>
      <c r="Z68" s="12">
        <f t="shared" si="52"/>
        <v>428767530.44656134</v>
      </c>
      <c r="AA68" s="11">
        <f t="shared" si="53"/>
        <v>32652.51470323763</v>
      </c>
      <c r="AB68">
        <f t="shared" si="54"/>
        <v>0.52241128787082425</v>
      </c>
      <c r="AC68">
        <f t="shared" si="55"/>
        <v>0.99828982466487259</v>
      </c>
      <c r="AD68" s="3">
        <f t="shared" si="19"/>
        <v>1.1741917149173955</v>
      </c>
    </row>
    <row r="69" spans="1:30">
      <c r="A69" s="9" t="s">
        <v>87</v>
      </c>
      <c r="B69" s="14">
        <v>80.599999999999994</v>
      </c>
      <c r="C69" s="14">
        <v>120.5</v>
      </c>
      <c r="D69" s="14">
        <v>4.18</v>
      </c>
      <c r="E69" s="14">
        <v>550</v>
      </c>
      <c r="F69" s="14">
        <v>200</v>
      </c>
      <c r="G69" s="15">
        <v>65.7</v>
      </c>
      <c r="H69" s="15">
        <f t="shared" si="0"/>
        <v>40.05557101018973</v>
      </c>
      <c r="I69" s="14">
        <v>360</v>
      </c>
      <c r="J69" s="3">
        <f t="shared" si="1"/>
        <v>4.4665012406947895</v>
      </c>
      <c r="K69" s="10">
        <f t="shared" si="2"/>
        <v>0.20772857004237558</v>
      </c>
      <c r="L69" s="2">
        <f t="shared" si="3"/>
        <v>28.827751196172251</v>
      </c>
      <c r="M69" s="3">
        <f t="shared" si="4"/>
        <v>0.84811517728244923</v>
      </c>
      <c r="N69">
        <v>1700</v>
      </c>
      <c r="P69" s="11">
        <f t="shared" si="44"/>
        <v>1418.4537995199996</v>
      </c>
      <c r="Q69" s="3">
        <f t="shared" si="45"/>
        <v>1.1984881006172177</v>
      </c>
      <c r="R69" s="11">
        <f t="shared" si="46"/>
        <v>1416.0520861584587</v>
      </c>
      <c r="S69" s="3">
        <f t="shared" si="47"/>
        <v>1.2005208117816135</v>
      </c>
      <c r="T69" s="11">
        <f t="shared" si="9"/>
        <v>1336.3519706369168</v>
      </c>
      <c r="U69" s="3">
        <f t="shared" si="10"/>
        <v>0.62477785339211844</v>
      </c>
      <c r="V69">
        <f t="shared" si="48"/>
        <v>72.239999999999995</v>
      </c>
      <c r="W69">
        <f t="shared" si="49"/>
        <v>112.14</v>
      </c>
      <c r="X69" s="11">
        <f t="shared" si="50"/>
        <v>8100.9935999999998</v>
      </c>
      <c r="Y69" s="11">
        <f t="shared" si="51"/>
        <v>1611.3063999999995</v>
      </c>
      <c r="Z69" s="12">
        <f t="shared" si="52"/>
        <v>431646265.68348598</v>
      </c>
      <c r="AA69" s="11">
        <f t="shared" si="53"/>
        <v>32871.7429282679</v>
      </c>
      <c r="AB69">
        <f t="shared" si="54"/>
        <v>0.52238707926037442</v>
      </c>
      <c r="AC69">
        <f t="shared" si="55"/>
        <v>0.99830680889123513</v>
      </c>
      <c r="AD69" s="3">
        <f t="shared" si="19"/>
        <v>1.2721199484517283</v>
      </c>
    </row>
    <row r="70" spans="1:30">
      <c r="A70" s="9" t="s">
        <v>88</v>
      </c>
      <c r="B70" s="14">
        <v>121.5</v>
      </c>
      <c r="C70" s="14">
        <v>179.7</v>
      </c>
      <c r="D70" s="14">
        <v>4.18</v>
      </c>
      <c r="E70" s="14">
        <v>550</v>
      </c>
      <c r="F70" s="14">
        <v>200</v>
      </c>
      <c r="G70" s="15">
        <v>56.6</v>
      </c>
      <c r="H70" s="15">
        <f t="shared" si="0"/>
        <v>38.502810887619368</v>
      </c>
      <c r="I70" s="14">
        <v>540</v>
      </c>
      <c r="J70" s="3">
        <f t="shared" si="1"/>
        <v>4.4444444444444446</v>
      </c>
      <c r="K70" s="10">
        <f t="shared" si="2"/>
        <v>0.20525057970500668</v>
      </c>
      <c r="L70" s="2">
        <f t="shared" si="3"/>
        <v>42.990430622009569</v>
      </c>
      <c r="M70" s="3">
        <f t="shared" si="4"/>
        <v>1.2647825506859429</v>
      </c>
      <c r="N70">
        <v>2530</v>
      </c>
      <c r="P70" s="11">
        <f t="shared" si="44"/>
        <v>2443.6923901599998</v>
      </c>
      <c r="Q70" s="3">
        <f t="shared" si="45"/>
        <v>1.0353185246177197</v>
      </c>
      <c r="R70" s="11">
        <f t="shared" si="46"/>
        <v>2440.882793697423</v>
      </c>
      <c r="S70" s="3">
        <f t="shared" si="47"/>
        <v>1.0365102357772711</v>
      </c>
      <c r="T70" s="11">
        <f t="shared" si="9"/>
        <v>2276.4899088375837</v>
      </c>
      <c r="U70" s="3">
        <f t="shared" si="10"/>
        <v>0.55100156035262693</v>
      </c>
      <c r="V70">
        <f t="shared" si="48"/>
        <v>113.14</v>
      </c>
      <c r="W70">
        <f t="shared" si="49"/>
        <v>171.33999999999997</v>
      </c>
      <c r="X70" s="11">
        <f t="shared" si="50"/>
        <v>19385.407599999999</v>
      </c>
      <c r="Y70" s="11">
        <f t="shared" si="51"/>
        <v>2448.1424000000006</v>
      </c>
      <c r="Z70" s="12">
        <f t="shared" si="52"/>
        <v>1713821259.5682161</v>
      </c>
      <c r="AA70" s="11">
        <f t="shared" si="53"/>
        <v>58006.645562808553</v>
      </c>
      <c r="AB70">
        <f t="shared" si="54"/>
        <v>0.52161521110364639</v>
      </c>
      <c r="AC70">
        <f t="shared" si="55"/>
        <v>0.99885026590339676</v>
      </c>
      <c r="AD70" s="3" t="str">
        <f t="shared" si="19"/>
        <v/>
      </c>
    </row>
    <row r="71" spans="1:30">
      <c r="A71" s="9" t="s">
        <v>89</v>
      </c>
      <c r="B71" s="14">
        <v>119.8</v>
      </c>
      <c r="C71" s="14">
        <v>180.4</v>
      </c>
      <c r="D71" s="14">
        <v>4.18</v>
      </c>
      <c r="E71" s="14">
        <v>550</v>
      </c>
      <c r="F71" s="14">
        <v>200</v>
      </c>
      <c r="G71" s="15">
        <v>65.7</v>
      </c>
      <c r="H71" s="15">
        <f t="shared" si="0"/>
        <v>40.05557101018973</v>
      </c>
      <c r="I71" s="14">
        <v>540</v>
      </c>
      <c r="J71" s="3">
        <f t="shared" si="1"/>
        <v>4.5075125208681133</v>
      </c>
      <c r="K71" s="10">
        <f t="shared" si="2"/>
        <v>0.21401159785601562</v>
      </c>
      <c r="L71" s="2">
        <f t="shared" si="3"/>
        <v>43.15789473684211</v>
      </c>
      <c r="M71" s="3">
        <f t="shared" si="4"/>
        <v>1.2697093608444303</v>
      </c>
      <c r="N71">
        <v>2970</v>
      </c>
      <c r="P71" s="11">
        <f t="shared" si="44"/>
        <v>2601.4897603200002</v>
      </c>
      <c r="Q71" s="3">
        <f t="shared" si="45"/>
        <v>1.1416535422513716</v>
      </c>
      <c r="R71" s="11">
        <f t="shared" si="46"/>
        <v>2593.4934604415971</v>
      </c>
      <c r="S71" s="3">
        <f t="shared" si="47"/>
        <v>1.145173506431088</v>
      </c>
      <c r="T71" s="11">
        <f t="shared" si="9"/>
        <v>2405.1328009451754</v>
      </c>
      <c r="U71" s="3">
        <f t="shared" si="10"/>
        <v>0.5158122628301024</v>
      </c>
      <c r="V71">
        <f t="shared" si="48"/>
        <v>111.44</v>
      </c>
      <c r="W71">
        <f t="shared" si="49"/>
        <v>172.04000000000002</v>
      </c>
      <c r="X71" s="11">
        <f t="shared" si="50"/>
        <v>19172.137600000002</v>
      </c>
      <c r="Y71" s="11">
        <f t="shared" si="51"/>
        <v>2439.7824000000001</v>
      </c>
      <c r="Z71" s="12">
        <f t="shared" si="52"/>
        <v>1678167383.4132717</v>
      </c>
      <c r="AA71" s="11">
        <f t="shared" si="53"/>
        <v>56799.890922840328</v>
      </c>
      <c r="AB71">
        <f t="shared" si="54"/>
        <v>0.52437169978332421</v>
      </c>
      <c r="AC71">
        <f t="shared" si="55"/>
        <v>0.99692626125216055</v>
      </c>
      <c r="AD71" s="3">
        <f t="shared" si="19"/>
        <v>1.234859047630485</v>
      </c>
    </row>
    <row r="72" spans="1:30">
      <c r="A72" s="9" t="s">
        <v>90</v>
      </c>
      <c r="B72" s="14">
        <v>121.3</v>
      </c>
      <c r="C72" s="14">
        <v>179.2</v>
      </c>
      <c r="D72" s="14">
        <v>4.18</v>
      </c>
      <c r="E72" s="14">
        <v>550</v>
      </c>
      <c r="F72" s="14">
        <v>200</v>
      </c>
      <c r="G72" s="15">
        <v>65.7</v>
      </c>
      <c r="H72" s="15">
        <f t="shared" si="0"/>
        <v>40.05557101018973</v>
      </c>
      <c r="I72" s="14">
        <v>540</v>
      </c>
      <c r="J72" s="3">
        <f t="shared" si="1"/>
        <v>4.451772464962902</v>
      </c>
      <c r="K72" s="10">
        <f t="shared" si="2"/>
        <v>0.21168017161801839</v>
      </c>
      <c r="L72" s="2">
        <f t="shared" si="3"/>
        <v>42.87081339712919</v>
      </c>
      <c r="M72" s="3">
        <f t="shared" si="4"/>
        <v>1.2612634005727379</v>
      </c>
      <c r="N72">
        <v>2590</v>
      </c>
      <c r="P72" s="11">
        <f t="shared" si="44"/>
        <v>2610.919512720001</v>
      </c>
      <c r="Q72" s="3">
        <f t="shared" si="45"/>
        <v>0.99198768379565727</v>
      </c>
      <c r="R72" s="11">
        <f t="shared" si="46"/>
        <v>2604.2329069723651</v>
      </c>
      <c r="S72" s="3">
        <f t="shared" si="47"/>
        <v>0.9945347027394289</v>
      </c>
      <c r="T72" s="11">
        <f t="shared" si="9"/>
        <v>2414.5709125506378</v>
      </c>
      <c r="U72" s="3">
        <f t="shared" si="10"/>
        <v>0.51447764416170039</v>
      </c>
      <c r="V72">
        <f t="shared" si="48"/>
        <v>112.94</v>
      </c>
      <c r="W72">
        <f t="shared" si="49"/>
        <v>170.83999999999997</v>
      </c>
      <c r="X72" s="11">
        <f t="shared" si="50"/>
        <v>19294.669599999997</v>
      </c>
      <c r="Y72" s="11">
        <f t="shared" si="51"/>
        <v>2442.2904000000017</v>
      </c>
      <c r="Z72" s="12">
        <f t="shared" si="52"/>
        <v>1721554993.193403</v>
      </c>
      <c r="AA72" s="11">
        <f t="shared" si="53"/>
        <v>58268.404449722126</v>
      </c>
      <c r="AB72">
        <f t="shared" si="54"/>
        <v>0.52363066554800886</v>
      </c>
      <c r="AC72">
        <f t="shared" si="55"/>
        <v>0.9974389843443815</v>
      </c>
      <c r="AD72" s="3">
        <f t="shared" si="19"/>
        <v>1.0726543530105095</v>
      </c>
    </row>
    <row r="73" spans="1:30">
      <c r="A73" s="9" t="s">
        <v>91</v>
      </c>
      <c r="B73" s="14">
        <v>81.400000000000006</v>
      </c>
      <c r="C73" s="14">
        <v>160.19999999999999</v>
      </c>
      <c r="D73" s="14">
        <v>4.18</v>
      </c>
      <c r="E73" s="14">
        <v>550</v>
      </c>
      <c r="F73" s="14">
        <v>200</v>
      </c>
      <c r="G73" s="15">
        <v>56.6</v>
      </c>
      <c r="H73" s="15">
        <f t="shared" ref="H73:H119" si="56">22*((G73+8)/10)^0.3</f>
        <v>38.502810887619368</v>
      </c>
      <c r="I73" s="14">
        <v>480</v>
      </c>
      <c r="J73" s="3">
        <f t="shared" ref="J73:J80" si="57">I73/B73</f>
        <v>5.8968058968058967</v>
      </c>
      <c r="K73" s="10">
        <f t="shared" ref="K73:K80" si="58">SQRT(P73/AA73)</f>
        <v>0.26436621124542337</v>
      </c>
      <c r="L73" s="2">
        <f t="shared" ref="L73:L119" si="59">C73/D73</f>
        <v>38.325358851674643</v>
      </c>
      <c r="M73" s="3">
        <f t="shared" ref="M73:M119" si="60">L73/(52*SQRT(235/E73))</f>
        <v>1.1275356962709409</v>
      </c>
      <c r="N73">
        <v>1710</v>
      </c>
      <c r="P73" s="11">
        <f t="shared" si="44"/>
        <v>1700.1537977600008</v>
      </c>
      <c r="Q73" s="3">
        <f t="shared" si="45"/>
        <v>1.0057913597304973</v>
      </c>
      <c r="R73" s="11">
        <f t="shared" si="46"/>
        <v>1675.8258834695296</v>
      </c>
      <c r="S73" s="3">
        <f t="shared" si="47"/>
        <v>1.0203924028549543</v>
      </c>
      <c r="T73" s="11">
        <f t="shared" ref="T73:T119" si="61">AC73*(E73*Y73+0.85*G73*X73)/1000</f>
        <v>1583.0157635440862</v>
      </c>
      <c r="U73" s="3">
        <f t="shared" ref="U73:U119" si="62">E73*Y73/(1000*P73)</f>
        <v>0.63078853302152227</v>
      </c>
      <c r="V73">
        <f t="shared" si="48"/>
        <v>73.040000000000006</v>
      </c>
      <c r="W73">
        <f t="shared" si="49"/>
        <v>151.83999999999997</v>
      </c>
      <c r="X73" s="11">
        <f t="shared" si="50"/>
        <v>11090.393599999999</v>
      </c>
      <c r="Y73" s="11">
        <f t="shared" si="51"/>
        <v>1949.8864000000012</v>
      </c>
      <c r="Z73" s="12">
        <f t="shared" si="52"/>
        <v>567883231.85336208</v>
      </c>
      <c r="AA73" s="11">
        <f t="shared" si="53"/>
        <v>24326.31442884024</v>
      </c>
      <c r="AB73">
        <f t="shared" si="54"/>
        <v>0.54170319900489938</v>
      </c>
      <c r="AC73">
        <f t="shared" si="55"/>
        <v>0.98569075672887718</v>
      </c>
      <c r="AD73" s="3" t="str">
        <f t="shared" ref="AD73:AD123" si="63">IF(G73&gt;60,(1000*N73/(AC73*(E73*Y73+0.85*G73*X73))),"")</f>
        <v/>
      </c>
    </row>
    <row r="74" spans="1:30">
      <c r="A74" s="9" t="s">
        <v>92</v>
      </c>
      <c r="B74" s="14">
        <v>80.5</v>
      </c>
      <c r="C74" s="14">
        <v>160.69999999999999</v>
      </c>
      <c r="D74" s="14">
        <v>4.18</v>
      </c>
      <c r="E74" s="14">
        <v>550</v>
      </c>
      <c r="F74" s="14">
        <v>200</v>
      </c>
      <c r="G74" s="15">
        <v>56.6</v>
      </c>
      <c r="H74" s="15">
        <f t="shared" si="56"/>
        <v>38.502810887619368</v>
      </c>
      <c r="I74" s="14">
        <v>480</v>
      </c>
      <c r="J74" s="3">
        <f t="shared" si="57"/>
        <v>5.9627329192546581</v>
      </c>
      <c r="K74" s="10">
        <f t="shared" si="58"/>
        <v>0.26704811438602283</v>
      </c>
      <c r="L74" s="2">
        <f t="shared" si="59"/>
        <v>38.444976076555022</v>
      </c>
      <c r="M74" s="3">
        <f t="shared" si="60"/>
        <v>1.1310548463841459</v>
      </c>
      <c r="N74">
        <v>1820</v>
      </c>
      <c r="P74" s="11">
        <f t="shared" si="44"/>
        <v>1692.62143016</v>
      </c>
      <c r="Q74" s="3">
        <f t="shared" si="45"/>
        <v>1.0752552033019924</v>
      </c>
      <c r="R74" s="11">
        <f t="shared" si="46"/>
        <v>1667.3707983282443</v>
      </c>
      <c r="S74" s="3">
        <f t="shared" si="47"/>
        <v>1.091538847762469</v>
      </c>
      <c r="T74" s="11">
        <f t="shared" si="61"/>
        <v>1575.4592387243883</v>
      </c>
      <c r="U74" s="3">
        <f t="shared" si="62"/>
        <v>0.63250901880569865</v>
      </c>
      <c r="V74">
        <f t="shared" si="48"/>
        <v>72.14</v>
      </c>
      <c r="W74">
        <f t="shared" si="49"/>
        <v>152.33999999999997</v>
      </c>
      <c r="X74" s="11">
        <f t="shared" si="50"/>
        <v>10989.807599999998</v>
      </c>
      <c r="Y74" s="11">
        <f t="shared" si="51"/>
        <v>1946.5424000000003</v>
      </c>
      <c r="Z74" s="12">
        <f t="shared" si="52"/>
        <v>554068592.70691574</v>
      </c>
      <c r="AA74" s="11">
        <f t="shared" si="53"/>
        <v>23734.539154017199</v>
      </c>
      <c r="AB74">
        <f t="shared" si="54"/>
        <v>0.54269739970909758</v>
      </c>
      <c r="AC74">
        <f t="shared" si="55"/>
        <v>0.98508193776716579</v>
      </c>
      <c r="AD74" s="3" t="str">
        <f t="shared" si="63"/>
        <v/>
      </c>
    </row>
    <row r="75" spans="1:30">
      <c r="A75" s="9" t="s">
        <v>93</v>
      </c>
      <c r="B75" s="14">
        <v>81</v>
      </c>
      <c r="C75" s="14">
        <v>160.1</v>
      </c>
      <c r="D75" s="14">
        <v>4.18</v>
      </c>
      <c r="E75" s="14">
        <v>550</v>
      </c>
      <c r="F75" s="14">
        <v>200</v>
      </c>
      <c r="G75" s="15">
        <v>65.7</v>
      </c>
      <c r="H75" s="15">
        <f t="shared" si="56"/>
        <v>40.05557101018973</v>
      </c>
      <c r="I75" s="14">
        <v>480</v>
      </c>
      <c r="J75" s="3">
        <f t="shared" si="57"/>
        <v>5.9259259259259256</v>
      </c>
      <c r="K75" s="10">
        <f t="shared" si="58"/>
        <v>0.27223099027625697</v>
      </c>
      <c r="L75" s="2">
        <f t="shared" si="59"/>
        <v>38.301435406698566</v>
      </c>
      <c r="M75" s="3">
        <f t="shared" si="60"/>
        <v>1.1268318662482997</v>
      </c>
      <c r="N75">
        <v>1880</v>
      </c>
      <c r="P75" s="11">
        <f t="shared" si="44"/>
        <v>1794.3097795199997</v>
      </c>
      <c r="Q75" s="3">
        <f t="shared" si="45"/>
        <v>1.0477566479646137</v>
      </c>
      <c r="R75" s="11">
        <f t="shared" si="46"/>
        <v>1765.4247177449431</v>
      </c>
      <c r="S75" s="3">
        <f t="shared" si="47"/>
        <v>1.0648995570886812</v>
      </c>
      <c r="T75" s="11">
        <f t="shared" si="61"/>
        <v>1658.5477010756892</v>
      </c>
      <c r="U75" s="3">
        <f t="shared" si="62"/>
        <v>0.59640678115585766</v>
      </c>
      <c r="V75">
        <f t="shared" si="48"/>
        <v>72.64</v>
      </c>
      <c r="W75">
        <f t="shared" si="49"/>
        <v>151.74</v>
      </c>
      <c r="X75" s="11">
        <f t="shared" si="50"/>
        <v>11022.393600000001</v>
      </c>
      <c r="Y75" s="11">
        <f t="shared" si="51"/>
        <v>1945.7063999999991</v>
      </c>
      <c r="Z75" s="12">
        <f t="shared" si="52"/>
        <v>565203740.84545529</v>
      </c>
      <c r="AA75" s="11">
        <f t="shared" si="53"/>
        <v>24211.533542363173</v>
      </c>
      <c r="AB75">
        <f t="shared" si="54"/>
        <v>0.54463911001240273</v>
      </c>
      <c r="AC75">
        <f t="shared" si="55"/>
        <v>0.98390185345655101</v>
      </c>
      <c r="AD75" s="3">
        <f t="shared" si="63"/>
        <v>1.1335218147664265</v>
      </c>
    </row>
    <row r="76" spans="1:30">
      <c r="A76" s="9" t="s">
        <v>94</v>
      </c>
      <c r="B76" s="14">
        <v>80.099999999999994</v>
      </c>
      <c r="C76" s="14">
        <v>160.6</v>
      </c>
      <c r="D76" s="14">
        <v>4.18</v>
      </c>
      <c r="E76" s="14">
        <v>550</v>
      </c>
      <c r="F76" s="14">
        <v>200</v>
      </c>
      <c r="G76" s="15">
        <v>65.7</v>
      </c>
      <c r="H76" s="15">
        <f t="shared" si="56"/>
        <v>40.05557101018973</v>
      </c>
      <c r="I76" s="14">
        <v>480</v>
      </c>
      <c r="J76" s="3">
        <f t="shared" si="57"/>
        <v>5.9925093632958806</v>
      </c>
      <c r="K76" s="10">
        <f t="shared" si="58"/>
        <v>0.27498149090052321</v>
      </c>
      <c r="L76" s="2">
        <f t="shared" si="59"/>
        <v>38.421052631578945</v>
      </c>
      <c r="M76" s="3">
        <f t="shared" si="60"/>
        <v>1.1303510163615049</v>
      </c>
      <c r="N76">
        <v>2100</v>
      </c>
      <c r="P76" s="11">
        <f t="shared" si="44"/>
        <v>1785.85485232</v>
      </c>
      <c r="Q76" s="3">
        <f t="shared" si="45"/>
        <v>1.1759074357425492</v>
      </c>
      <c r="R76" s="11">
        <f t="shared" si="46"/>
        <v>1755.9840318497934</v>
      </c>
      <c r="S76" s="3">
        <f t="shared" si="47"/>
        <v>1.1959106471986607</v>
      </c>
      <c r="T76" s="11">
        <f t="shared" si="61"/>
        <v>1650.1510139746974</v>
      </c>
      <c r="U76" s="3">
        <f t="shared" si="62"/>
        <v>0.59820053046986144</v>
      </c>
      <c r="V76">
        <f t="shared" si="48"/>
        <v>71.739999999999995</v>
      </c>
      <c r="W76">
        <f t="shared" si="49"/>
        <v>152.24</v>
      </c>
      <c r="X76" s="11">
        <f t="shared" si="50"/>
        <v>10921.6976</v>
      </c>
      <c r="Y76" s="11">
        <f t="shared" si="51"/>
        <v>1942.3624</v>
      </c>
      <c r="Z76" s="12">
        <f t="shared" si="52"/>
        <v>551343124.24871969</v>
      </c>
      <c r="AA76" s="11">
        <f t="shared" si="53"/>
        <v>23617.788739563894</v>
      </c>
      <c r="AB76">
        <f t="shared" si="54"/>
        <v>0.54568046671349224</v>
      </c>
      <c r="AC76">
        <f t="shared" si="55"/>
        <v>0.98327365718921589</v>
      </c>
      <c r="AD76" s="3">
        <f t="shared" si="63"/>
        <v>1.2726107987788082</v>
      </c>
    </row>
    <row r="77" spans="1:30">
      <c r="A77" s="9" t="s">
        <v>95</v>
      </c>
      <c r="B77" s="14">
        <v>101.2</v>
      </c>
      <c r="C77" s="14">
        <v>199.8</v>
      </c>
      <c r="D77" s="14">
        <v>4.18</v>
      </c>
      <c r="E77" s="14">
        <v>550</v>
      </c>
      <c r="F77" s="14">
        <v>200</v>
      </c>
      <c r="G77" s="15">
        <v>56.6</v>
      </c>
      <c r="H77" s="15">
        <f t="shared" si="56"/>
        <v>38.502810887619368</v>
      </c>
      <c r="I77" s="14">
        <v>600</v>
      </c>
      <c r="J77" s="3">
        <f t="shared" si="57"/>
        <v>5.928853754940711</v>
      </c>
      <c r="K77" s="10">
        <f t="shared" si="58"/>
        <v>0.26813324181773007</v>
      </c>
      <c r="L77" s="2">
        <f t="shared" si="59"/>
        <v>47.799043062200965</v>
      </c>
      <c r="M77" s="3">
        <f t="shared" si="60"/>
        <v>1.4062523852367914</v>
      </c>
      <c r="N77">
        <v>2350</v>
      </c>
      <c r="P77" s="11">
        <f t="shared" si="44"/>
        <v>2351.5269113600011</v>
      </c>
      <c r="Q77" s="3">
        <f t="shared" si="45"/>
        <v>0.99935067238540853</v>
      </c>
      <c r="R77" s="11">
        <f t="shared" si="46"/>
        <v>2315.8666026774481</v>
      </c>
      <c r="S77" s="3">
        <f t="shared" si="47"/>
        <v>1.0147389306806744</v>
      </c>
      <c r="T77" s="11">
        <f t="shared" si="61"/>
        <v>2167.2596618124321</v>
      </c>
      <c r="U77" s="3">
        <f t="shared" si="62"/>
        <v>0.57220638790044709</v>
      </c>
      <c r="V77">
        <f t="shared" si="48"/>
        <v>92.84</v>
      </c>
      <c r="W77">
        <f t="shared" si="49"/>
        <v>191.44</v>
      </c>
      <c r="X77" s="11">
        <f t="shared" si="50"/>
        <v>17773.2896</v>
      </c>
      <c r="Y77" s="11">
        <f t="shared" si="51"/>
        <v>2446.470400000002</v>
      </c>
      <c r="Z77" s="12">
        <f t="shared" si="52"/>
        <v>1193030071.6677008</v>
      </c>
      <c r="AA77" s="11">
        <f t="shared" si="53"/>
        <v>32707.596794343033</v>
      </c>
      <c r="AB77">
        <f t="shared" si="54"/>
        <v>0.54310170807470426</v>
      </c>
      <c r="AC77">
        <f t="shared" si="55"/>
        <v>0.98483525384707205</v>
      </c>
      <c r="AD77" s="3" t="str">
        <f t="shared" si="63"/>
        <v/>
      </c>
    </row>
    <row r="78" spans="1:30">
      <c r="A78" s="9" t="s">
        <v>96</v>
      </c>
      <c r="B78" s="14">
        <v>98.9</v>
      </c>
      <c r="C78" s="14">
        <v>200.2</v>
      </c>
      <c r="D78" s="14">
        <v>4.18</v>
      </c>
      <c r="E78" s="14">
        <v>550</v>
      </c>
      <c r="F78" s="14">
        <v>200</v>
      </c>
      <c r="G78" s="15">
        <v>56.6</v>
      </c>
      <c r="H78" s="15">
        <f t="shared" si="56"/>
        <v>38.502810887619368</v>
      </c>
      <c r="I78" s="14">
        <v>600</v>
      </c>
      <c r="J78" s="3">
        <f t="shared" si="57"/>
        <v>6.0667340748230529</v>
      </c>
      <c r="K78" s="10">
        <f t="shared" si="58"/>
        <v>0.2737963234025253</v>
      </c>
      <c r="L78" s="2">
        <f t="shared" si="59"/>
        <v>47.89473684210526</v>
      </c>
      <c r="M78" s="3">
        <f t="shared" si="60"/>
        <v>1.4090677053273553</v>
      </c>
      <c r="N78">
        <v>2380</v>
      </c>
      <c r="P78" s="11">
        <f t="shared" si="44"/>
        <v>2319.9188777600002</v>
      </c>
      <c r="Q78" s="3">
        <f t="shared" si="45"/>
        <v>1.0258979410081834</v>
      </c>
      <c r="R78" s="11">
        <f t="shared" si="46"/>
        <v>2281.7434741295206</v>
      </c>
      <c r="S78" s="3">
        <f t="shared" si="47"/>
        <v>1.0430620387368321</v>
      </c>
      <c r="T78" s="11">
        <f t="shared" si="61"/>
        <v>2136.7056204185355</v>
      </c>
      <c r="U78" s="3">
        <f t="shared" si="62"/>
        <v>0.57623675242074424</v>
      </c>
      <c r="V78">
        <f t="shared" si="48"/>
        <v>90.54</v>
      </c>
      <c r="W78">
        <f t="shared" si="49"/>
        <v>191.83999999999997</v>
      </c>
      <c r="X78" s="11">
        <f t="shared" si="50"/>
        <v>17369.193599999999</v>
      </c>
      <c r="Y78" s="11">
        <f t="shared" si="51"/>
        <v>2430.5864000000001</v>
      </c>
      <c r="Z78" s="12">
        <f t="shared" si="52"/>
        <v>1128808653.7680268</v>
      </c>
      <c r="AA78" s="11">
        <f t="shared" si="53"/>
        <v>30946.930158935196</v>
      </c>
      <c r="AB78">
        <f t="shared" si="54"/>
        <v>0.54523082731163519</v>
      </c>
      <c r="AC78">
        <f t="shared" si="55"/>
        <v>0.98354450925140113</v>
      </c>
      <c r="AD78" s="3" t="str">
        <f t="shared" si="63"/>
        <v/>
      </c>
    </row>
    <row r="79" spans="1:30">
      <c r="A79" s="9" t="s">
        <v>97</v>
      </c>
      <c r="B79" s="14">
        <v>102.1</v>
      </c>
      <c r="C79" s="14">
        <v>199.2</v>
      </c>
      <c r="D79" s="14">
        <v>4.18</v>
      </c>
      <c r="E79" s="14">
        <v>550</v>
      </c>
      <c r="F79" s="14">
        <v>200</v>
      </c>
      <c r="G79" s="15">
        <v>65.7</v>
      </c>
      <c r="H79" s="15">
        <f t="shared" si="56"/>
        <v>40.05557101018973</v>
      </c>
      <c r="I79" s="14">
        <v>600</v>
      </c>
      <c r="J79" s="3">
        <f t="shared" si="57"/>
        <v>5.8765915768854065</v>
      </c>
      <c r="K79" s="10">
        <f t="shared" si="58"/>
        <v>0.27366281234373108</v>
      </c>
      <c r="L79" s="2">
        <f t="shared" si="59"/>
        <v>47.655502392344495</v>
      </c>
      <c r="M79" s="3">
        <f t="shared" si="60"/>
        <v>1.402029405100945</v>
      </c>
      <c r="N79">
        <v>2900</v>
      </c>
      <c r="P79" s="11">
        <f t="shared" si="44"/>
        <v>2522.2678631199997</v>
      </c>
      <c r="Q79" s="3">
        <f t="shared" si="45"/>
        <v>1.1497589302084483</v>
      </c>
      <c r="R79" s="11">
        <f t="shared" si="46"/>
        <v>2480.83962662563</v>
      </c>
      <c r="S79" s="3">
        <f t="shared" si="47"/>
        <v>1.1689590769494844</v>
      </c>
      <c r="T79" s="11">
        <f t="shared" si="61"/>
        <v>2307.4358828925783</v>
      </c>
      <c r="U79" s="3">
        <f t="shared" si="62"/>
        <v>0.53401866617523397</v>
      </c>
      <c r="V79">
        <f t="shared" si="48"/>
        <v>93.74</v>
      </c>
      <c r="W79">
        <f t="shared" si="49"/>
        <v>190.83999999999997</v>
      </c>
      <c r="X79" s="11">
        <f t="shared" si="50"/>
        <v>17889.341599999996</v>
      </c>
      <c r="Y79" s="11">
        <f t="shared" si="51"/>
        <v>2448.9784</v>
      </c>
      <c r="Z79" s="12">
        <f t="shared" si="52"/>
        <v>1228463876.3576264</v>
      </c>
      <c r="AA79" s="11">
        <f t="shared" si="53"/>
        <v>33679.034668551452</v>
      </c>
      <c r="AB79">
        <f t="shared" si="54"/>
        <v>0.54518026272603182</v>
      </c>
      <c r="AC79">
        <f t="shared" si="55"/>
        <v>0.98357500521648655</v>
      </c>
      <c r="AD79" s="3">
        <f t="shared" si="63"/>
        <v>1.2568063197338291</v>
      </c>
    </row>
    <row r="80" spans="1:30">
      <c r="A80" s="9" t="s">
        <v>98</v>
      </c>
      <c r="B80" s="14">
        <v>99.6</v>
      </c>
      <c r="C80" s="14">
        <v>199.8</v>
      </c>
      <c r="D80" s="14">
        <v>4.18</v>
      </c>
      <c r="E80" s="14">
        <v>550</v>
      </c>
      <c r="F80" s="14">
        <v>200</v>
      </c>
      <c r="G80" s="15">
        <v>65.7</v>
      </c>
      <c r="H80" s="15">
        <f t="shared" si="56"/>
        <v>40.05557101018973</v>
      </c>
      <c r="I80" s="14">
        <v>600</v>
      </c>
      <c r="J80" s="3">
        <f t="shared" si="57"/>
        <v>6.024096385542169</v>
      </c>
      <c r="K80" s="10">
        <f t="shared" si="58"/>
        <v>0.27982577021072214</v>
      </c>
      <c r="L80" s="2">
        <f t="shared" si="59"/>
        <v>47.799043062200965</v>
      </c>
      <c r="M80" s="3">
        <f t="shared" si="60"/>
        <v>1.4062523852367914</v>
      </c>
      <c r="N80">
        <v>2800</v>
      </c>
      <c r="P80" s="11">
        <f t="shared" si="44"/>
        <v>2485.7828739200013</v>
      </c>
      <c r="Q80" s="3">
        <f t="shared" si="45"/>
        <v>1.1264057007458934</v>
      </c>
      <c r="R80" s="11">
        <f t="shared" si="46"/>
        <v>2441.4461536536901</v>
      </c>
      <c r="S80" s="3">
        <f t="shared" si="47"/>
        <v>1.1468612550842969</v>
      </c>
      <c r="T80" s="11">
        <f t="shared" si="61"/>
        <v>2272.3792692116103</v>
      </c>
      <c r="U80" s="3">
        <f t="shared" si="62"/>
        <v>0.53834223979896467</v>
      </c>
      <c r="V80">
        <f t="shared" si="48"/>
        <v>91.24</v>
      </c>
      <c r="W80">
        <f t="shared" si="49"/>
        <v>191.44</v>
      </c>
      <c r="X80" s="11">
        <f t="shared" si="50"/>
        <v>17466.9856</v>
      </c>
      <c r="Y80" s="11">
        <f t="shared" si="51"/>
        <v>2433.0944000000018</v>
      </c>
      <c r="Z80" s="12">
        <f t="shared" si="52"/>
        <v>1157951931.0682504</v>
      </c>
      <c r="AA80" s="11">
        <f t="shared" si="53"/>
        <v>31745.909653114235</v>
      </c>
      <c r="AB80">
        <f t="shared" si="54"/>
        <v>0.54753293670913772</v>
      </c>
      <c r="AC80">
        <f t="shared" si="55"/>
        <v>0.98216388054987547</v>
      </c>
      <c r="AD80" s="3">
        <f t="shared" si="63"/>
        <v>1.2321886746359223</v>
      </c>
    </row>
    <row r="81" spans="1:30">
      <c r="H81" s="15"/>
      <c r="J81" s="3"/>
      <c r="K81" s="10"/>
      <c r="L81" s="2"/>
      <c r="M81" s="3"/>
      <c r="P81" s="11"/>
      <c r="Q81" s="3"/>
      <c r="R81" s="11"/>
      <c r="S81" s="3"/>
      <c r="T81" s="11"/>
      <c r="U81" s="3"/>
      <c r="X81" s="11"/>
      <c r="Y81" s="11"/>
      <c r="Z81" s="12"/>
      <c r="AA81" s="11"/>
      <c r="AD81" s="3"/>
    </row>
    <row r="82" spans="1:30">
      <c r="A82" s="32" t="s">
        <v>99</v>
      </c>
      <c r="B82" s="32">
        <v>2005</v>
      </c>
      <c r="C82" s="9" t="s">
        <v>100</v>
      </c>
      <c r="E82" s="24" t="s">
        <v>64</v>
      </c>
      <c r="F82" s="24" t="s">
        <v>65</v>
      </c>
      <c r="G82" s="24" t="s">
        <v>66</v>
      </c>
      <c r="H82" s="25" t="s">
        <v>67</v>
      </c>
      <c r="I82" s="24" t="s">
        <v>101</v>
      </c>
      <c r="J82" s="26" t="s">
        <v>68</v>
      </c>
      <c r="K82" s="10" t="s">
        <v>102</v>
      </c>
      <c r="L82" s="27">
        <v>77.599999999999994</v>
      </c>
      <c r="M82" s="3"/>
      <c r="P82" s="11"/>
      <c r="Q82" s="3"/>
      <c r="R82" s="11"/>
      <c r="S82" s="3"/>
      <c r="T82" s="11"/>
      <c r="U82" s="3"/>
      <c r="X82" s="11"/>
      <c r="Y82" s="11"/>
      <c r="Z82" s="12"/>
      <c r="AA82" s="11"/>
      <c r="AD82" s="3"/>
    </row>
    <row r="83" spans="1:30">
      <c r="A83" s="9" t="s">
        <v>103</v>
      </c>
      <c r="B83" s="14">
        <v>100</v>
      </c>
      <c r="C83" s="14">
        <v>150</v>
      </c>
      <c r="D83" s="14">
        <v>4</v>
      </c>
      <c r="E83" s="14">
        <v>495</v>
      </c>
      <c r="F83" s="14">
        <v>200</v>
      </c>
      <c r="G83" s="15">
        <v>60</v>
      </c>
      <c r="H83" s="15">
        <f t="shared" si="56"/>
        <v>39.099873708049074</v>
      </c>
      <c r="I83" s="14">
        <v>450</v>
      </c>
      <c r="J83" s="3">
        <f t="shared" ref="J83:J119" si="64">I83/B83</f>
        <v>4.5</v>
      </c>
      <c r="K83" s="10">
        <f t="shared" ref="K83:K119" si="65">SQRT(P83/AA83)</f>
        <v>0.20231631757330618</v>
      </c>
      <c r="L83" s="2">
        <f t="shared" si="59"/>
        <v>37.5</v>
      </c>
      <c r="M83" s="3">
        <f t="shared" si="60"/>
        <v>1.0466382263514593</v>
      </c>
      <c r="N83">
        <v>1735</v>
      </c>
      <c r="P83" s="11">
        <f t="shared" ref="P83:P94" si="66">(E83*Y83+G83*X83)/1000</f>
        <v>1742.16</v>
      </c>
      <c r="Q83" s="3">
        <f t="shared" ref="Q83:Q94" si="67">N83/P83</f>
        <v>0.99589015934242542</v>
      </c>
      <c r="R83" s="11">
        <f t="shared" ref="R83:R94" si="68">AC83*P83</f>
        <v>1741.2768664538062</v>
      </c>
      <c r="S83" s="3">
        <f t="shared" ref="S83:S94" si="69">N83/R83</f>
        <v>0.99639525076411928</v>
      </c>
      <c r="T83" s="11">
        <f t="shared" si="61"/>
        <v>1623.760467931183</v>
      </c>
      <c r="U83" s="3">
        <f t="shared" si="62"/>
        <v>0.55007576801212288</v>
      </c>
      <c r="V83">
        <f t="shared" ref="V83:V94" si="70">B83-2*D83</f>
        <v>92</v>
      </c>
      <c r="W83">
        <f t="shared" ref="W83:W94" si="71">C83-2*D83</f>
        <v>142</v>
      </c>
      <c r="X83" s="11">
        <f t="shared" ref="X83:X94" si="72">V83*W83</f>
        <v>13064</v>
      </c>
      <c r="Y83" s="11">
        <f t="shared" ref="Y83:Y94" si="73">B83*C83-X83</f>
        <v>1936</v>
      </c>
      <c r="Z83" s="12">
        <f t="shared" ref="Z83:Z94" si="74">((C83*B83^3-W83*V83^3)*F83+(W83*V83^3)*H83*0.6)/12</f>
        <v>873275944.11827719</v>
      </c>
      <c r="AA83" s="11">
        <f t="shared" ref="AA83:AA94" si="75">(PI()^2*Z83)/(I83*I83)</f>
        <v>42562.41037745784</v>
      </c>
      <c r="AB83">
        <f t="shared" ref="AB83:AB94" si="76">0.5*(1+0.21*(K83-0.2)+K83*K83)</f>
        <v>0.52070915952340857</v>
      </c>
      <c r="AC83">
        <f t="shared" ref="AC83:AC94" si="77">IF((1/(AB83+SQRT(AB83*AB83-K83*K83)))&gt;1,1,1/(AB83+SQRT(AB83*AB83-K83*K83)))</f>
        <v>0.99949308126337766</v>
      </c>
      <c r="AD83" s="3" t="str">
        <f t="shared" si="63"/>
        <v/>
      </c>
    </row>
    <row r="84" spans="1:30">
      <c r="A84" s="9" t="s">
        <v>104</v>
      </c>
      <c r="B84" s="14">
        <v>100</v>
      </c>
      <c r="C84" s="14">
        <v>150</v>
      </c>
      <c r="D84" s="14">
        <v>4</v>
      </c>
      <c r="E84" s="14">
        <v>495</v>
      </c>
      <c r="F84" s="14">
        <v>200</v>
      </c>
      <c r="G84" s="15">
        <v>60</v>
      </c>
      <c r="H84" s="15">
        <f t="shared" si="56"/>
        <v>39.099873708049074</v>
      </c>
      <c r="I84" s="14">
        <v>450</v>
      </c>
      <c r="J84" s="3">
        <f t="shared" si="64"/>
        <v>4.5</v>
      </c>
      <c r="K84" s="10">
        <f t="shared" si="65"/>
        <v>0.20231631757330618</v>
      </c>
      <c r="L84" s="2">
        <f t="shared" si="59"/>
        <v>37.5</v>
      </c>
      <c r="M84" s="3">
        <f t="shared" si="60"/>
        <v>1.0466382263514593</v>
      </c>
      <c r="N84">
        <v>1778</v>
      </c>
      <c r="P84" s="11">
        <f t="shared" si="66"/>
        <v>1742.16</v>
      </c>
      <c r="Q84" s="3">
        <f t="shared" si="67"/>
        <v>1.0205721632915461</v>
      </c>
      <c r="R84" s="11">
        <f t="shared" si="68"/>
        <v>1741.2768664538062</v>
      </c>
      <c r="S84" s="3">
        <f t="shared" si="69"/>
        <v>1.0210897728291666</v>
      </c>
      <c r="T84" s="11">
        <f t="shared" si="61"/>
        <v>1623.760467931183</v>
      </c>
      <c r="U84" s="3">
        <f t="shared" si="62"/>
        <v>0.55007576801212288</v>
      </c>
      <c r="V84">
        <f t="shared" si="70"/>
        <v>92</v>
      </c>
      <c r="W84">
        <f t="shared" si="71"/>
        <v>142</v>
      </c>
      <c r="X84" s="11">
        <f t="shared" si="72"/>
        <v>13064</v>
      </c>
      <c r="Y84" s="11">
        <f t="shared" si="73"/>
        <v>1936</v>
      </c>
      <c r="Z84" s="12">
        <f t="shared" si="74"/>
        <v>873275944.11827719</v>
      </c>
      <c r="AA84" s="11">
        <f t="shared" si="75"/>
        <v>42562.41037745784</v>
      </c>
      <c r="AB84">
        <f t="shared" si="76"/>
        <v>0.52070915952340857</v>
      </c>
      <c r="AC84">
        <f t="shared" si="77"/>
        <v>0.99949308126337766</v>
      </c>
      <c r="AD84" s="3" t="str">
        <f t="shared" si="63"/>
        <v/>
      </c>
    </row>
    <row r="85" spans="1:30">
      <c r="A85" s="9" t="s">
        <v>105</v>
      </c>
      <c r="B85" s="14">
        <v>90</v>
      </c>
      <c r="C85" s="14">
        <v>180</v>
      </c>
      <c r="D85" s="14">
        <v>4</v>
      </c>
      <c r="E85" s="14">
        <v>495</v>
      </c>
      <c r="F85" s="14">
        <v>200</v>
      </c>
      <c r="G85" s="15">
        <v>60</v>
      </c>
      <c r="H85" s="15">
        <f t="shared" si="56"/>
        <v>39.099873708049074</v>
      </c>
      <c r="I85" s="14">
        <v>540</v>
      </c>
      <c r="J85" s="3">
        <f t="shared" si="64"/>
        <v>6</v>
      </c>
      <c r="K85" s="10">
        <f t="shared" si="65"/>
        <v>0.26512156001121961</v>
      </c>
      <c r="L85" s="2">
        <f t="shared" si="59"/>
        <v>45</v>
      </c>
      <c r="M85" s="3">
        <f t="shared" si="60"/>
        <v>1.255965871621751</v>
      </c>
      <c r="N85">
        <v>1773</v>
      </c>
      <c r="P85" s="11">
        <f t="shared" si="66"/>
        <v>1883.76</v>
      </c>
      <c r="Q85" s="3">
        <f t="shared" si="67"/>
        <v>0.94120270098101666</v>
      </c>
      <c r="R85" s="11">
        <f t="shared" si="68"/>
        <v>1856.4820404687543</v>
      </c>
      <c r="S85" s="3">
        <f t="shared" si="69"/>
        <v>0.9550321313920842</v>
      </c>
      <c r="T85" s="11">
        <f t="shared" si="61"/>
        <v>1731.3841488642283</v>
      </c>
      <c r="U85" s="3">
        <f t="shared" si="62"/>
        <v>0.55077079882787616</v>
      </c>
      <c r="V85">
        <f t="shared" si="70"/>
        <v>82</v>
      </c>
      <c r="W85">
        <f t="shared" si="71"/>
        <v>172</v>
      </c>
      <c r="X85" s="11">
        <f t="shared" si="72"/>
        <v>14104</v>
      </c>
      <c r="Y85" s="11">
        <f t="shared" si="73"/>
        <v>2096</v>
      </c>
      <c r="Z85" s="12">
        <f t="shared" si="74"/>
        <v>791814138.16660595</v>
      </c>
      <c r="AA85" s="11">
        <f t="shared" si="75"/>
        <v>26800.042190994209</v>
      </c>
      <c r="AB85">
        <f t="shared" si="76"/>
        <v>0.54198248459256937</v>
      </c>
      <c r="AC85">
        <f t="shared" si="77"/>
        <v>0.9855194082413653</v>
      </c>
      <c r="AD85" s="3" t="str">
        <f t="shared" si="63"/>
        <v/>
      </c>
    </row>
    <row r="86" spans="1:30">
      <c r="A86" s="9" t="s">
        <v>106</v>
      </c>
      <c r="B86" s="14">
        <v>90</v>
      </c>
      <c r="C86" s="14">
        <v>180</v>
      </c>
      <c r="D86" s="14">
        <v>4</v>
      </c>
      <c r="E86" s="14">
        <v>495</v>
      </c>
      <c r="F86" s="14">
        <v>200</v>
      </c>
      <c r="G86" s="15">
        <v>60</v>
      </c>
      <c r="H86" s="15">
        <f t="shared" si="56"/>
        <v>39.099873708049074</v>
      </c>
      <c r="I86" s="14">
        <v>540</v>
      </c>
      <c r="J86" s="3">
        <f t="shared" si="64"/>
        <v>6</v>
      </c>
      <c r="K86" s="10">
        <f t="shared" si="65"/>
        <v>0.26512156001121961</v>
      </c>
      <c r="L86" s="2">
        <f t="shared" si="59"/>
        <v>45</v>
      </c>
      <c r="M86" s="3">
        <f t="shared" si="60"/>
        <v>1.255965871621751</v>
      </c>
      <c r="N86">
        <v>1795</v>
      </c>
      <c r="P86" s="11">
        <f t="shared" si="66"/>
        <v>1883.76</v>
      </c>
      <c r="Q86" s="3">
        <f t="shared" si="67"/>
        <v>0.95288147110035248</v>
      </c>
      <c r="R86" s="11">
        <f t="shared" si="68"/>
        <v>1856.4820404687543</v>
      </c>
      <c r="S86" s="3">
        <f t="shared" si="69"/>
        <v>0.96688250188877112</v>
      </c>
      <c r="T86" s="11">
        <f t="shared" si="61"/>
        <v>1731.3841488642283</v>
      </c>
      <c r="U86" s="3">
        <f t="shared" si="62"/>
        <v>0.55077079882787616</v>
      </c>
      <c r="V86">
        <f t="shared" si="70"/>
        <v>82</v>
      </c>
      <c r="W86">
        <f t="shared" si="71"/>
        <v>172</v>
      </c>
      <c r="X86" s="11">
        <f t="shared" si="72"/>
        <v>14104</v>
      </c>
      <c r="Y86" s="11">
        <f t="shared" si="73"/>
        <v>2096</v>
      </c>
      <c r="Z86" s="12">
        <f t="shared" si="74"/>
        <v>791814138.16660595</v>
      </c>
      <c r="AA86" s="11">
        <f t="shared" si="75"/>
        <v>26800.042190994209</v>
      </c>
      <c r="AB86">
        <f t="shared" si="76"/>
        <v>0.54198248459256937</v>
      </c>
      <c r="AC86">
        <f t="shared" si="77"/>
        <v>0.9855194082413653</v>
      </c>
      <c r="AD86" s="3" t="str">
        <f t="shared" si="63"/>
        <v/>
      </c>
    </row>
    <row r="87" spans="1:30">
      <c r="A87" s="9" t="s">
        <v>107</v>
      </c>
      <c r="B87" s="14">
        <v>110</v>
      </c>
      <c r="C87" s="14">
        <v>160</v>
      </c>
      <c r="D87" s="14">
        <v>4</v>
      </c>
      <c r="E87" s="14">
        <v>495</v>
      </c>
      <c r="F87" s="14">
        <v>200</v>
      </c>
      <c r="G87" s="15">
        <v>60</v>
      </c>
      <c r="H87" s="15">
        <f t="shared" si="56"/>
        <v>39.099873708049074</v>
      </c>
      <c r="I87" s="14">
        <v>480</v>
      </c>
      <c r="J87" s="3">
        <f t="shared" si="64"/>
        <v>4.3636363636363633</v>
      </c>
      <c r="K87" s="10">
        <f t="shared" si="65"/>
        <v>0.19761537354743</v>
      </c>
      <c r="L87" s="2">
        <f t="shared" si="59"/>
        <v>40</v>
      </c>
      <c r="M87" s="3">
        <f t="shared" si="60"/>
        <v>1.1164141081082233</v>
      </c>
      <c r="N87">
        <v>1982</v>
      </c>
      <c r="P87" s="11">
        <f t="shared" si="66"/>
        <v>1967.76</v>
      </c>
      <c r="Q87" s="3">
        <f t="shared" si="67"/>
        <v>1.007236654876611</v>
      </c>
      <c r="R87" s="11">
        <f t="shared" si="68"/>
        <v>1967.76</v>
      </c>
      <c r="S87" s="3">
        <f t="shared" si="69"/>
        <v>1.007236654876611</v>
      </c>
      <c r="T87" s="11">
        <f t="shared" si="61"/>
        <v>1828.2239999999999</v>
      </c>
      <c r="U87" s="3">
        <f t="shared" si="62"/>
        <v>0.52725942188071717</v>
      </c>
      <c r="V87">
        <f t="shared" si="70"/>
        <v>102</v>
      </c>
      <c r="W87">
        <f t="shared" si="71"/>
        <v>152</v>
      </c>
      <c r="X87" s="11">
        <f t="shared" si="72"/>
        <v>15504</v>
      </c>
      <c r="Y87" s="11">
        <f t="shared" si="73"/>
        <v>2096</v>
      </c>
      <c r="Z87" s="12">
        <f t="shared" si="74"/>
        <v>1176287284.0459156</v>
      </c>
      <c r="AA87" s="11">
        <f t="shared" si="75"/>
        <v>50388.412133528713</v>
      </c>
      <c r="AB87">
        <f t="shared" si="76"/>
        <v>0.51927553215362532</v>
      </c>
      <c r="AC87">
        <f t="shared" si="77"/>
        <v>1</v>
      </c>
      <c r="AD87" s="3" t="str">
        <f t="shared" si="63"/>
        <v/>
      </c>
    </row>
    <row r="88" spans="1:30">
      <c r="A88" s="9" t="s">
        <v>108</v>
      </c>
      <c r="B88" s="14">
        <v>110</v>
      </c>
      <c r="C88" s="14">
        <v>160</v>
      </c>
      <c r="D88" s="14">
        <v>4</v>
      </c>
      <c r="E88" s="14">
        <v>495</v>
      </c>
      <c r="F88" s="14">
        <v>200</v>
      </c>
      <c r="G88" s="15">
        <v>60</v>
      </c>
      <c r="H88" s="15">
        <f t="shared" si="56"/>
        <v>39.099873708049074</v>
      </c>
      <c r="I88" s="14">
        <v>480</v>
      </c>
      <c r="J88" s="3">
        <f t="shared" si="64"/>
        <v>4.3636363636363633</v>
      </c>
      <c r="K88" s="10">
        <f t="shared" si="65"/>
        <v>0.19761537354743</v>
      </c>
      <c r="L88" s="2">
        <f t="shared" si="59"/>
        <v>40</v>
      </c>
      <c r="M88" s="3">
        <f t="shared" si="60"/>
        <v>1.1164141081082233</v>
      </c>
      <c r="N88">
        <v>1923</v>
      </c>
      <c r="P88" s="11">
        <f t="shared" si="66"/>
        <v>1967.76</v>
      </c>
      <c r="Q88" s="3">
        <f t="shared" si="67"/>
        <v>0.97725332357604588</v>
      </c>
      <c r="R88" s="11">
        <f t="shared" si="68"/>
        <v>1967.76</v>
      </c>
      <c r="S88" s="3">
        <f t="shared" si="69"/>
        <v>0.97725332357604588</v>
      </c>
      <c r="T88" s="11">
        <f t="shared" si="61"/>
        <v>1828.2239999999999</v>
      </c>
      <c r="U88" s="3">
        <f t="shared" si="62"/>
        <v>0.52725942188071717</v>
      </c>
      <c r="V88">
        <f t="shared" si="70"/>
        <v>102</v>
      </c>
      <c r="W88">
        <f t="shared" si="71"/>
        <v>152</v>
      </c>
      <c r="X88" s="11">
        <f t="shared" si="72"/>
        <v>15504</v>
      </c>
      <c r="Y88" s="11">
        <f t="shared" si="73"/>
        <v>2096</v>
      </c>
      <c r="Z88" s="12">
        <f t="shared" si="74"/>
        <v>1176287284.0459156</v>
      </c>
      <c r="AA88" s="11">
        <f t="shared" si="75"/>
        <v>50388.412133528713</v>
      </c>
      <c r="AB88">
        <f t="shared" si="76"/>
        <v>0.51927553215362532</v>
      </c>
      <c r="AC88">
        <f t="shared" si="77"/>
        <v>1</v>
      </c>
      <c r="AD88" s="3" t="str">
        <f t="shared" si="63"/>
        <v/>
      </c>
    </row>
    <row r="89" spans="1:30">
      <c r="A89" s="9" t="s">
        <v>109</v>
      </c>
      <c r="B89" s="14">
        <v>100</v>
      </c>
      <c r="C89" s="14">
        <v>190</v>
      </c>
      <c r="D89" s="14">
        <v>4</v>
      </c>
      <c r="E89" s="14">
        <v>495</v>
      </c>
      <c r="F89" s="14">
        <v>200</v>
      </c>
      <c r="G89" s="15">
        <v>60</v>
      </c>
      <c r="H89" s="15">
        <f t="shared" si="56"/>
        <v>39.099873708049074</v>
      </c>
      <c r="I89" s="14">
        <v>570</v>
      </c>
      <c r="J89" s="3">
        <f t="shared" si="64"/>
        <v>5.7</v>
      </c>
      <c r="K89" s="10">
        <f t="shared" si="65"/>
        <v>0.25408361025221377</v>
      </c>
      <c r="L89" s="2">
        <f t="shared" si="59"/>
        <v>47.5</v>
      </c>
      <c r="M89" s="3">
        <f t="shared" si="60"/>
        <v>1.325741753378515</v>
      </c>
      <c r="N89">
        <v>2049</v>
      </c>
      <c r="P89" s="11">
        <f t="shared" si="66"/>
        <v>2121.36</v>
      </c>
      <c r="Q89" s="3">
        <f t="shared" si="67"/>
        <v>0.9658898065392012</v>
      </c>
      <c r="R89" s="11">
        <f t="shared" si="68"/>
        <v>2095.9334916190428</v>
      </c>
      <c r="S89" s="3">
        <f t="shared" si="69"/>
        <v>0.97760735643248486</v>
      </c>
      <c r="T89" s="11">
        <f t="shared" si="61"/>
        <v>1947.0437258777149</v>
      </c>
      <c r="U89" s="3">
        <f t="shared" si="62"/>
        <v>0.52641701549949094</v>
      </c>
      <c r="V89">
        <f t="shared" si="70"/>
        <v>92</v>
      </c>
      <c r="W89">
        <f t="shared" si="71"/>
        <v>182</v>
      </c>
      <c r="X89" s="11">
        <f t="shared" si="72"/>
        <v>16744</v>
      </c>
      <c r="Y89" s="11">
        <f t="shared" si="73"/>
        <v>2256</v>
      </c>
      <c r="Z89" s="12">
        <f t="shared" si="74"/>
        <v>1081710482.3675573</v>
      </c>
      <c r="AA89" s="11">
        <f t="shared" si="75"/>
        <v>32859.509195073362</v>
      </c>
      <c r="AB89">
        <f t="shared" si="76"/>
        <v>0.53795801957588185</v>
      </c>
      <c r="AC89">
        <f t="shared" si="77"/>
        <v>0.98801405306927759</v>
      </c>
      <c r="AD89" s="3" t="str">
        <f t="shared" si="63"/>
        <v/>
      </c>
    </row>
    <row r="90" spans="1:30">
      <c r="A90" s="9" t="s">
        <v>110</v>
      </c>
      <c r="B90" s="14">
        <v>100</v>
      </c>
      <c r="C90" s="14">
        <v>190</v>
      </c>
      <c r="D90" s="14">
        <v>4</v>
      </c>
      <c r="E90" s="14">
        <v>495</v>
      </c>
      <c r="F90" s="14">
        <v>200</v>
      </c>
      <c r="G90" s="15">
        <v>60</v>
      </c>
      <c r="H90" s="15">
        <f t="shared" si="56"/>
        <v>39.099873708049074</v>
      </c>
      <c r="I90" s="14">
        <v>570</v>
      </c>
      <c r="J90" s="3">
        <f t="shared" si="64"/>
        <v>5.7</v>
      </c>
      <c r="K90" s="10">
        <f t="shared" si="65"/>
        <v>0.25408361025221377</v>
      </c>
      <c r="L90" s="2">
        <f t="shared" si="59"/>
        <v>47.5</v>
      </c>
      <c r="M90" s="3">
        <f t="shared" si="60"/>
        <v>1.325741753378515</v>
      </c>
      <c r="N90">
        <v>2124</v>
      </c>
      <c r="P90" s="11">
        <f t="shared" si="66"/>
        <v>2121.36</v>
      </c>
      <c r="Q90" s="3">
        <f t="shared" si="67"/>
        <v>1.0012444846702115</v>
      </c>
      <c r="R90" s="11">
        <f t="shared" si="68"/>
        <v>2095.9334916190428</v>
      </c>
      <c r="S90" s="3">
        <f t="shared" si="69"/>
        <v>1.0133909346327954</v>
      </c>
      <c r="T90" s="11">
        <f t="shared" si="61"/>
        <v>1947.0437258777149</v>
      </c>
      <c r="U90" s="3">
        <f t="shared" si="62"/>
        <v>0.52641701549949094</v>
      </c>
      <c r="V90">
        <f t="shared" si="70"/>
        <v>92</v>
      </c>
      <c r="W90">
        <f t="shared" si="71"/>
        <v>182</v>
      </c>
      <c r="X90" s="11">
        <f t="shared" si="72"/>
        <v>16744</v>
      </c>
      <c r="Y90" s="11">
        <f t="shared" si="73"/>
        <v>2256</v>
      </c>
      <c r="Z90" s="12">
        <f t="shared" si="74"/>
        <v>1081710482.3675573</v>
      </c>
      <c r="AA90" s="11">
        <f t="shared" si="75"/>
        <v>32859.509195073362</v>
      </c>
      <c r="AB90">
        <f t="shared" si="76"/>
        <v>0.53795801957588185</v>
      </c>
      <c r="AC90">
        <f t="shared" si="77"/>
        <v>0.98801405306927759</v>
      </c>
      <c r="AD90" s="3" t="str">
        <f t="shared" si="63"/>
        <v/>
      </c>
    </row>
    <row r="91" spans="1:30">
      <c r="A91" s="9" t="s">
        <v>111</v>
      </c>
      <c r="B91" s="14">
        <v>90</v>
      </c>
      <c r="C91" s="14">
        <v>130</v>
      </c>
      <c r="D91" s="14">
        <v>4</v>
      </c>
      <c r="E91" s="14">
        <v>495</v>
      </c>
      <c r="F91" s="14">
        <v>200</v>
      </c>
      <c r="G91">
        <v>89</v>
      </c>
      <c r="H91" s="15">
        <f t="shared" si="56"/>
        <v>43.496488861576665</v>
      </c>
      <c r="I91" s="14">
        <v>390</v>
      </c>
      <c r="J91" s="3">
        <f t="shared" si="64"/>
        <v>4.333333333333333</v>
      </c>
      <c r="K91" s="10">
        <f t="shared" si="65"/>
        <v>0.20997126536155555</v>
      </c>
      <c r="L91" s="2">
        <f t="shared" si="59"/>
        <v>32.5</v>
      </c>
      <c r="M91" s="3">
        <f t="shared" si="60"/>
        <v>0.90708646283793137</v>
      </c>
      <c r="N91">
        <v>1752</v>
      </c>
      <c r="P91" s="11">
        <f t="shared" si="66"/>
        <v>1729.876</v>
      </c>
      <c r="Q91" s="3">
        <f t="shared" si="67"/>
        <v>1.0127893560000834</v>
      </c>
      <c r="R91" s="11">
        <f t="shared" si="68"/>
        <v>1726.0952965019624</v>
      </c>
      <c r="S91" s="3">
        <f t="shared" si="69"/>
        <v>1.015007690218805</v>
      </c>
      <c r="T91" s="11">
        <f t="shared" si="61"/>
        <v>1592.833782051305</v>
      </c>
      <c r="U91" s="3">
        <f t="shared" si="62"/>
        <v>0.48530646127236865</v>
      </c>
      <c r="V91">
        <f t="shared" si="70"/>
        <v>82</v>
      </c>
      <c r="W91">
        <f t="shared" si="71"/>
        <v>122</v>
      </c>
      <c r="X91" s="11">
        <f t="shared" si="72"/>
        <v>10004</v>
      </c>
      <c r="Y91" s="11">
        <f t="shared" si="73"/>
        <v>1696</v>
      </c>
      <c r="Z91" s="12">
        <f t="shared" si="74"/>
        <v>604678756.29750848</v>
      </c>
      <c r="AA91" s="11">
        <f t="shared" si="75"/>
        <v>39236.950127541939</v>
      </c>
      <c r="AB91">
        <f t="shared" si="76"/>
        <v>0.5230909490017297</v>
      </c>
      <c r="AC91">
        <f t="shared" si="77"/>
        <v>0.99781446560444931</v>
      </c>
      <c r="AD91" s="3">
        <f t="shared" si="63"/>
        <v>1.0999264453970303</v>
      </c>
    </row>
    <row r="92" spans="1:30">
      <c r="A92" s="9" t="s">
        <v>112</v>
      </c>
      <c r="B92" s="14">
        <v>90</v>
      </c>
      <c r="C92" s="14">
        <v>130</v>
      </c>
      <c r="D92" s="14">
        <v>4</v>
      </c>
      <c r="E92" s="14">
        <v>495</v>
      </c>
      <c r="F92" s="14">
        <v>200</v>
      </c>
      <c r="G92">
        <v>89</v>
      </c>
      <c r="H92" s="15">
        <f t="shared" si="56"/>
        <v>43.496488861576665</v>
      </c>
      <c r="I92" s="14">
        <v>390</v>
      </c>
      <c r="J92" s="3">
        <f t="shared" si="64"/>
        <v>4.333333333333333</v>
      </c>
      <c r="K92" s="10">
        <f t="shared" si="65"/>
        <v>0.20997126536155555</v>
      </c>
      <c r="L92" s="2">
        <f t="shared" si="59"/>
        <v>32.5</v>
      </c>
      <c r="M92" s="3">
        <f t="shared" si="60"/>
        <v>0.90708646283793137</v>
      </c>
      <c r="N92">
        <v>1806</v>
      </c>
      <c r="P92" s="11">
        <f t="shared" si="66"/>
        <v>1729.876</v>
      </c>
      <c r="Q92" s="3">
        <f t="shared" si="67"/>
        <v>1.0440054662877571</v>
      </c>
      <c r="R92" s="11">
        <f t="shared" si="68"/>
        <v>1726.0952965019624</v>
      </c>
      <c r="S92" s="3">
        <f t="shared" si="69"/>
        <v>1.0462921738214392</v>
      </c>
      <c r="T92" s="11">
        <f t="shared" si="61"/>
        <v>1592.833782051305</v>
      </c>
      <c r="U92" s="3">
        <f t="shared" si="62"/>
        <v>0.48530646127236865</v>
      </c>
      <c r="V92">
        <f t="shared" si="70"/>
        <v>82</v>
      </c>
      <c r="W92">
        <f t="shared" si="71"/>
        <v>122</v>
      </c>
      <c r="X92" s="11">
        <f t="shared" si="72"/>
        <v>10004</v>
      </c>
      <c r="Y92" s="11">
        <f t="shared" si="73"/>
        <v>1696</v>
      </c>
      <c r="Z92" s="12">
        <f t="shared" si="74"/>
        <v>604678756.29750848</v>
      </c>
      <c r="AA92" s="11">
        <f t="shared" si="75"/>
        <v>39236.950127541939</v>
      </c>
      <c r="AB92">
        <f t="shared" si="76"/>
        <v>0.5230909490017297</v>
      </c>
      <c r="AC92">
        <f t="shared" si="77"/>
        <v>0.99781446560444931</v>
      </c>
      <c r="AD92" s="3">
        <f t="shared" si="63"/>
        <v>1.1338282878921442</v>
      </c>
    </row>
    <row r="93" spans="1:30">
      <c r="A93" s="9" t="s">
        <v>113</v>
      </c>
      <c r="B93" s="14">
        <v>80</v>
      </c>
      <c r="C93" s="14">
        <v>160</v>
      </c>
      <c r="D93" s="14">
        <v>4</v>
      </c>
      <c r="E93" s="14">
        <v>495</v>
      </c>
      <c r="F93" s="14">
        <v>200</v>
      </c>
      <c r="G93">
        <v>89</v>
      </c>
      <c r="H93" s="15">
        <f t="shared" si="56"/>
        <v>43.496488861576665</v>
      </c>
      <c r="I93" s="14">
        <v>480</v>
      </c>
      <c r="J93" s="3">
        <f t="shared" si="64"/>
        <v>6</v>
      </c>
      <c r="K93" s="10">
        <f t="shared" si="65"/>
        <v>0.28521572804510892</v>
      </c>
      <c r="L93" s="2">
        <f t="shared" si="59"/>
        <v>40</v>
      </c>
      <c r="M93" s="3">
        <f t="shared" si="60"/>
        <v>1.1164141081082233</v>
      </c>
      <c r="N93">
        <v>1878</v>
      </c>
      <c r="P93" s="11">
        <f t="shared" si="66"/>
        <v>1892.7360000000001</v>
      </c>
      <c r="Q93" s="3">
        <f t="shared" si="67"/>
        <v>0.99221444512071411</v>
      </c>
      <c r="R93" s="11">
        <f t="shared" si="68"/>
        <v>1856.6299168321987</v>
      </c>
      <c r="S93" s="3">
        <f t="shared" si="69"/>
        <v>1.0115101469463894</v>
      </c>
      <c r="T93" s="11">
        <f t="shared" si="61"/>
        <v>1713.3145856074609</v>
      </c>
      <c r="U93" s="3">
        <f t="shared" si="62"/>
        <v>0.48539257455873402</v>
      </c>
      <c r="V93">
        <f t="shared" si="70"/>
        <v>72</v>
      </c>
      <c r="W93">
        <f t="shared" si="71"/>
        <v>152</v>
      </c>
      <c r="X93" s="11">
        <f t="shared" si="72"/>
        <v>10944</v>
      </c>
      <c r="Y93" s="11">
        <f t="shared" si="73"/>
        <v>1856</v>
      </c>
      <c r="Z93" s="12">
        <f t="shared" si="74"/>
        <v>543157562.14033711</v>
      </c>
      <c r="AA93" s="11">
        <f t="shared" si="75"/>
        <v>23267.14525080398</v>
      </c>
      <c r="AB93">
        <f t="shared" si="76"/>
        <v>0.54962165720688716</v>
      </c>
      <c r="AC93">
        <f t="shared" si="77"/>
        <v>0.98092386726527026</v>
      </c>
      <c r="AD93" s="3">
        <f t="shared" si="63"/>
        <v>1.0961209434484265</v>
      </c>
    </row>
    <row r="94" spans="1:30">
      <c r="A94" s="9" t="s">
        <v>114</v>
      </c>
      <c r="B94" s="14">
        <v>80</v>
      </c>
      <c r="C94" s="14">
        <v>160</v>
      </c>
      <c r="D94" s="14">
        <v>4</v>
      </c>
      <c r="E94" s="14">
        <v>495</v>
      </c>
      <c r="F94" s="14">
        <v>200</v>
      </c>
      <c r="G94">
        <v>89</v>
      </c>
      <c r="H94" s="15">
        <f t="shared" si="56"/>
        <v>43.496488861576665</v>
      </c>
      <c r="I94" s="14">
        <v>480</v>
      </c>
      <c r="J94" s="3">
        <f t="shared" si="64"/>
        <v>6</v>
      </c>
      <c r="K94" s="10">
        <f t="shared" si="65"/>
        <v>0.28521572804510892</v>
      </c>
      <c r="L94" s="2">
        <f t="shared" si="59"/>
        <v>40</v>
      </c>
      <c r="M94" s="3">
        <f t="shared" si="60"/>
        <v>1.1164141081082233</v>
      </c>
      <c r="N94">
        <v>1858</v>
      </c>
      <c r="P94" s="11">
        <f t="shared" si="66"/>
        <v>1892.7360000000001</v>
      </c>
      <c r="Q94" s="3">
        <f t="shared" si="67"/>
        <v>0.98164773111516868</v>
      </c>
      <c r="R94" s="11">
        <f t="shared" si="68"/>
        <v>1856.6299168321987</v>
      </c>
      <c r="S94" s="3">
        <f t="shared" si="69"/>
        <v>1.0007379409086217</v>
      </c>
      <c r="T94" s="11">
        <f t="shared" si="61"/>
        <v>1713.3145856074609</v>
      </c>
      <c r="U94" s="3">
        <f t="shared" si="62"/>
        <v>0.48539257455873402</v>
      </c>
      <c r="V94">
        <f t="shared" si="70"/>
        <v>72</v>
      </c>
      <c r="W94">
        <f t="shared" si="71"/>
        <v>152</v>
      </c>
      <c r="X94" s="11">
        <f t="shared" si="72"/>
        <v>10944</v>
      </c>
      <c r="Y94" s="11">
        <f t="shared" si="73"/>
        <v>1856</v>
      </c>
      <c r="Z94" s="12">
        <f t="shared" si="74"/>
        <v>543157562.14033711</v>
      </c>
      <c r="AA94" s="11">
        <f t="shared" si="75"/>
        <v>23267.14525080398</v>
      </c>
      <c r="AB94">
        <f t="shared" si="76"/>
        <v>0.54962165720688716</v>
      </c>
      <c r="AC94">
        <f t="shared" si="77"/>
        <v>0.98092386726527026</v>
      </c>
      <c r="AD94" s="3">
        <f t="shared" si="63"/>
        <v>1.0844476639654828</v>
      </c>
    </row>
    <row r="95" spans="1:30">
      <c r="H95" s="15"/>
      <c r="J95" s="3"/>
      <c r="K95" s="10"/>
      <c r="L95" s="2"/>
      <c r="M95" s="3"/>
      <c r="P95" s="11"/>
      <c r="Q95" s="3"/>
      <c r="R95" s="11"/>
      <c r="S95" s="3"/>
      <c r="T95" s="11"/>
      <c r="U95" s="3"/>
      <c r="X95" s="11"/>
      <c r="Y95" s="11"/>
      <c r="Z95" s="12"/>
      <c r="AA95" s="11"/>
      <c r="AD95" s="3"/>
    </row>
    <row r="96" spans="1:30">
      <c r="A96" s="32" t="s">
        <v>115</v>
      </c>
      <c r="B96" s="32">
        <v>2001</v>
      </c>
      <c r="C96" s="9" t="s">
        <v>116</v>
      </c>
      <c r="H96" s="15"/>
      <c r="J96" s="3"/>
      <c r="K96" s="10"/>
      <c r="L96" s="2"/>
      <c r="M96" s="3"/>
      <c r="P96" s="11"/>
      <c r="Q96" s="3"/>
      <c r="R96" s="11"/>
      <c r="S96" s="3"/>
      <c r="T96" s="11"/>
      <c r="U96" s="3"/>
      <c r="X96" s="11"/>
      <c r="Y96" s="11"/>
      <c r="Z96" s="12"/>
      <c r="AA96" s="11"/>
      <c r="AD96" s="3"/>
    </row>
    <row r="97" spans="1:30">
      <c r="A97" s="19">
        <v>53</v>
      </c>
      <c r="B97" s="17">
        <v>101.5</v>
      </c>
      <c r="C97" s="17">
        <v>162.9</v>
      </c>
      <c r="D97" s="17">
        <v>2</v>
      </c>
      <c r="E97" s="17">
        <v>305.10000000000002</v>
      </c>
      <c r="F97" s="14">
        <v>200</v>
      </c>
      <c r="G97" s="18">
        <v>49.4</v>
      </c>
      <c r="H97" s="15">
        <f t="shared" si="56"/>
        <v>37.161757802924321</v>
      </c>
      <c r="I97" s="14">
        <v>480</v>
      </c>
      <c r="J97" s="3">
        <f t="shared" si="64"/>
        <v>4.7290640394088674</v>
      </c>
      <c r="K97" s="10">
        <f t="shared" si="65"/>
        <v>0.19602273670102699</v>
      </c>
      <c r="L97" s="2">
        <f t="shared" si="59"/>
        <v>81.45</v>
      </c>
      <c r="M97" s="3">
        <f t="shared" si="60"/>
        <v>1.7847398374044063</v>
      </c>
      <c r="N97">
        <v>1068</v>
      </c>
      <c r="P97" s="11">
        <f t="shared" ref="P97:P119" si="78">(E97*Y97+G97*X97)/1000</f>
        <v>1083.1340100000007</v>
      </c>
      <c r="Q97" s="3">
        <f t="shared" ref="Q97:Q119" si="79">N97/P97</f>
        <v>0.9860275738179427</v>
      </c>
      <c r="R97" s="11">
        <f t="shared" ref="R97:R119" si="80">AC97*P97</f>
        <v>1083.1340100000007</v>
      </c>
      <c r="S97" s="3">
        <f t="shared" ref="S97:S119" si="81">N97/R97</f>
        <v>0.9860275738179427</v>
      </c>
      <c r="T97" s="11">
        <f t="shared" si="61"/>
        <v>968.33273250000059</v>
      </c>
      <c r="U97" s="3">
        <f t="shared" si="62"/>
        <v>0.29340059223142706</v>
      </c>
      <c r="V97">
        <f t="shared" ref="V97:V119" si="82">B97-2*D97</f>
        <v>97.5</v>
      </c>
      <c r="W97">
        <f t="shared" ref="W97:W119" si="83">C97-2*D97</f>
        <v>158.9</v>
      </c>
      <c r="X97" s="11">
        <f t="shared" ref="X97:X119" si="84">V97*W97</f>
        <v>15492.75</v>
      </c>
      <c r="Y97" s="11">
        <f t="shared" ref="Y97:Y119" si="85">B97*C97-X97</f>
        <v>1041.6000000000022</v>
      </c>
      <c r="Z97" s="12">
        <f t="shared" ref="Z97:Z119" si="86">((C97*B97^3-W97*V97^3)*F97+(W97*V97^3)*H97*0.6)/12</f>
        <v>658039594.09034681</v>
      </c>
      <c r="AA97" s="11">
        <f t="shared" ref="AA97:AA119" si="87">(PI()^2*Z97)/(I97*I97)</f>
        <v>28188.326709744539</v>
      </c>
      <c r="AB97">
        <f t="shared" ref="AB97:AB119" si="88">0.5*(1+0.21*(K97-0.2)+K97*K97)</f>
        <v>0.51879484400548792</v>
      </c>
      <c r="AC97">
        <f t="shared" ref="AC97:AC119" si="89">IF((1/(AB97+SQRT(AB97*AB97-K97*K97)))&gt;1,1,1/(AB97+SQRT(AB97*AB97-K97*K97)))</f>
        <v>1</v>
      </c>
      <c r="AD97" s="3" t="str">
        <f t="shared" si="63"/>
        <v/>
      </c>
    </row>
    <row r="98" spans="1:30">
      <c r="A98" s="19">
        <v>56</v>
      </c>
      <c r="B98" s="17">
        <v>100.3</v>
      </c>
      <c r="C98" s="17">
        <v>163.9</v>
      </c>
      <c r="D98" s="17">
        <v>1.99</v>
      </c>
      <c r="E98" s="17">
        <v>305.10000000000002</v>
      </c>
      <c r="F98" s="14">
        <v>200</v>
      </c>
      <c r="G98" s="18">
        <v>49.4</v>
      </c>
      <c r="H98" s="15">
        <f t="shared" si="56"/>
        <v>37.161757802924321</v>
      </c>
      <c r="I98" s="14">
        <v>480</v>
      </c>
      <c r="J98" s="3">
        <f t="shared" si="64"/>
        <v>4.7856430707876374</v>
      </c>
      <c r="K98" s="10">
        <f t="shared" si="65"/>
        <v>0.19818219569267692</v>
      </c>
      <c r="L98" s="2">
        <f t="shared" si="59"/>
        <v>82.361809045226138</v>
      </c>
      <c r="M98" s="3">
        <f t="shared" si="60"/>
        <v>1.8047194804629791</v>
      </c>
      <c r="N98">
        <v>1080</v>
      </c>
      <c r="P98" s="11">
        <f t="shared" si="78"/>
        <v>1076.9172489200007</v>
      </c>
      <c r="Q98" s="3">
        <f t="shared" si="79"/>
        <v>1.0028625700657046</v>
      </c>
      <c r="R98" s="11">
        <f t="shared" si="80"/>
        <v>1076.9172489200007</v>
      </c>
      <c r="S98" s="3">
        <f t="shared" si="81"/>
        <v>1.0028625700657046</v>
      </c>
      <c r="T98" s="11">
        <f t="shared" si="61"/>
        <v>962.77735541600055</v>
      </c>
      <c r="U98" s="3">
        <f t="shared" si="62"/>
        <v>0.29341588304662192</v>
      </c>
      <c r="V98">
        <f t="shared" si="82"/>
        <v>96.32</v>
      </c>
      <c r="W98">
        <f t="shared" si="83"/>
        <v>159.92000000000002</v>
      </c>
      <c r="X98" s="11">
        <f t="shared" si="84"/>
        <v>15403.4944</v>
      </c>
      <c r="Y98" s="11">
        <f t="shared" si="85"/>
        <v>1035.6756000000023</v>
      </c>
      <c r="Z98" s="12">
        <f t="shared" si="86"/>
        <v>640082260.29210222</v>
      </c>
      <c r="AA98" s="11">
        <f t="shared" si="87"/>
        <v>27419.091550512832</v>
      </c>
      <c r="AB98">
        <f t="shared" si="88"/>
        <v>0.51944722189251635</v>
      </c>
      <c r="AC98">
        <f t="shared" si="89"/>
        <v>1</v>
      </c>
      <c r="AD98" s="3" t="str">
        <f t="shared" si="63"/>
        <v/>
      </c>
    </row>
    <row r="99" spans="1:30">
      <c r="A99" s="19">
        <v>57</v>
      </c>
      <c r="B99" s="17">
        <v>102.7</v>
      </c>
      <c r="C99" s="17">
        <v>160.80000000000001</v>
      </c>
      <c r="D99" s="17">
        <v>2.04</v>
      </c>
      <c r="E99" s="17">
        <v>305.10000000000002</v>
      </c>
      <c r="F99" s="14">
        <v>200</v>
      </c>
      <c r="G99" s="18">
        <v>49.4</v>
      </c>
      <c r="H99" s="15">
        <f t="shared" si="56"/>
        <v>37.161757802924321</v>
      </c>
      <c r="I99" s="14">
        <v>480</v>
      </c>
      <c r="J99" s="3">
        <f t="shared" si="64"/>
        <v>4.6738072054527748</v>
      </c>
      <c r="K99" s="10">
        <f t="shared" si="65"/>
        <v>0.19355955226637236</v>
      </c>
      <c r="L99" s="2">
        <f t="shared" si="59"/>
        <v>78.82352941176471</v>
      </c>
      <c r="M99" s="3">
        <f t="shared" si="60"/>
        <v>1.7271883740453575</v>
      </c>
      <c r="N99">
        <v>1080</v>
      </c>
      <c r="P99" s="11">
        <f t="shared" si="78"/>
        <v>1086.4409755199997</v>
      </c>
      <c r="Q99" s="3">
        <f t="shared" si="79"/>
        <v>0.9940714906146495</v>
      </c>
      <c r="R99" s="11">
        <f t="shared" si="80"/>
        <v>1086.4409755199997</v>
      </c>
      <c r="S99" s="3">
        <f t="shared" si="81"/>
        <v>0.9940714906146495</v>
      </c>
      <c r="T99" s="11">
        <f t="shared" si="61"/>
        <v>971.9140428959995</v>
      </c>
      <c r="U99" s="3">
        <f t="shared" si="62"/>
        <v>0.29723482327738748</v>
      </c>
      <c r="V99">
        <f t="shared" si="82"/>
        <v>98.62</v>
      </c>
      <c r="W99">
        <f t="shared" si="83"/>
        <v>156.72</v>
      </c>
      <c r="X99" s="11">
        <f t="shared" si="84"/>
        <v>15455.726400000001</v>
      </c>
      <c r="Y99" s="11">
        <f t="shared" si="85"/>
        <v>1058.4335999999985</v>
      </c>
      <c r="Z99" s="12">
        <f t="shared" si="86"/>
        <v>676954763.37873471</v>
      </c>
      <c r="AA99" s="11">
        <f t="shared" si="87"/>
        <v>28998.59249991825</v>
      </c>
      <c r="AB99">
        <f t="shared" si="88"/>
        <v>0.51805640312474832</v>
      </c>
      <c r="AC99">
        <f t="shared" si="89"/>
        <v>1</v>
      </c>
      <c r="AD99" s="3" t="str">
        <f t="shared" si="63"/>
        <v/>
      </c>
    </row>
    <row r="100" spans="1:30">
      <c r="A100" s="19">
        <v>80</v>
      </c>
      <c r="B100" s="17">
        <v>105.9</v>
      </c>
      <c r="C100" s="17">
        <v>161.4</v>
      </c>
      <c r="D100" s="17">
        <v>2.96</v>
      </c>
      <c r="E100" s="17">
        <v>255.1</v>
      </c>
      <c r="F100" s="14">
        <v>200</v>
      </c>
      <c r="G100" s="18">
        <v>49.4</v>
      </c>
      <c r="H100" s="15">
        <f t="shared" si="56"/>
        <v>37.161757802924321</v>
      </c>
      <c r="I100" s="14">
        <v>480</v>
      </c>
      <c r="J100" s="3">
        <f t="shared" si="64"/>
        <v>4.5325779036827196</v>
      </c>
      <c r="K100" s="10">
        <f t="shared" si="65"/>
        <v>0.17426734936768551</v>
      </c>
      <c r="L100" s="2">
        <f t="shared" si="59"/>
        <v>54.527027027027032</v>
      </c>
      <c r="M100" s="3">
        <f t="shared" si="60"/>
        <v>1.092520950453544</v>
      </c>
      <c r="N100">
        <v>1420</v>
      </c>
      <c r="P100" s="11">
        <f t="shared" si="78"/>
        <v>1162.6515707199999</v>
      </c>
      <c r="Q100" s="3">
        <f t="shared" si="79"/>
        <v>1.2213461330642945</v>
      </c>
      <c r="R100" s="11">
        <f t="shared" si="80"/>
        <v>1162.6515707199999</v>
      </c>
      <c r="S100" s="3">
        <f t="shared" si="81"/>
        <v>1.2213461330642945</v>
      </c>
      <c r="T100" s="11">
        <f t="shared" si="61"/>
        <v>1047.4639328559999</v>
      </c>
      <c r="U100" s="3">
        <f t="shared" si="62"/>
        <v>0.33951184938025025</v>
      </c>
      <c r="V100">
        <f t="shared" si="82"/>
        <v>99.98</v>
      </c>
      <c r="W100">
        <f t="shared" si="83"/>
        <v>155.48000000000002</v>
      </c>
      <c r="X100" s="11">
        <f t="shared" si="84"/>
        <v>15544.890400000002</v>
      </c>
      <c r="Y100" s="11">
        <f t="shared" si="85"/>
        <v>1547.3696</v>
      </c>
      <c r="Z100" s="12">
        <f t="shared" si="86"/>
        <v>893717497.75938451</v>
      </c>
      <c r="AA100" s="11">
        <f t="shared" si="87"/>
        <v>38284.019744863668</v>
      </c>
      <c r="AB100">
        <f t="shared" si="88"/>
        <v>0.51248262621142648</v>
      </c>
      <c r="AC100">
        <f t="shared" si="89"/>
        <v>1</v>
      </c>
      <c r="AD100" s="3" t="str">
        <f t="shared" si="63"/>
        <v/>
      </c>
    </row>
    <row r="101" spans="1:30">
      <c r="A101" s="19">
        <v>83</v>
      </c>
      <c r="B101" s="17">
        <v>105.7</v>
      </c>
      <c r="C101" s="17">
        <v>158.19999999999999</v>
      </c>
      <c r="D101" s="17">
        <v>2.93</v>
      </c>
      <c r="E101" s="17">
        <v>255.1</v>
      </c>
      <c r="F101" s="14">
        <v>200</v>
      </c>
      <c r="G101" s="18">
        <v>49.4</v>
      </c>
      <c r="H101" s="15">
        <f t="shared" si="56"/>
        <v>37.161757802924321</v>
      </c>
      <c r="I101" s="14">
        <v>480</v>
      </c>
      <c r="J101" s="3">
        <f t="shared" si="64"/>
        <v>4.5411542100283819</v>
      </c>
      <c r="K101" s="10">
        <f t="shared" si="65"/>
        <v>0.17481584130800629</v>
      </c>
      <c r="L101" s="2">
        <f t="shared" si="59"/>
        <v>53.993174061433443</v>
      </c>
      <c r="M101" s="3">
        <f t="shared" si="60"/>
        <v>1.0818245017165966</v>
      </c>
      <c r="N101">
        <v>1440</v>
      </c>
      <c r="P101" s="11">
        <f t="shared" si="78"/>
        <v>1137.0958880799999</v>
      </c>
      <c r="Q101" s="3">
        <f t="shared" si="79"/>
        <v>1.2663839655875084</v>
      </c>
      <c r="R101" s="11">
        <f t="shared" si="80"/>
        <v>1137.0958880799999</v>
      </c>
      <c r="S101" s="3">
        <f t="shared" si="81"/>
        <v>1.2663839655875084</v>
      </c>
      <c r="T101" s="11">
        <f t="shared" si="61"/>
        <v>1024.3925623839998</v>
      </c>
      <c r="U101" s="3">
        <f t="shared" si="62"/>
        <v>0.33923294199166204</v>
      </c>
      <c r="V101">
        <f t="shared" si="82"/>
        <v>99.84</v>
      </c>
      <c r="W101">
        <f t="shared" si="83"/>
        <v>152.33999999999997</v>
      </c>
      <c r="X101" s="11">
        <f t="shared" si="84"/>
        <v>15209.625599999998</v>
      </c>
      <c r="Y101" s="11">
        <f t="shared" si="85"/>
        <v>1512.1144000000004</v>
      </c>
      <c r="Z101" s="12">
        <f t="shared" si="86"/>
        <v>868596848.36709797</v>
      </c>
      <c r="AA101" s="11">
        <f t="shared" si="87"/>
        <v>37207.930891563614</v>
      </c>
      <c r="AB101">
        <f t="shared" si="88"/>
        <v>0.51263595252345373</v>
      </c>
      <c r="AC101">
        <f t="shared" si="89"/>
        <v>1</v>
      </c>
      <c r="AD101" s="3" t="str">
        <f t="shared" si="63"/>
        <v/>
      </c>
    </row>
    <row r="102" spans="1:30">
      <c r="A102" s="19">
        <v>14</v>
      </c>
      <c r="B102" s="17">
        <v>103.3</v>
      </c>
      <c r="C102" s="17">
        <v>159.1</v>
      </c>
      <c r="D102" s="17">
        <v>4.8</v>
      </c>
      <c r="E102" s="17">
        <v>347.3</v>
      </c>
      <c r="F102" s="14">
        <v>200</v>
      </c>
      <c r="G102" s="18">
        <v>49.4</v>
      </c>
      <c r="H102" s="15">
        <f t="shared" si="56"/>
        <v>37.161757802924321</v>
      </c>
      <c r="I102" s="14">
        <v>480</v>
      </c>
      <c r="J102" s="3">
        <f t="shared" si="64"/>
        <v>4.646660212971927</v>
      </c>
      <c r="K102" s="10">
        <f t="shared" si="65"/>
        <v>0.1803428384154179</v>
      </c>
      <c r="L102" s="2">
        <f t="shared" si="59"/>
        <v>33.145833333333336</v>
      </c>
      <c r="M102" s="3">
        <f t="shared" si="60"/>
        <v>0.77489714206840166</v>
      </c>
      <c r="N102">
        <v>1875</v>
      </c>
      <c r="P102" s="11">
        <f t="shared" si="78"/>
        <v>1534.8580339999999</v>
      </c>
      <c r="Q102" s="3">
        <f t="shared" si="79"/>
        <v>1.2216113532751656</v>
      </c>
      <c r="R102" s="11">
        <f t="shared" si="80"/>
        <v>1534.8580339999999</v>
      </c>
      <c r="S102" s="3">
        <f t="shared" si="81"/>
        <v>1.2216113532751656</v>
      </c>
      <c r="T102" s="11">
        <f t="shared" si="61"/>
        <v>1431.0576424999997</v>
      </c>
      <c r="U102" s="3">
        <f t="shared" si="62"/>
        <v>0.54914226940157507</v>
      </c>
      <c r="V102">
        <f t="shared" si="82"/>
        <v>93.7</v>
      </c>
      <c r="W102">
        <f t="shared" si="83"/>
        <v>149.5</v>
      </c>
      <c r="X102" s="11">
        <f t="shared" si="84"/>
        <v>14008.15</v>
      </c>
      <c r="Y102" s="11">
        <f t="shared" si="85"/>
        <v>2426.8799999999992</v>
      </c>
      <c r="Z102" s="12">
        <f t="shared" si="86"/>
        <v>1101674100.5760252</v>
      </c>
      <c r="AA102" s="11">
        <f t="shared" si="87"/>
        <v>47192.220276090709</v>
      </c>
      <c r="AB102">
        <f t="shared" si="88"/>
        <v>0.5141977677174836</v>
      </c>
      <c r="AC102">
        <f t="shared" si="89"/>
        <v>1</v>
      </c>
      <c r="AD102" s="3" t="str">
        <f t="shared" si="63"/>
        <v/>
      </c>
    </row>
    <row r="103" spans="1:30">
      <c r="A103" s="19">
        <v>25</v>
      </c>
      <c r="B103" s="17">
        <v>102.4</v>
      </c>
      <c r="C103" s="17">
        <v>156.69999999999999</v>
      </c>
      <c r="D103" s="17">
        <v>4.8</v>
      </c>
      <c r="E103" s="17">
        <v>347.3</v>
      </c>
      <c r="F103" s="14">
        <v>200</v>
      </c>
      <c r="G103" s="18">
        <v>49.4</v>
      </c>
      <c r="H103" s="15">
        <f t="shared" si="56"/>
        <v>37.161757802924321</v>
      </c>
      <c r="I103" s="14">
        <v>480</v>
      </c>
      <c r="J103" s="3">
        <f t="shared" si="64"/>
        <v>4.6875</v>
      </c>
      <c r="K103" s="10">
        <f t="shared" si="65"/>
        <v>0.18184073542919424</v>
      </c>
      <c r="L103" s="2">
        <f t="shared" si="59"/>
        <v>32.645833333333336</v>
      </c>
      <c r="M103" s="3">
        <f t="shared" si="60"/>
        <v>0.76320793313713731</v>
      </c>
      <c r="N103">
        <v>1915</v>
      </c>
      <c r="P103" s="11">
        <f t="shared" si="78"/>
        <v>1506.2064319999995</v>
      </c>
      <c r="Q103" s="3">
        <f t="shared" si="79"/>
        <v>1.2714060697889786</v>
      </c>
      <c r="R103" s="11">
        <f t="shared" si="80"/>
        <v>1506.2064319999995</v>
      </c>
      <c r="S103" s="3">
        <f t="shared" si="81"/>
        <v>1.2714060697889786</v>
      </c>
      <c r="T103" s="11">
        <f t="shared" si="61"/>
        <v>1405.0534111999996</v>
      </c>
      <c r="U103" s="3">
        <f t="shared" si="62"/>
        <v>0.5522835000083175</v>
      </c>
      <c r="V103">
        <f t="shared" si="82"/>
        <v>92.800000000000011</v>
      </c>
      <c r="W103">
        <f t="shared" si="83"/>
        <v>147.1</v>
      </c>
      <c r="X103" s="11">
        <f t="shared" si="84"/>
        <v>13650.880000000001</v>
      </c>
      <c r="Y103" s="11">
        <f t="shared" si="85"/>
        <v>2395.1999999999989</v>
      </c>
      <c r="Z103" s="12">
        <f t="shared" si="86"/>
        <v>1063371138.8856601</v>
      </c>
      <c r="AA103" s="11">
        <f t="shared" si="87"/>
        <v>45551.443022297361</v>
      </c>
      <c r="AB103">
        <f t="shared" si="88"/>
        <v>0.51462630375078056</v>
      </c>
      <c r="AC103">
        <f t="shared" si="89"/>
        <v>1</v>
      </c>
      <c r="AD103" s="3" t="str">
        <f t="shared" si="63"/>
        <v/>
      </c>
    </row>
    <row r="104" spans="1:30">
      <c r="A104" s="19">
        <v>7</v>
      </c>
      <c r="B104" s="17">
        <v>104.4</v>
      </c>
      <c r="C104" s="17">
        <v>158.80000000000001</v>
      </c>
      <c r="D104" s="17">
        <v>4.8499999999999996</v>
      </c>
      <c r="E104" s="17">
        <v>347.3</v>
      </c>
      <c r="F104" s="14">
        <v>200</v>
      </c>
      <c r="G104" s="18">
        <v>49.4</v>
      </c>
      <c r="H104" s="15">
        <f t="shared" si="56"/>
        <v>37.161757802924321</v>
      </c>
      <c r="I104" s="14">
        <v>480</v>
      </c>
      <c r="J104" s="3">
        <f t="shared" si="64"/>
        <v>4.5977011494252871</v>
      </c>
      <c r="K104" s="10">
        <f t="shared" si="65"/>
        <v>0.17852251085739873</v>
      </c>
      <c r="L104" s="2">
        <f t="shared" si="59"/>
        <v>32.742268041237118</v>
      </c>
      <c r="M104" s="3">
        <f t="shared" si="60"/>
        <v>0.76546242403496279</v>
      </c>
      <c r="N104">
        <v>1820</v>
      </c>
      <c r="P104" s="11">
        <f t="shared" si="78"/>
        <v>1551.5099729999997</v>
      </c>
      <c r="Q104" s="3">
        <f t="shared" si="79"/>
        <v>1.1730507903090355</v>
      </c>
      <c r="R104" s="11">
        <f t="shared" si="80"/>
        <v>1551.5099729999997</v>
      </c>
      <c r="S104" s="3">
        <f t="shared" si="81"/>
        <v>1.1730507903090355</v>
      </c>
      <c r="T104" s="11">
        <f t="shared" si="61"/>
        <v>1446.8824772999997</v>
      </c>
      <c r="U104" s="3">
        <f t="shared" si="62"/>
        <v>0.55042722886835083</v>
      </c>
      <c r="V104">
        <f t="shared" si="82"/>
        <v>94.7</v>
      </c>
      <c r="W104">
        <f t="shared" si="83"/>
        <v>149.10000000000002</v>
      </c>
      <c r="X104" s="11">
        <f t="shared" si="84"/>
        <v>14119.770000000002</v>
      </c>
      <c r="Y104" s="11">
        <f t="shared" si="85"/>
        <v>2458.9499999999989</v>
      </c>
      <c r="Z104" s="12">
        <f t="shared" si="86"/>
        <v>1136452603.9657202</v>
      </c>
      <c r="AA104" s="11">
        <f t="shared" si="87"/>
        <v>48682.020927645543</v>
      </c>
      <c r="AB104">
        <f t="shared" si="88"/>
        <v>0.5136800070814419</v>
      </c>
      <c r="AC104">
        <f t="shared" si="89"/>
        <v>1</v>
      </c>
      <c r="AD104" s="3" t="str">
        <f t="shared" si="63"/>
        <v/>
      </c>
    </row>
    <row r="105" spans="1:30">
      <c r="A105" s="19">
        <v>16</v>
      </c>
      <c r="B105" s="17">
        <v>121.6</v>
      </c>
      <c r="C105" s="17">
        <v>188.4</v>
      </c>
      <c r="D105" s="17">
        <v>4.88</v>
      </c>
      <c r="E105" s="17">
        <v>347.3</v>
      </c>
      <c r="F105" s="14">
        <v>200</v>
      </c>
      <c r="G105" s="18">
        <v>49.4</v>
      </c>
      <c r="H105" s="15">
        <f t="shared" si="56"/>
        <v>37.161757802924321</v>
      </c>
      <c r="I105" s="14">
        <v>480</v>
      </c>
      <c r="J105" s="3">
        <f t="shared" si="64"/>
        <v>3.9473684210526319</v>
      </c>
      <c r="K105" s="10">
        <f t="shared" si="65"/>
        <v>0.15510829881735155</v>
      </c>
      <c r="L105" s="2">
        <f t="shared" si="59"/>
        <v>38.606557377049185</v>
      </c>
      <c r="M105" s="3">
        <f t="shared" si="60"/>
        <v>0.90256023059434864</v>
      </c>
      <c r="N105">
        <v>2260</v>
      </c>
      <c r="P105" s="11">
        <f t="shared" si="78"/>
        <v>2004.6753369599992</v>
      </c>
      <c r="Q105" s="3">
        <f t="shared" si="79"/>
        <v>1.1273645953200528</v>
      </c>
      <c r="R105" s="11">
        <f t="shared" si="80"/>
        <v>2004.6753369599992</v>
      </c>
      <c r="S105" s="3">
        <f t="shared" si="81"/>
        <v>1.1273645953200528</v>
      </c>
      <c r="T105" s="11">
        <f t="shared" si="61"/>
        <v>1856.6302237439991</v>
      </c>
      <c r="U105" s="3">
        <f t="shared" si="62"/>
        <v>0.50766720014788425</v>
      </c>
      <c r="V105">
        <f t="shared" si="82"/>
        <v>111.83999999999999</v>
      </c>
      <c r="W105">
        <f t="shared" si="83"/>
        <v>178.64000000000001</v>
      </c>
      <c r="X105" s="11">
        <f t="shared" si="84"/>
        <v>19979.097600000001</v>
      </c>
      <c r="Y105" s="11">
        <f t="shared" si="85"/>
        <v>2930.3423999999977</v>
      </c>
      <c r="Z105" s="12">
        <f t="shared" si="86"/>
        <v>1945166168.4523175</v>
      </c>
      <c r="AA105" s="11">
        <f t="shared" si="87"/>
        <v>83324.742087704493</v>
      </c>
      <c r="AB105">
        <f t="shared" si="88"/>
        <v>0.50731566355682833</v>
      </c>
      <c r="AC105">
        <f t="shared" si="89"/>
        <v>1</v>
      </c>
      <c r="AD105" s="3" t="str">
        <f t="shared" si="63"/>
        <v/>
      </c>
    </row>
    <row r="106" spans="1:30">
      <c r="A106" s="19">
        <v>17</v>
      </c>
      <c r="B106" s="17">
        <v>120.4</v>
      </c>
      <c r="C106" s="17">
        <v>190.9</v>
      </c>
      <c r="D106" s="17">
        <v>4.83</v>
      </c>
      <c r="E106" s="17">
        <v>347.3</v>
      </c>
      <c r="F106" s="14">
        <v>200</v>
      </c>
      <c r="G106" s="18">
        <v>49.4</v>
      </c>
      <c r="H106" s="15">
        <f t="shared" si="56"/>
        <v>37.161757802924321</v>
      </c>
      <c r="I106" s="14">
        <v>570</v>
      </c>
      <c r="J106" s="3">
        <f t="shared" si="64"/>
        <v>4.7342192691029901</v>
      </c>
      <c r="K106" s="10">
        <f t="shared" si="65"/>
        <v>0.18590926806384711</v>
      </c>
      <c r="L106" s="2">
        <f t="shared" si="59"/>
        <v>39.523809523809526</v>
      </c>
      <c r="M106" s="3">
        <f t="shared" si="60"/>
        <v>0.92400413456661346</v>
      </c>
      <c r="N106">
        <v>2510</v>
      </c>
      <c r="P106" s="11">
        <f t="shared" si="78"/>
        <v>2003.4610349599993</v>
      </c>
      <c r="Q106" s="3">
        <f t="shared" si="79"/>
        <v>1.2528319524068579</v>
      </c>
      <c r="R106" s="11">
        <f t="shared" si="80"/>
        <v>2003.4610349599993</v>
      </c>
      <c r="S106" s="3">
        <f t="shared" si="81"/>
        <v>1.2528319524068579</v>
      </c>
      <c r="T106" s="11">
        <f t="shared" si="61"/>
        <v>1854.7384995439993</v>
      </c>
      <c r="U106" s="3">
        <f t="shared" si="62"/>
        <v>0.50511462307536426</v>
      </c>
      <c r="V106">
        <f t="shared" si="82"/>
        <v>110.74000000000001</v>
      </c>
      <c r="W106">
        <f t="shared" si="83"/>
        <v>181.24</v>
      </c>
      <c r="X106" s="11">
        <f t="shared" si="84"/>
        <v>20070.517600000003</v>
      </c>
      <c r="Y106" s="11">
        <f t="shared" si="85"/>
        <v>2913.8423999999977</v>
      </c>
      <c r="Z106" s="12">
        <f t="shared" si="86"/>
        <v>1908221497.6448333</v>
      </c>
      <c r="AA106" s="11">
        <f t="shared" si="87"/>
        <v>57966.732198857404</v>
      </c>
      <c r="AB106">
        <f t="shared" si="88"/>
        <v>0.51580160112272166</v>
      </c>
      <c r="AC106">
        <f t="shared" si="89"/>
        <v>1</v>
      </c>
      <c r="AD106" s="3" t="str">
        <f t="shared" si="63"/>
        <v/>
      </c>
    </row>
    <row r="107" spans="1:30">
      <c r="A107" s="19">
        <v>140</v>
      </c>
      <c r="B107" s="17">
        <v>102.1</v>
      </c>
      <c r="C107" s="17">
        <v>160.19999999999999</v>
      </c>
      <c r="D107" s="17">
        <v>2</v>
      </c>
      <c r="E107" s="17">
        <v>305.10000000000002</v>
      </c>
      <c r="F107" s="14">
        <v>200</v>
      </c>
      <c r="G107" s="18">
        <v>58.6</v>
      </c>
      <c r="H107" s="15">
        <f t="shared" si="56"/>
        <v>38.85661368409805</v>
      </c>
      <c r="I107" s="14">
        <v>570</v>
      </c>
      <c r="J107" s="3">
        <f t="shared" si="64"/>
        <v>5.5827619980411365</v>
      </c>
      <c r="K107" s="10">
        <f t="shared" si="65"/>
        <v>0.24405042356947135</v>
      </c>
      <c r="L107" s="2">
        <f t="shared" si="59"/>
        <v>80.099999999999994</v>
      </c>
      <c r="M107" s="3">
        <f t="shared" si="60"/>
        <v>1.7551585141325099</v>
      </c>
      <c r="N107">
        <v>1555</v>
      </c>
      <c r="P107" s="11">
        <f t="shared" si="78"/>
        <v>1213.170012</v>
      </c>
      <c r="Q107" s="3">
        <f t="shared" si="79"/>
        <v>1.2817659393315106</v>
      </c>
      <c r="R107" s="11">
        <f t="shared" si="80"/>
        <v>1201.3601688446051</v>
      </c>
      <c r="S107" s="3">
        <f t="shared" si="81"/>
        <v>1.2943662028478138</v>
      </c>
      <c r="T107" s="11">
        <f t="shared" si="61"/>
        <v>1067.9802422040891</v>
      </c>
      <c r="U107" s="3">
        <f t="shared" si="62"/>
        <v>0.25983936042098627</v>
      </c>
      <c r="V107">
        <f t="shared" si="82"/>
        <v>98.1</v>
      </c>
      <c r="W107">
        <f t="shared" si="83"/>
        <v>156.19999999999999</v>
      </c>
      <c r="X107" s="11">
        <f t="shared" si="84"/>
        <v>15323.219999999998</v>
      </c>
      <c r="Y107" s="11">
        <f t="shared" si="85"/>
        <v>1033.2000000000007</v>
      </c>
      <c r="Z107" s="12">
        <f t="shared" si="86"/>
        <v>670521180.63283789</v>
      </c>
      <c r="AA107" s="11">
        <f t="shared" si="87"/>
        <v>20368.663574630624</v>
      </c>
      <c r="AB107">
        <f t="shared" si="88"/>
        <v>0.53440559909701368</v>
      </c>
      <c r="AC107">
        <f t="shared" si="89"/>
        <v>0.99026530244023636</v>
      </c>
      <c r="AD107" s="3" t="str">
        <f t="shared" si="63"/>
        <v/>
      </c>
    </row>
    <row r="108" spans="1:30">
      <c r="A108" s="19">
        <v>132</v>
      </c>
      <c r="B108" s="17">
        <v>99.6</v>
      </c>
      <c r="C108" s="17">
        <v>162.80000000000001</v>
      </c>
      <c r="D108" s="17">
        <v>2.13</v>
      </c>
      <c r="E108" s="17">
        <v>305.10000000000002</v>
      </c>
      <c r="F108" s="14">
        <v>200</v>
      </c>
      <c r="G108" s="18">
        <v>58.6</v>
      </c>
      <c r="H108" s="15">
        <f t="shared" si="56"/>
        <v>38.85661368409805</v>
      </c>
      <c r="I108" s="14">
        <v>480</v>
      </c>
      <c r="J108" s="3">
        <f t="shared" si="64"/>
        <v>4.8192771084337354</v>
      </c>
      <c r="K108" s="10">
        <f t="shared" si="65"/>
        <v>0.20816055515276877</v>
      </c>
      <c r="L108" s="2">
        <f t="shared" si="59"/>
        <v>76.431924882629119</v>
      </c>
      <c r="M108" s="3">
        <f t="shared" si="60"/>
        <v>1.6747833172195123</v>
      </c>
      <c r="N108">
        <v>1460</v>
      </c>
      <c r="P108" s="11">
        <f t="shared" si="78"/>
        <v>1221.2622006000001</v>
      </c>
      <c r="Q108" s="3">
        <f t="shared" si="79"/>
        <v>1.1954844744091064</v>
      </c>
      <c r="R108" s="11">
        <f t="shared" si="80"/>
        <v>1219.0785972512515</v>
      </c>
      <c r="S108" s="3">
        <f t="shared" si="81"/>
        <v>1.1976258161631024</v>
      </c>
      <c r="T108" s="11">
        <f t="shared" si="61"/>
        <v>1086.4535145419604</v>
      </c>
      <c r="U108" s="3">
        <f t="shared" si="62"/>
        <v>0.27472500948212847</v>
      </c>
      <c r="V108">
        <f t="shared" si="82"/>
        <v>95.339999999999989</v>
      </c>
      <c r="W108">
        <f t="shared" si="83"/>
        <v>158.54000000000002</v>
      </c>
      <c r="X108" s="11">
        <f t="shared" si="84"/>
        <v>15115.203600000001</v>
      </c>
      <c r="Y108" s="11">
        <f t="shared" si="85"/>
        <v>1099.6764000000003</v>
      </c>
      <c r="Z108" s="12">
        <f t="shared" si="86"/>
        <v>657952846.06509435</v>
      </c>
      <c r="AA108" s="11">
        <f t="shared" si="87"/>
        <v>28184.610699797413</v>
      </c>
      <c r="AB108">
        <f t="shared" si="88"/>
        <v>0.52252226665179524</v>
      </c>
      <c r="AC108">
        <f t="shared" si="89"/>
        <v>0.99821201102623514</v>
      </c>
      <c r="AD108" s="3" t="str">
        <f t="shared" si="63"/>
        <v/>
      </c>
    </row>
    <row r="109" spans="1:30">
      <c r="A109" s="19">
        <v>104</v>
      </c>
      <c r="B109" s="17">
        <v>98.5</v>
      </c>
      <c r="C109" s="17">
        <v>162.30000000000001</v>
      </c>
      <c r="D109" s="17">
        <v>2</v>
      </c>
      <c r="E109" s="17">
        <v>305.10000000000002</v>
      </c>
      <c r="F109" s="14">
        <v>200</v>
      </c>
      <c r="G109" s="18">
        <v>58.6</v>
      </c>
      <c r="H109" s="15">
        <f t="shared" si="56"/>
        <v>38.85661368409805</v>
      </c>
      <c r="I109" s="14">
        <v>480</v>
      </c>
      <c r="J109" s="3">
        <f t="shared" si="64"/>
        <v>4.873096446700508</v>
      </c>
      <c r="K109" s="10">
        <f t="shared" si="65"/>
        <v>0.21199723312915481</v>
      </c>
      <c r="L109" s="2">
        <f t="shared" si="59"/>
        <v>81.150000000000006</v>
      </c>
      <c r="M109" s="3">
        <f t="shared" si="60"/>
        <v>1.7781662100106517</v>
      </c>
      <c r="N109">
        <v>1545</v>
      </c>
      <c r="P109" s="11">
        <f t="shared" si="78"/>
        <v>1190.0166300000003</v>
      </c>
      <c r="Q109" s="3">
        <f t="shared" si="79"/>
        <v>1.2983011842447947</v>
      </c>
      <c r="R109" s="11">
        <f t="shared" si="80"/>
        <v>1186.8860393539526</v>
      </c>
      <c r="S109" s="3">
        <f t="shared" si="81"/>
        <v>1.3017256491120044</v>
      </c>
      <c r="T109" s="11">
        <f t="shared" si="61"/>
        <v>1055.739272199954</v>
      </c>
      <c r="U109" s="3">
        <f t="shared" si="62"/>
        <v>0.26335658855456512</v>
      </c>
      <c r="V109">
        <f t="shared" si="82"/>
        <v>94.5</v>
      </c>
      <c r="W109">
        <f t="shared" si="83"/>
        <v>158.30000000000001</v>
      </c>
      <c r="X109" s="11">
        <f t="shared" si="84"/>
        <v>14959.35</v>
      </c>
      <c r="Y109" s="11">
        <f t="shared" si="85"/>
        <v>1027.2000000000007</v>
      </c>
      <c r="Z109" s="12">
        <f t="shared" si="86"/>
        <v>618123669.73919117</v>
      </c>
      <c r="AA109" s="11">
        <f t="shared" si="87"/>
        <v>26478.455257271813</v>
      </c>
      <c r="AB109">
        <f t="shared" si="88"/>
        <v>0.52373112290576984</v>
      </c>
      <c r="AC109">
        <f t="shared" si="89"/>
        <v>0.99736928832158611</v>
      </c>
      <c r="AD109" s="3" t="str">
        <f t="shared" si="63"/>
        <v/>
      </c>
    </row>
    <row r="110" spans="1:30">
      <c r="A110" s="19">
        <v>131</v>
      </c>
      <c r="B110" s="17">
        <v>105.1</v>
      </c>
      <c r="C110" s="17">
        <v>159.1</v>
      </c>
      <c r="D110" s="17">
        <v>2.93</v>
      </c>
      <c r="E110" s="17">
        <v>255.1</v>
      </c>
      <c r="F110" s="14">
        <v>200</v>
      </c>
      <c r="G110" s="18">
        <v>58.6</v>
      </c>
      <c r="H110" s="15">
        <f t="shared" si="56"/>
        <v>38.85661368409805</v>
      </c>
      <c r="I110" s="14">
        <v>480</v>
      </c>
      <c r="J110" s="3">
        <f t="shared" si="64"/>
        <v>4.5670789724072316</v>
      </c>
      <c r="K110" s="10">
        <f t="shared" si="65"/>
        <v>0.18479609659961155</v>
      </c>
      <c r="L110" s="2">
        <f t="shared" si="59"/>
        <v>54.300341296928323</v>
      </c>
      <c r="M110" s="3">
        <f t="shared" si="60"/>
        <v>1.0879790026745291</v>
      </c>
      <c r="N110">
        <v>1610</v>
      </c>
      <c r="P110" s="11">
        <f t="shared" si="78"/>
        <v>1277.3505526000006</v>
      </c>
      <c r="Q110" s="3">
        <f t="shared" si="79"/>
        <v>1.260421422077834</v>
      </c>
      <c r="R110" s="11">
        <f t="shared" si="80"/>
        <v>1277.3505526000006</v>
      </c>
      <c r="S110" s="3">
        <f t="shared" si="81"/>
        <v>1.260421422077834</v>
      </c>
      <c r="T110" s="11">
        <f t="shared" si="61"/>
        <v>1143.6762970960006</v>
      </c>
      <c r="U110" s="3">
        <f t="shared" si="62"/>
        <v>0.30233583760849925</v>
      </c>
      <c r="V110">
        <f t="shared" si="82"/>
        <v>99.24</v>
      </c>
      <c r="W110">
        <f t="shared" si="83"/>
        <v>153.23999999999998</v>
      </c>
      <c r="X110" s="11">
        <f t="shared" si="84"/>
        <v>15207.537599999998</v>
      </c>
      <c r="Y110" s="11">
        <f t="shared" si="85"/>
        <v>1513.872400000002</v>
      </c>
      <c r="Z110" s="12">
        <f t="shared" si="86"/>
        <v>873186962.36712039</v>
      </c>
      <c r="AA110" s="11">
        <f t="shared" si="87"/>
        <v>37404.556800140534</v>
      </c>
      <c r="AB110">
        <f t="shared" si="88"/>
        <v>0.51547838880218566</v>
      </c>
      <c r="AC110">
        <f t="shared" si="89"/>
        <v>1</v>
      </c>
      <c r="AD110" s="3" t="str">
        <f t="shared" si="63"/>
        <v/>
      </c>
    </row>
    <row r="111" spans="1:30">
      <c r="A111" s="19">
        <v>139</v>
      </c>
      <c r="B111" s="17">
        <v>102.2</v>
      </c>
      <c r="C111" s="17">
        <v>163.80000000000001</v>
      </c>
      <c r="D111" s="17">
        <v>2.93</v>
      </c>
      <c r="E111" s="17">
        <v>255.1</v>
      </c>
      <c r="F111" s="14">
        <v>200</v>
      </c>
      <c r="G111" s="18">
        <v>58.6</v>
      </c>
      <c r="H111" s="15">
        <f t="shared" si="56"/>
        <v>38.85661368409805</v>
      </c>
      <c r="I111" s="14">
        <v>480</v>
      </c>
      <c r="J111" s="3">
        <f t="shared" si="64"/>
        <v>4.6966731898238745</v>
      </c>
      <c r="K111" s="10">
        <f t="shared" si="65"/>
        <v>0.18923280570082554</v>
      </c>
      <c r="L111" s="2">
        <f t="shared" si="59"/>
        <v>55.904436860068259</v>
      </c>
      <c r="M111" s="3">
        <f t="shared" si="60"/>
        <v>1.1201191743437326</v>
      </c>
      <c r="N111">
        <v>1680</v>
      </c>
      <c r="P111" s="11">
        <f t="shared" si="78"/>
        <v>1280.5337046000002</v>
      </c>
      <c r="Q111" s="3">
        <f t="shared" si="79"/>
        <v>1.3119529723934764</v>
      </c>
      <c r="R111" s="11">
        <f t="shared" si="80"/>
        <v>1280.5337046000002</v>
      </c>
      <c r="S111" s="3">
        <f t="shared" si="81"/>
        <v>1.3119529723934764</v>
      </c>
      <c r="T111" s="11">
        <f t="shared" si="61"/>
        <v>1146.7855955160003</v>
      </c>
      <c r="U111" s="3">
        <f t="shared" si="62"/>
        <v>0.30368559815571144</v>
      </c>
      <c r="V111">
        <f t="shared" si="82"/>
        <v>96.34</v>
      </c>
      <c r="W111">
        <f t="shared" si="83"/>
        <v>157.94</v>
      </c>
      <c r="X111" s="11">
        <f t="shared" si="84"/>
        <v>15215.9396</v>
      </c>
      <c r="Y111" s="11">
        <f t="shared" si="85"/>
        <v>1524.4204000000009</v>
      </c>
      <c r="Z111" s="12">
        <f t="shared" si="86"/>
        <v>834797012.38216245</v>
      </c>
      <c r="AA111" s="11">
        <f t="shared" si="87"/>
        <v>35760.053244024471</v>
      </c>
      <c r="AB111">
        <f t="shared" si="88"/>
        <v>0.51677397197528985</v>
      </c>
      <c r="AC111">
        <f t="shared" si="89"/>
        <v>1</v>
      </c>
      <c r="AD111" s="3" t="str">
        <f t="shared" si="63"/>
        <v/>
      </c>
    </row>
    <row r="112" spans="1:30">
      <c r="A112" s="19">
        <v>141</v>
      </c>
      <c r="B112" s="17">
        <v>104.5</v>
      </c>
      <c r="C112" s="17">
        <v>162.6</v>
      </c>
      <c r="D112" s="17">
        <v>3.04</v>
      </c>
      <c r="E112" s="17">
        <v>255.1</v>
      </c>
      <c r="F112" s="14">
        <v>200</v>
      </c>
      <c r="G112" s="18">
        <v>58.6</v>
      </c>
      <c r="H112" s="15">
        <f t="shared" si="56"/>
        <v>38.85661368409805</v>
      </c>
      <c r="I112" s="14">
        <v>480</v>
      </c>
      <c r="J112" s="3">
        <f t="shared" si="64"/>
        <v>4.5933014354066986</v>
      </c>
      <c r="K112" s="10">
        <f t="shared" si="65"/>
        <v>0.18462392655061818</v>
      </c>
      <c r="L112" s="2">
        <f t="shared" si="59"/>
        <v>53.486842105263158</v>
      </c>
      <c r="M112" s="3">
        <f t="shared" si="60"/>
        <v>1.0716794727252676</v>
      </c>
      <c r="N112">
        <v>1640</v>
      </c>
      <c r="P112" s="11">
        <f t="shared" si="78"/>
        <v>1307.5594344000003</v>
      </c>
      <c r="Q112" s="3">
        <f t="shared" si="79"/>
        <v>1.2542450896333799</v>
      </c>
      <c r="R112" s="11">
        <f t="shared" si="80"/>
        <v>1307.5594344000003</v>
      </c>
      <c r="S112" s="3">
        <f t="shared" si="81"/>
        <v>1.2542450896333799</v>
      </c>
      <c r="T112" s="11">
        <f t="shared" si="61"/>
        <v>1172.1521354640004</v>
      </c>
      <c r="U112" s="3">
        <f t="shared" si="62"/>
        <v>0.30961813093090573</v>
      </c>
      <c r="V112">
        <f t="shared" si="82"/>
        <v>98.42</v>
      </c>
      <c r="W112">
        <f t="shared" si="83"/>
        <v>156.51999999999998</v>
      </c>
      <c r="X112" s="11">
        <f t="shared" si="84"/>
        <v>15404.698399999999</v>
      </c>
      <c r="Y112" s="11">
        <f t="shared" si="85"/>
        <v>1587.0016000000014</v>
      </c>
      <c r="Z112" s="12">
        <f t="shared" si="86"/>
        <v>895505384.46997726</v>
      </c>
      <c r="AA112" s="11">
        <f t="shared" si="87"/>
        <v>38360.60713439282</v>
      </c>
      <c r="AB112">
        <f t="shared" si="88"/>
        <v>0.51542850941529894</v>
      </c>
      <c r="AC112">
        <f t="shared" si="89"/>
        <v>1</v>
      </c>
      <c r="AD112" s="3" t="str">
        <f t="shared" si="63"/>
        <v/>
      </c>
    </row>
    <row r="113" spans="1:30">
      <c r="A113" s="19">
        <v>121</v>
      </c>
      <c r="B113" s="17">
        <v>103.4</v>
      </c>
      <c r="C113" s="17">
        <v>156.9</v>
      </c>
      <c r="D113" s="17">
        <v>4.71</v>
      </c>
      <c r="E113" s="17">
        <v>347.3</v>
      </c>
      <c r="F113" s="14">
        <v>200</v>
      </c>
      <c r="G113" s="18">
        <v>58.6</v>
      </c>
      <c r="H113" s="15">
        <f t="shared" si="56"/>
        <v>38.85661368409805</v>
      </c>
      <c r="I113" s="14">
        <v>480</v>
      </c>
      <c r="J113" s="3">
        <f t="shared" si="64"/>
        <v>4.6421663442940035</v>
      </c>
      <c r="K113" s="10">
        <f t="shared" si="65"/>
        <v>0.187143369366601</v>
      </c>
      <c r="L113" s="2">
        <f t="shared" si="59"/>
        <v>33.312101910828027</v>
      </c>
      <c r="M113" s="3">
        <f t="shared" si="60"/>
        <v>0.77878423835048083</v>
      </c>
      <c r="N113">
        <v>2090</v>
      </c>
      <c r="P113" s="11">
        <f t="shared" si="78"/>
        <v>1632.9764635199997</v>
      </c>
      <c r="Q113" s="3">
        <f t="shared" si="79"/>
        <v>1.2798714780584484</v>
      </c>
      <c r="R113" s="11">
        <f t="shared" si="80"/>
        <v>1632.9764635199997</v>
      </c>
      <c r="S113" s="3">
        <f t="shared" si="81"/>
        <v>1.2798714780584484</v>
      </c>
      <c r="T113" s="11">
        <f t="shared" si="61"/>
        <v>1511.1455657039996</v>
      </c>
      <c r="U113" s="3">
        <f t="shared" si="62"/>
        <v>0.50262235642439623</v>
      </c>
      <c r="V113">
        <f t="shared" si="82"/>
        <v>93.98</v>
      </c>
      <c r="W113">
        <f t="shared" si="83"/>
        <v>147.48000000000002</v>
      </c>
      <c r="X113" s="11">
        <f t="shared" si="84"/>
        <v>13860.170400000003</v>
      </c>
      <c r="Y113" s="11">
        <f t="shared" si="85"/>
        <v>2363.2895999999982</v>
      </c>
      <c r="Z113" s="12">
        <f t="shared" si="86"/>
        <v>1088463238.5433888</v>
      </c>
      <c r="AA113" s="11">
        <f t="shared" si="87"/>
        <v>46626.308895624155</v>
      </c>
      <c r="AB113">
        <f t="shared" si="88"/>
        <v>0.51616137413243512</v>
      </c>
      <c r="AC113">
        <f t="shared" si="89"/>
        <v>1</v>
      </c>
      <c r="AD113" s="3" t="str">
        <f t="shared" si="63"/>
        <v/>
      </c>
    </row>
    <row r="114" spans="1:30">
      <c r="A114" s="19">
        <v>164</v>
      </c>
      <c r="B114" s="17">
        <v>106.9</v>
      </c>
      <c r="C114" s="17">
        <v>162</v>
      </c>
      <c r="D114" s="17">
        <v>4.8099999999999996</v>
      </c>
      <c r="E114" s="17">
        <v>347.3</v>
      </c>
      <c r="F114" s="14">
        <v>200</v>
      </c>
      <c r="G114" s="18">
        <v>58.6</v>
      </c>
      <c r="H114" s="15">
        <f t="shared" si="56"/>
        <v>38.85661368409805</v>
      </c>
      <c r="I114" s="14">
        <v>480</v>
      </c>
      <c r="J114" s="3">
        <f t="shared" si="64"/>
        <v>4.4901777362020576</v>
      </c>
      <c r="K114" s="10">
        <f t="shared" si="65"/>
        <v>0.18124711287775838</v>
      </c>
      <c r="L114" s="2">
        <f t="shared" si="59"/>
        <v>33.679833679833685</v>
      </c>
      <c r="M114" s="3">
        <f t="shared" si="60"/>
        <v>0.787381225307622</v>
      </c>
      <c r="N114">
        <v>2320</v>
      </c>
      <c r="P114" s="11">
        <f t="shared" si="78"/>
        <v>1734.9198683200002</v>
      </c>
      <c r="Q114" s="3">
        <f t="shared" si="79"/>
        <v>1.3372375533669798</v>
      </c>
      <c r="R114" s="11">
        <f t="shared" si="80"/>
        <v>1734.9198683200002</v>
      </c>
      <c r="S114" s="3">
        <f t="shared" si="81"/>
        <v>1.3372375533669798</v>
      </c>
      <c r="T114" s="11">
        <f t="shared" si="61"/>
        <v>1604.6210712640002</v>
      </c>
      <c r="U114" s="3">
        <f t="shared" si="62"/>
        <v>0.49930906729360319</v>
      </c>
      <c r="V114">
        <f t="shared" si="82"/>
        <v>97.28</v>
      </c>
      <c r="W114">
        <f t="shared" si="83"/>
        <v>152.38</v>
      </c>
      <c r="X114" s="11">
        <f t="shared" si="84"/>
        <v>14823.526399999999</v>
      </c>
      <c r="Y114" s="11">
        <f t="shared" si="85"/>
        <v>2494.2736000000004</v>
      </c>
      <c r="Z114" s="12">
        <f t="shared" si="86"/>
        <v>1232877580.9324691</v>
      </c>
      <c r="AA114" s="11">
        <f t="shared" si="87"/>
        <v>52812.560758574218</v>
      </c>
      <c r="AB114">
        <f t="shared" si="88"/>
        <v>0.51445620481542609</v>
      </c>
      <c r="AC114">
        <f t="shared" si="89"/>
        <v>1</v>
      </c>
      <c r="AD114" s="3" t="str">
        <f t="shared" si="63"/>
        <v/>
      </c>
    </row>
    <row r="115" spans="1:30">
      <c r="A115" s="19">
        <v>165</v>
      </c>
      <c r="B115" s="17">
        <v>102.6</v>
      </c>
      <c r="C115" s="17">
        <v>158.9</v>
      </c>
      <c r="D115" s="17">
        <v>4.74</v>
      </c>
      <c r="E115" s="17">
        <v>347.3</v>
      </c>
      <c r="F115" s="14">
        <v>200</v>
      </c>
      <c r="G115" s="18">
        <v>58.6</v>
      </c>
      <c r="H115" s="15">
        <f t="shared" si="56"/>
        <v>38.85661368409805</v>
      </c>
      <c r="I115" s="14">
        <v>480</v>
      </c>
      <c r="J115" s="3">
        <f t="shared" si="64"/>
        <v>4.6783625730994158</v>
      </c>
      <c r="K115" s="10">
        <f t="shared" si="65"/>
        <v>0.1882369587625099</v>
      </c>
      <c r="L115" s="2">
        <f t="shared" si="59"/>
        <v>33.52320675105485</v>
      </c>
      <c r="M115" s="3">
        <f t="shared" si="60"/>
        <v>0.78371953551810591</v>
      </c>
      <c r="N115">
        <v>2060</v>
      </c>
      <c r="P115" s="11">
        <f t="shared" si="78"/>
        <v>1645.1114935199996</v>
      </c>
      <c r="Q115" s="3">
        <f t="shared" si="79"/>
        <v>1.2521947649835421</v>
      </c>
      <c r="R115" s="11">
        <f t="shared" si="80"/>
        <v>1645.1114935199996</v>
      </c>
      <c r="S115" s="3">
        <f t="shared" si="81"/>
        <v>1.2521947649835421</v>
      </c>
      <c r="T115" s="11">
        <f t="shared" si="61"/>
        <v>1522.8075179039997</v>
      </c>
      <c r="U115" s="3">
        <f t="shared" si="62"/>
        <v>0.5043741164950486</v>
      </c>
      <c r="V115">
        <f t="shared" si="82"/>
        <v>93.11999999999999</v>
      </c>
      <c r="W115">
        <f t="shared" si="83"/>
        <v>149.42000000000002</v>
      </c>
      <c r="X115" s="11">
        <f t="shared" si="84"/>
        <v>13913.990400000001</v>
      </c>
      <c r="Y115" s="11">
        <f t="shared" si="85"/>
        <v>2389.1495999999988</v>
      </c>
      <c r="Z115" s="12">
        <f t="shared" si="86"/>
        <v>1083847726.0265362</v>
      </c>
      <c r="AA115" s="11">
        <f t="shared" si="87"/>
        <v>46428.594995235224</v>
      </c>
      <c r="AB115">
        <f t="shared" si="88"/>
        <v>0.51648145699214298</v>
      </c>
      <c r="AC115">
        <f t="shared" si="89"/>
        <v>1</v>
      </c>
      <c r="AD115" s="3" t="str">
        <f t="shared" si="63"/>
        <v/>
      </c>
    </row>
    <row r="116" spans="1:30">
      <c r="A116" s="19">
        <v>138</v>
      </c>
      <c r="B116" s="17">
        <v>119.7</v>
      </c>
      <c r="C116" s="17">
        <v>164.6</v>
      </c>
      <c r="D116" s="17">
        <v>2.0099999999999998</v>
      </c>
      <c r="E116" s="17">
        <v>305.10000000000002</v>
      </c>
      <c r="F116" s="14">
        <v>200</v>
      </c>
      <c r="G116" s="18">
        <v>58.6</v>
      </c>
      <c r="H116" s="15">
        <f t="shared" si="56"/>
        <v>38.85661368409805</v>
      </c>
      <c r="I116" s="14">
        <v>480</v>
      </c>
      <c r="J116" s="3">
        <f t="shared" si="64"/>
        <v>4.0100250626566414</v>
      </c>
      <c r="K116" s="10">
        <f t="shared" si="65"/>
        <v>0.17887910069682247</v>
      </c>
      <c r="L116" s="2">
        <f t="shared" si="59"/>
        <v>81.890547263681597</v>
      </c>
      <c r="M116" s="3">
        <f t="shared" si="60"/>
        <v>1.7943931492736762</v>
      </c>
      <c r="N116">
        <v>1800</v>
      </c>
      <c r="P116" s="11">
        <f t="shared" si="78"/>
        <v>1432.3113923999995</v>
      </c>
      <c r="Q116" s="3">
        <f t="shared" si="79"/>
        <v>1.2567099651311833</v>
      </c>
      <c r="R116" s="11">
        <f t="shared" si="80"/>
        <v>1432.3113923999995</v>
      </c>
      <c r="S116" s="3">
        <f t="shared" si="81"/>
        <v>1.2567099651311833</v>
      </c>
      <c r="T116" s="11">
        <f t="shared" si="61"/>
        <v>1269.0292806239995</v>
      </c>
      <c r="U116" s="3">
        <f t="shared" si="62"/>
        <v>0.24000645556828534</v>
      </c>
      <c r="V116">
        <f t="shared" si="82"/>
        <v>115.68</v>
      </c>
      <c r="W116">
        <f t="shared" si="83"/>
        <v>160.57999999999998</v>
      </c>
      <c r="X116" s="11">
        <f t="shared" si="84"/>
        <v>18575.894400000001</v>
      </c>
      <c r="Y116" s="11">
        <f t="shared" si="85"/>
        <v>1126.7255999999979</v>
      </c>
      <c r="Z116" s="12">
        <f t="shared" si="86"/>
        <v>1044963136.4916935</v>
      </c>
      <c r="AA116" s="11">
        <f t="shared" si="87"/>
        <v>44762.902651452074</v>
      </c>
      <c r="AB116">
        <f t="shared" si="88"/>
        <v>0.51378117190621841</v>
      </c>
      <c r="AC116">
        <f t="shared" si="89"/>
        <v>1</v>
      </c>
      <c r="AD116" s="3" t="str">
        <f t="shared" si="63"/>
        <v/>
      </c>
    </row>
    <row r="117" spans="1:30">
      <c r="A117" s="19">
        <v>115</v>
      </c>
      <c r="B117" s="17">
        <v>121</v>
      </c>
      <c r="C117" s="17">
        <v>194.8</v>
      </c>
      <c r="D117" s="17">
        <v>4.72</v>
      </c>
      <c r="E117" s="17">
        <v>347.3</v>
      </c>
      <c r="F117" s="14">
        <v>200</v>
      </c>
      <c r="G117" s="18">
        <v>49.4</v>
      </c>
      <c r="H117" s="15">
        <f t="shared" si="56"/>
        <v>37.161757802924321</v>
      </c>
      <c r="I117">
        <v>570</v>
      </c>
      <c r="J117" s="3">
        <f t="shared" si="64"/>
        <v>4.7107438016528924</v>
      </c>
      <c r="K117" s="10">
        <f t="shared" si="65"/>
        <v>0.18538639986767744</v>
      </c>
      <c r="L117" s="2">
        <f t="shared" si="59"/>
        <v>41.271186440677972</v>
      </c>
      <c r="M117" s="3">
        <f t="shared" si="60"/>
        <v>0.96485504229250119</v>
      </c>
      <c r="N117">
        <v>2700</v>
      </c>
      <c r="P117" s="11">
        <f t="shared" si="78"/>
        <v>2025.9357593600005</v>
      </c>
      <c r="Q117" s="3">
        <f t="shared" si="79"/>
        <v>1.332717480071006</v>
      </c>
      <c r="R117" s="11">
        <f t="shared" si="80"/>
        <v>2025.9357593600005</v>
      </c>
      <c r="S117" s="3">
        <f t="shared" si="81"/>
        <v>1.332717480071006</v>
      </c>
      <c r="T117" s="11">
        <f t="shared" si="61"/>
        <v>1872.7061359040003</v>
      </c>
      <c r="U117" s="3">
        <f t="shared" si="62"/>
        <v>0.49577333914935939</v>
      </c>
      <c r="V117">
        <f t="shared" si="82"/>
        <v>111.56</v>
      </c>
      <c r="W117">
        <f t="shared" si="83"/>
        <v>185.36</v>
      </c>
      <c r="X117" s="11">
        <f t="shared" si="84"/>
        <v>20678.761600000002</v>
      </c>
      <c r="Y117" s="11">
        <f t="shared" si="85"/>
        <v>2892.0384000000013</v>
      </c>
      <c r="Z117" s="12">
        <f t="shared" si="86"/>
        <v>1940527915.6568365</v>
      </c>
      <c r="AA117" s="11">
        <f t="shared" si="87"/>
        <v>58948.115902749989</v>
      </c>
      <c r="AB117">
        <f t="shared" si="88"/>
        <v>0.51564963061405533</v>
      </c>
      <c r="AC117">
        <f t="shared" si="89"/>
        <v>1</v>
      </c>
      <c r="AD117" s="3" t="str">
        <f t="shared" si="63"/>
        <v/>
      </c>
    </row>
    <row r="118" spans="1:30">
      <c r="A118" s="19">
        <v>123</v>
      </c>
      <c r="B118" s="17">
        <v>121.7</v>
      </c>
      <c r="C118" s="17">
        <v>189.6</v>
      </c>
      <c r="D118" s="17">
        <v>4.8099999999999996</v>
      </c>
      <c r="E118" s="17">
        <v>347.3</v>
      </c>
      <c r="F118" s="14">
        <v>200</v>
      </c>
      <c r="G118" s="18">
        <v>49.4</v>
      </c>
      <c r="H118" s="15">
        <f t="shared" si="56"/>
        <v>37.161757802924321</v>
      </c>
      <c r="I118">
        <v>570</v>
      </c>
      <c r="J118" s="3">
        <f t="shared" si="64"/>
        <v>4.6836483155299913</v>
      </c>
      <c r="K118" s="10">
        <f t="shared" si="65"/>
        <v>0.18426602253351398</v>
      </c>
      <c r="L118" s="2">
        <f t="shared" si="59"/>
        <v>39.417879417879419</v>
      </c>
      <c r="M118" s="3">
        <f t="shared" si="60"/>
        <v>0.92152765628595745</v>
      </c>
      <c r="N118">
        <v>2680</v>
      </c>
      <c r="P118" s="11">
        <f t="shared" si="78"/>
        <v>2004.4253486399998</v>
      </c>
      <c r="Q118" s="3">
        <f t="shared" si="79"/>
        <v>1.3370415624699501</v>
      </c>
      <c r="R118" s="11">
        <f t="shared" si="80"/>
        <v>2004.4253486399998</v>
      </c>
      <c r="S118" s="3">
        <f t="shared" si="81"/>
        <v>1.3370415624699501</v>
      </c>
      <c r="T118" s="11">
        <f t="shared" si="61"/>
        <v>1854.9496548959996</v>
      </c>
      <c r="U118" s="3">
        <f t="shared" si="62"/>
        <v>0.50284772359513052</v>
      </c>
      <c r="V118">
        <f t="shared" si="82"/>
        <v>112.08</v>
      </c>
      <c r="W118">
        <f t="shared" si="83"/>
        <v>179.98</v>
      </c>
      <c r="X118" s="11">
        <f t="shared" si="84"/>
        <v>20172.1584</v>
      </c>
      <c r="Y118" s="11">
        <f t="shared" si="85"/>
        <v>2902.1615999999995</v>
      </c>
      <c r="Z118" s="12">
        <f t="shared" si="86"/>
        <v>1943342413.6607037</v>
      </c>
      <c r="AA118" s="11">
        <f t="shared" si="87"/>
        <v>59033.612923020301</v>
      </c>
      <c r="AB118">
        <f t="shared" si="88"/>
        <v>0.51532491589617968</v>
      </c>
      <c r="AC118">
        <f t="shared" si="89"/>
        <v>1</v>
      </c>
      <c r="AD118" s="3" t="str">
        <f t="shared" si="63"/>
        <v/>
      </c>
    </row>
    <row r="119" spans="1:30">
      <c r="A119" s="19">
        <v>54</v>
      </c>
      <c r="B119" s="17">
        <v>100.7</v>
      </c>
      <c r="C119" s="17">
        <v>162.69999999999999</v>
      </c>
      <c r="D119" s="17">
        <v>2.97</v>
      </c>
      <c r="E119" s="17">
        <v>255.1</v>
      </c>
      <c r="F119" s="14">
        <v>200</v>
      </c>
      <c r="G119" s="18">
        <v>49.4</v>
      </c>
      <c r="H119" s="15">
        <f t="shared" si="56"/>
        <v>37.161757802924321</v>
      </c>
      <c r="I119">
        <v>480</v>
      </c>
      <c r="J119" s="3">
        <f t="shared" si="64"/>
        <v>4.7666335650446872</v>
      </c>
      <c r="K119" s="10">
        <f t="shared" si="65"/>
        <v>0.18181129191677436</v>
      </c>
      <c r="L119" s="2">
        <f t="shared" si="59"/>
        <v>54.781144781144775</v>
      </c>
      <c r="M119" s="3">
        <f t="shared" si="60"/>
        <v>1.0976125350381616</v>
      </c>
      <c r="N119">
        <v>1080</v>
      </c>
      <c r="P119" s="11">
        <f t="shared" si="78"/>
        <v>1123.9437266799998</v>
      </c>
      <c r="Q119" s="3">
        <f t="shared" si="79"/>
        <v>0.96090220031762219</v>
      </c>
      <c r="R119" s="11">
        <f t="shared" si="80"/>
        <v>1123.9437266799998</v>
      </c>
      <c r="S119" s="3">
        <f t="shared" si="81"/>
        <v>0.96090220031762219</v>
      </c>
      <c r="T119" s="11">
        <f t="shared" si="61"/>
        <v>1013.8713066639997</v>
      </c>
      <c r="U119" s="3">
        <f t="shared" si="62"/>
        <v>0.34710598402679077</v>
      </c>
      <c r="V119">
        <f t="shared" si="82"/>
        <v>94.76</v>
      </c>
      <c r="W119">
        <f t="shared" si="83"/>
        <v>156.76</v>
      </c>
      <c r="X119" s="11">
        <f t="shared" si="84"/>
        <v>14854.577600000001</v>
      </c>
      <c r="Y119" s="11">
        <f t="shared" si="85"/>
        <v>1529.3123999999989</v>
      </c>
      <c r="Z119" s="12">
        <f t="shared" si="86"/>
        <v>793753386.72517073</v>
      </c>
      <c r="AA119" s="11">
        <f t="shared" si="87"/>
        <v>34001.874648447607</v>
      </c>
      <c r="AB119">
        <f t="shared" si="88"/>
        <v>0.51461785858548459</v>
      </c>
      <c r="AC119">
        <f t="shared" si="89"/>
        <v>1</v>
      </c>
      <c r="AD119" s="3" t="str">
        <f t="shared" si="63"/>
        <v/>
      </c>
    </row>
    <row r="120" spans="1:30">
      <c r="N120" s="3"/>
      <c r="R120" s="9"/>
      <c r="S120" s="11"/>
      <c r="T120" s="11"/>
      <c r="U120" s="11"/>
      <c r="AC120" s="9"/>
      <c r="AD120" s="3"/>
    </row>
    <row r="121" spans="1:30">
      <c r="A121" s="13" t="s">
        <v>117</v>
      </c>
      <c r="B121" s="22">
        <v>2007</v>
      </c>
      <c r="C121" s="23" t="s">
        <v>118</v>
      </c>
      <c r="F121" s="32" t="s">
        <v>119</v>
      </c>
      <c r="G121" s="32" t="s">
        <v>119</v>
      </c>
      <c r="H121" s="32" t="s">
        <v>119</v>
      </c>
      <c r="R121" s="9"/>
      <c r="S121" s="21"/>
      <c r="T121" s="21"/>
      <c r="AD121" s="3"/>
    </row>
    <row r="122" spans="1:30">
      <c r="A122" t="s">
        <v>120</v>
      </c>
      <c r="B122">
        <v>149.30000000000001</v>
      </c>
      <c r="C122">
        <v>149.30000000000001</v>
      </c>
      <c r="D122">
        <v>3.64</v>
      </c>
      <c r="E122">
        <v>289</v>
      </c>
      <c r="F122">
        <v>200</v>
      </c>
      <c r="G122">
        <v>44</v>
      </c>
      <c r="H122" s="15">
        <f>22*((G122+8)/10)^0.3</f>
        <v>36.076440733482187</v>
      </c>
      <c r="I122">
        <v>1350</v>
      </c>
      <c r="J122" s="3">
        <f>I122/B122</f>
        <v>9.0421969189551223</v>
      </c>
      <c r="K122" s="10">
        <f>SQRT(P122/AA122)</f>
        <v>0.35211066617213416</v>
      </c>
      <c r="L122" s="2">
        <f>C122/D122</f>
        <v>41.016483516483518</v>
      </c>
      <c r="M122" s="3">
        <f>L122/(52*SQRT(235/E122))</f>
        <v>0.87472204259136821</v>
      </c>
      <c r="N122">
        <v>1552</v>
      </c>
      <c r="P122" s="11">
        <f>(E122*Y122+G122*X122)/1000</f>
        <v>1500.3799120000003</v>
      </c>
      <c r="Q122" s="3">
        <f>N122/P122</f>
        <v>1.0344046781666054</v>
      </c>
      <c r="R122" s="11">
        <f>AC122*P122</f>
        <v>1447.8458014256594</v>
      </c>
      <c r="S122" s="3">
        <f>N122/R122</f>
        <v>1.0719373558094256</v>
      </c>
      <c r="T122" s="11">
        <f>AC122*(E122*Y122+0.85*G122*X122)/1000</f>
        <v>1319.38695363127</v>
      </c>
      <c r="U122" s="3">
        <f>E122*Y122/(1000*P122)</f>
        <v>0.40850585208314899</v>
      </c>
      <c r="V122">
        <f>B122-2*D122</f>
        <v>142.02000000000001</v>
      </c>
      <c r="W122">
        <f>C122-2*D122</f>
        <v>142.02000000000001</v>
      </c>
      <c r="X122" s="11">
        <f>V122*W122</f>
        <v>20169.680400000001</v>
      </c>
      <c r="Y122" s="11">
        <f>B122*C122-X122</f>
        <v>2120.8096000000005</v>
      </c>
      <c r="Z122" s="12">
        <f>((C122*B122^3-W122*V122^3)*F122+(W122*V122^3)*H122*0.6)/12</f>
        <v>2234655962.4546342</v>
      </c>
      <c r="AA122" s="11">
        <f>(PI()^2*Z122)/(I122*I122)</f>
        <v>12101.60237144737</v>
      </c>
      <c r="AB122">
        <f>0.5*(1+0.21*(K122-0.2)+K122*K122)</f>
        <v>0.57796258056416616</v>
      </c>
      <c r="AC122">
        <f>IF((1/(AB122+SQRT(AB122*AB122-K122*K122)))&gt;1,1,1/(AB122+SQRT(AB122*AB122-K122*K122)))</f>
        <v>0.96498612774393033</v>
      </c>
      <c r="AD122" s="3" t="str">
        <f t="shared" si="63"/>
        <v/>
      </c>
    </row>
    <row r="123" spans="1:30">
      <c r="A123" t="s">
        <v>121</v>
      </c>
      <c r="B123">
        <v>99.6</v>
      </c>
      <c r="C123">
        <v>200.6</v>
      </c>
      <c r="D123">
        <v>3.56</v>
      </c>
      <c r="E123">
        <v>289</v>
      </c>
      <c r="F123">
        <v>200</v>
      </c>
      <c r="G123">
        <v>44</v>
      </c>
      <c r="H123" s="15">
        <f>22*((G123+8)/10)^0.3</f>
        <v>36.076440733482187</v>
      </c>
      <c r="I123">
        <v>1800</v>
      </c>
      <c r="J123" s="3">
        <f>I123/B123</f>
        <v>18.072289156626507</v>
      </c>
      <c r="K123" s="10">
        <f>SQRT(P123/AA123)</f>
        <v>0.66603958191073398</v>
      </c>
      <c r="L123" s="2">
        <f>C123/D123</f>
        <v>56.348314606741567</v>
      </c>
      <c r="M123" s="3">
        <f>L123/(52*SQRT(235/E123))</f>
        <v>1.2016903601592741</v>
      </c>
      <c r="N123">
        <v>1461</v>
      </c>
      <c r="P123" s="11">
        <f>(E123*Y123+G123*X123)/1000</f>
        <v>1390.3581920000006</v>
      </c>
      <c r="Q123" s="3">
        <f>N123/P123</f>
        <v>1.0508083516941651</v>
      </c>
      <c r="R123" s="11">
        <f>AC123*P123</f>
        <v>1200.0428310711561</v>
      </c>
      <c r="S123" s="3">
        <f>N123/R123</f>
        <v>1.2174565458600457</v>
      </c>
      <c r="T123" s="11">
        <f>AC123*(E123*Y123+0.85*G123*X123)/1000</f>
        <v>1098.1138032307215</v>
      </c>
      <c r="U123" s="3">
        <f>E123*Y123/(1000*P123)</f>
        <v>0.43374783409770457</v>
      </c>
      <c r="V123">
        <f>B123-2*D123</f>
        <v>92.47999999999999</v>
      </c>
      <c r="W123">
        <f>C123-2*D123</f>
        <v>193.48</v>
      </c>
      <c r="X123" s="11">
        <f>V123*W123</f>
        <v>17893.030399999996</v>
      </c>
      <c r="Y123" s="11">
        <f>B123*C123-X123</f>
        <v>2086.7296000000024</v>
      </c>
      <c r="Z123" s="12">
        <f>((C123*B123^3-W123*V123^3)*F123+(W123*V123^3)*H123*0.6)/12</f>
        <v>1028896964.2932582</v>
      </c>
      <c r="AA123" s="11">
        <f>(PI()^2*Z123)/(I123*I123)</f>
        <v>3134.1993848938955</v>
      </c>
      <c r="AB123">
        <f>0.5*(1+0.21*(K123-0.2)+K123*K123)</f>
        <v>0.77073851843653962</v>
      </c>
      <c r="AC123">
        <f>IF((1/(AB123+SQRT(AB123*AB123-K123*K123)))&gt;1,1,1/(AB123+SQRT(AB123*AB123-K123*K123)))</f>
        <v>0.86311774762510673</v>
      </c>
      <c r="AD123" s="3" t="str">
        <f t="shared" si="63"/>
        <v/>
      </c>
    </row>
    <row r="124" spans="1:30">
      <c r="AC124" s="9" t="s">
        <v>122</v>
      </c>
      <c r="AD124" s="9" t="s">
        <v>6</v>
      </c>
    </row>
    <row r="125" spans="1:30">
      <c r="AC125" s="9">
        <f>COUNT(AD14:AD123)</f>
        <v>20</v>
      </c>
      <c r="AD125" s="3">
        <f>AVERAGE(AD14:AD123)</f>
        <v>1.184196084074733</v>
      </c>
    </row>
    <row r="126" spans="1:30">
      <c r="AC126" s="9" t="s">
        <v>123</v>
      </c>
      <c r="AD126" s="3">
        <f>STDEV(AD14:AD123)</f>
        <v>0.13220664014691783</v>
      </c>
    </row>
  </sheetData>
  <mergeCells count="4">
    <mergeCell ref="C2:E2"/>
    <mergeCell ref="I3:K3"/>
    <mergeCell ref="L2:O2"/>
    <mergeCell ref="A1:H1"/>
  </mergeCells>
  <phoneticPr fontId="0" type="noConversion"/>
  <pageMargins left="0.75" right="0.75" top="1" bottom="1" header="0.5" footer="0.5"/>
  <pageSetup paperSize="9" orientation="portrait" horizontalDpi="30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9"/>
  <sheetViews>
    <sheetView tabSelected="1" zoomScaleNormal="100" workbookViewId="0" xr3:uid="{958C4451-9541-5A59-BF78-D2F731DF1C81}">
      <pane xSplit="1" ySplit="6" topLeftCell="B127" activePane="bottomRight" state="frozen"/>
      <selection pane="bottomRight" activeCell="D140" sqref="D140"/>
      <selection pane="bottomLeft" activeCell="A7" sqref="A7"/>
      <selection pane="topRight" activeCell="B1" sqref="B1"/>
    </sheetView>
  </sheetViews>
  <sheetFormatPr defaultRowHeight="12.75"/>
  <cols>
    <col min="1" max="1" width="14.7109375" customWidth="1"/>
  </cols>
  <sheetData>
    <row r="1" spans="1:7">
      <c r="A1" s="34" t="s">
        <v>124</v>
      </c>
      <c r="B1" s="34"/>
      <c r="C1" s="34"/>
      <c r="D1" s="34"/>
      <c r="E1" s="34"/>
      <c r="F1" s="34"/>
      <c r="G1" s="34"/>
    </row>
    <row r="2" spans="1:7">
      <c r="A2" s="4"/>
      <c r="B2" s="34" t="s">
        <v>125</v>
      </c>
      <c r="C2" s="34"/>
      <c r="D2" s="34"/>
      <c r="E2" s="34"/>
    </row>
    <row r="3" spans="1:7">
      <c r="A3" s="4"/>
    </row>
    <row r="4" spans="1:7">
      <c r="A4" s="4"/>
      <c r="B4" s="32" t="s">
        <v>8</v>
      </c>
      <c r="C4" s="32" t="s">
        <v>126</v>
      </c>
      <c r="D4" s="5" t="s">
        <v>8</v>
      </c>
      <c r="G4" s="20" t="s">
        <v>7</v>
      </c>
    </row>
    <row r="5" spans="1:7">
      <c r="A5" s="7" t="s">
        <v>19</v>
      </c>
      <c r="B5" s="32" t="s">
        <v>32</v>
      </c>
      <c r="C5" s="32" t="s">
        <v>34</v>
      </c>
      <c r="D5" s="32" t="s">
        <v>34</v>
      </c>
      <c r="F5" s="9" t="str">
        <f>[1]Data!G5</f>
        <v>fcyl</v>
      </c>
      <c r="G5" s="20" t="s">
        <v>31</v>
      </c>
    </row>
    <row r="6" spans="1:7">
      <c r="A6" s="7"/>
      <c r="B6" s="32" t="s">
        <v>51</v>
      </c>
      <c r="C6" s="32" t="s">
        <v>51</v>
      </c>
      <c r="D6" s="32" t="s">
        <v>53</v>
      </c>
      <c r="F6" s="9" t="str">
        <f>[1]Data!G6</f>
        <v>MPa</v>
      </c>
      <c r="G6" s="20" t="s">
        <v>50</v>
      </c>
    </row>
    <row r="7" spans="1:7">
      <c r="A7" s="32" t="str">
        <f>Data!A7</f>
        <v xml:space="preserve">Guo et al </v>
      </c>
      <c r="B7" s="32">
        <v>2005</v>
      </c>
      <c r="C7" s="9" t="s">
        <v>59</v>
      </c>
    </row>
    <row r="8" spans="1:7">
      <c r="A8" s="4">
        <f>Data!A8</f>
        <v>1</v>
      </c>
      <c r="B8">
        <f>Data!N8</f>
        <v>2352</v>
      </c>
      <c r="C8" s="11">
        <f>Data!R8</f>
        <v>1911.5562488461301</v>
      </c>
      <c r="D8" s="3">
        <f>Data!S8</f>
        <v>1.2304110859514255</v>
      </c>
      <c r="F8">
        <f>Data!G8</f>
        <v>68.5</v>
      </c>
      <c r="G8" s="3">
        <f>Data!M8</f>
        <v>1.1570153698543293</v>
      </c>
    </row>
    <row r="9" spans="1:7">
      <c r="A9" s="4">
        <f>Data!A9</f>
        <v>2</v>
      </c>
      <c r="B9">
        <f>Data!N9</f>
        <v>2077</v>
      </c>
      <c r="C9" s="11">
        <f>Data!R9</f>
        <v>1676.8327783786303</v>
      </c>
      <c r="D9" s="3">
        <f>Data!S9</f>
        <v>1.2386446798876993</v>
      </c>
      <c r="F9">
        <f>Data!G9</f>
        <v>68.5</v>
      </c>
      <c r="G9" s="3">
        <f>Data!M9</f>
        <v>1.1595928648267748</v>
      </c>
    </row>
    <row r="10" spans="1:7">
      <c r="A10" s="4">
        <f>Data!A10</f>
        <v>3</v>
      </c>
      <c r="B10">
        <f>Data!N10</f>
        <v>1558</v>
      </c>
      <c r="C10" s="11">
        <f>Data!R10</f>
        <v>1344.8189315336185</v>
      </c>
      <c r="D10" s="3">
        <f>Data!S10</f>
        <v>1.1585202762005082</v>
      </c>
      <c r="F10">
        <f>Data!G10</f>
        <v>68.5</v>
      </c>
      <c r="G10" s="3">
        <f>Data!M10</f>
        <v>1.1368767202879171</v>
      </c>
    </row>
    <row r="11" spans="1:7">
      <c r="A11" s="4">
        <f>Data!A11</f>
        <v>4</v>
      </c>
      <c r="B11">
        <f>Data!N11</f>
        <v>2597</v>
      </c>
      <c r="C11" s="11">
        <f>Data!R11</f>
        <v>2208.4844151964812</v>
      </c>
      <c r="D11" s="3">
        <f>Data!S11</f>
        <v>1.1759195501359034</v>
      </c>
      <c r="F11">
        <f>Data!G11</f>
        <v>68.5</v>
      </c>
      <c r="G11" s="3">
        <f>Data!M11</f>
        <v>0.70847687070386389</v>
      </c>
    </row>
    <row r="12" spans="1:7">
      <c r="A12" s="4">
        <f>Data!A12</f>
        <v>5</v>
      </c>
      <c r="B12">
        <f>Data!N12</f>
        <v>2381</v>
      </c>
      <c r="C12" s="11">
        <f>Data!R12</f>
        <v>1973.5069175273516</v>
      </c>
      <c r="D12" s="3">
        <f>Data!S12</f>
        <v>1.2064817097186591</v>
      </c>
      <c r="F12">
        <f>Data!G12</f>
        <v>68.5</v>
      </c>
      <c r="G12" s="3">
        <f>Data!M12</f>
        <v>0.68330305042543682</v>
      </c>
    </row>
    <row r="13" spans="1:7">
      <c r="A13" s="4">
        <f>Data!A13</f>
        <v>6</v>
      </c>
      <c r="B13">
        <f>Data!N13</f>
        <v>1627</v>
      </c>
      <c r="C13" s="11">
        <f>Data!R13</f>
        <v>1685.2258976517021</v>
      </c>
      <c r="D13" s="3">
        <f>Data!S13</f>
        <v>0.96544920314075544</v>
      </c>
      <c r="F13">
        <f>Data!G13</f>
        <v>68.5</v>
      </c>
      <c r="G13" s="3">
        <f>Data!M13</f>
        <v>0.68789566670164326</v>
      </c>
    </row>
    <row r="14" spans="1:7">
      <c r="A14" s="4">
        <f>Data!A14</f>
        <v>7</v>
      </c>
      <c r="B14">
        <f>Data!N14</f>
        <v>2401</v>
      </c>
      <c r="C14" s="11">
        <f>Data!R14</f>
        <v>2004.5973638519226</v>
      </c>
      <c r="D14" s="3">
        <f>Data!S14</f>
        <v>1.197746761168224</v>
      </c>
      <c r="F14">
        <f>Data!G14</f>
        <v>68.5</v>
      </c>
      <c r="G14" s="3">
        <f>Data!M14</f>
        <v>1.353446075122541</v>
      </c>
    </row>
    <row r="15" spans="1:7">
      <c r="A15" s="4">
        <f>Data!A15</f>
        <v>8</v>
      </c>
      <c r="B15">
        <f>Data!N15</f>
        <v>2283</v>
      </c>
      <c r="C15" s="11">
        <f>Data!R15</f>
        <v>1812.3857957073717</v>
      </c>
      <c r="D15" s="3">
        <f>Data!S15</f>
        <v>1.2596655774986076</v>
      </c>
      <c r="F15">
        <f>Data!G15</f>
        <v>68.5</v>
      </c>
      <c r="G15" s="3">
        <f>Data!M15</f>
        <v>1.3596086070525242</v>
      </c>
    </row>
    <row r="16" spans="1:7">
      <c r="A16" s="4">
        <f>Data!A16</f>
        <v>9</v>
      </c>
      <c r="B16">
        <f>Data!N16</f>
        <v>2636</v>
      </c>
      <c r="C16" s="11">
        <f>Data!R16</f>
        <v>2101.230302981402</v>
      </c>
      <c r="D16" s="3">
        <f>Data!S16</f>
        <v>1.2545031338353638</v>
      </c>
      <c r="F16">
        <f>Data!G16</f>
        <v>68.5</v>
      </c>
      <c r="G16" s="3">
        <f>Data!M16</f>
        <v>1.5299830931972589</v>
      </c>
    </row>
    <row r="17" spans="1:7">
      <c r="A17" s="4">
        <f>Data!A17</f>
        <v>10</v>
      </c>
      <c r="B17">
        <f>Data!N17</f>
        <v>2303</v>
      </c>
      <c r="C17" s="11">
        <f>Data!R17</f>
        <v>1899.4600886167509</v>
      </c>
      <c r="D17" s="3">
        <f>Data!S17</f>
        <v>1.2124497976038655</v>
      </c>
      <c r="F17">
        <f>Data!G17</f>
        <v>68.5</v>
      </c>
      <c r="G17" s="3">
        <f>Data!M17</f>
        <v>1.545172537266615</v>
      </c>
    </row>
    <row r="18" spans="1:7">
      <c r="C18" s="13" t="s">
        <v>127</v>
      </c>
      <c r="D18" s="16">
        <f>AVERAGE(D8:D17)</f>
        <v>1.1899791775141011</v>
      </c>
      <c r="G18" s="3"/>
    </row>
    <row r="19" spans="1:7">
      <c r="C19" t="s">
        <v>128</v>
      </c>
      <c r="D19" s="10">
        <f>STDEV(D8:D17)</f>
        <v>8.5284652977530309E-2</v>
      </c>
      <c r="G19" s="3"/>
    </row>
    <row r="20" spans="1:7">
      <c r="A20" s="32" t="s">
        <v>60</v>
      </c>
      <c r="B20" s="32">
        <v>1986</v>
      </c>
      <c r="C20" s="9" t="s">
        <v>61</v>
      </c>
      <c r="D20" s="10"/>
    </row>
    <row r="21" spans="1:7">
      <c r="A21" s="4">
        <f>Data!A20</f>
        <v>1</v>
      </c>
      <c r="B21">
        <f>Data!N20</f>
        <v>800</v>
      </c>
      <c r="C21" s="11">
        <f>Data!R20</f>
        <v>805.85455278039433</v>
      </c>
      <c r="D21" s="3">
        <f>Data!S20</f>
        <v>0.99273497585861525</v>
      </c>
      <c r="F21">
        <f>Data!G20</f>
        <v>25.9</v>
      </c>
      <c r="G21" s="3">
        <f>Data!M20</f>
        <v>1.374680303737013</v>
      </c>
    </row>
    <row r="22" spans="1:7">
      <c r="A22" s="4">
        <f>Data!A21</f>
        <v>2</v>
      </c>
      <c r="B22">
        <f>Data!N21</f>
        <v>650</v>
      </c>
      <c r="C22" s="11">
        <f>Data!R21</f>
        <v>784.13901447306728</v>
      </c>
      <c r="D22" s="3">
        <f>Data!S21</f>
        <v>0.82893465062032756</v>
      </c>
      <c r="F22">
        <f>Data!G21</f>
        <v>25.9</v>
      </c>
      <c r="G22" s="3">
        <f>Data!M21</f>
        <v>1.3536159153386444</v>
      </c>
    </row>
    <row r="23" spans="1:7">
      <c r="A23" s="4">
        <f>Data!A22</f>
        <v>3</v>
      </c>
      <c r="B23">
        <f>Data!N22</f>
        <v>1405</v>
      </c>
      <c r="C23" s="11">
        <f>Data!R22</f>
        <v>1405.2689732282383</v>
      </c>
      <c r="D23" s="3">
        <f>Data!S22</f>
        <v>0.99980859662216803</v>
      </c>
      <c r="F23">
        <f>Data!G22</f>
        <v>40.700000000000003</v>
      </c>
      <c r="G23" s="3">
        <f>Data!M22</f>
        <v>0.68184831795736855</v>
      </c>
    </row>
    <row r="24" spans="1:7">
      <c r="A24" s="4">
        <f>Data!A23</f>
        <v>4</v>
      </c>
      <c r="B24">
        <f>Data!N23</f>
        <v>1435</v>
      </c>
      <c r="C24" s="11">
        <f>Data!R23</f>
        <v>1398.8786729049634</v>
      </c>
      <c r="D24" s="3">
        <f>Data!S23</f>
        <v>1.0258216297057599</v>
      </c>
      <c r="F24">
        <f>Data!G23</f>
        <v>40.700000000000003</v>
      </c>
      <c r="G24" s="3">
        <f>Data!M23</f>
        <v>0.68002397463173014</v>
      </c>
    </row>
    <row r="25" spans="1:7">
      <c r="A25" s="4">
        <f>Data!A24</f>
        <v>5</v>
      </c>
      <c r="B25">
        <f>Data!N24</f>
        <v>1640</v>
      </c>
      <c r="C25" s="11">
        <f>Data!R24</f>
        <v>1640.0607868932557</v>
      </c>
      <c r="D25" s="3">
        <f>Data!S24</f>
        <v>0.99996293619496213</v>
      </c>
      <c r="F25">
        <f>Data!G24</f>
        <v>25.9</v>
      </c>
      <c r="G25" s="3">
        <f>Data!M24</f>
        <v>0.4680103036368215</v>
      </c>
    </row>
    <row r="26" spans="1:7">
      <c r="A26" s="4">
        <f>Data!A25</f>
        <v>6</v>
      </c>
      <c r="B26">
        <f>Data!N25</f>
        <v>1735</v>
      </c>
      <c r="C26" s="11">
        <f>Data!R25</f>
        <v>1649.4547208595711</v>
      </c>
      <c r="D26" s="3">
        <f>Data!S25</f>
        <v>1.0518627629231612</v>
      </c>
      <c r="F26">
        <f>Data!G25</f>
        <v>25.9</v>
      </c>
      <c r="G26" s="3">
        <f>Data!M25</f>
        <v>0.46986994722743142</v>
      </c>
    </row>
    <row r="27" spans="1:7">
      <c r="A27" s="4">
        <f>Data!A26</f>
        <v>7</v>
      </c>
      <c r="B27">
        <f>Data!N26</f>
        <v>800</v>
      </c>
      <c r="C27" s="11">
        <f>Data!R26</f>
        <v>966.13529428649417</v>
      </c>
      <c r="D27" s="3">
        <f>Data!S26</f>
        <v>0.8280413775700145</v>
      </c>
      <c r="F27">
        <f>Data!G26</f>
        <v>34.6</v>
      </c>
      <c r="G27" s="3">
        <f>Data!M26</f>
        <v>1.382922890501592</v>
      </c>
    </row>
    <row r="28" spans="1:7">
      <c r="A28" s="4">
        <f>Data!A27</f>
        <v>8</v>
      </c>
      <c r="B28">
        <f>Data!N27</f>
        <v>850</v>
      </c>
      <c r="C28" s="11">
        <f>Data!R27</f>
        <v>956.56143085273391</v>
      </c>
      <c r="D28" s="3">
        <f>Data!S27</f>
        <v>0.88859949040832753</v>
      </c>
      <c r="F28">
        <f>Data!G27</f>
        <v>34.6</v>
      </c>
      <c r="G28" s="3">
        <f>Data!M27</f>
        <v>1.3755961467108551</v>
      </c>
    </row>
    <row r="29" spans="1:7">
      <c r="A29" s="4">
        <f>Data!A28</f>
        <v>9</v>
      </c>
      <c r="B29">
        <f>Data!N28</f>
        <v>1250</v>
      </c>
      <c r="C29" s="11">
        <f>Data!R28</f>
        <v>1289.1769866393811</v>
      </c>
      <c r="D29" s="3">
        <f>Data!S28</f>
        <v>0.96961085479697595</v>
      </c>
      <c r="F29">
        <f>Data!G28</f>
        <v>35.4</v>
      </c>
      <c r="G29" s="3">
        <f>Data!M28</f>
        <v>0.68868960542851276</v>
      </c>
    </row>
    <row r="30" spans="1:7">
      <c r="A30" s="4">
        <f>Data!A29</f>
        <v>10</v>
      </c>
      <c r="B30">
        <f>Data!N29</f>
        <v>1350</v>
      </c>
      <c r="C30" s="11">
        <f>Data!R29</f>
        <v>1337.923625173356</v>
      </c>
      <c r="D30" s="3">
        <f>Data!S29</f>
        <v>1.0090262064286961</v>
      </c>
      <c r="F30">
        <f>Data!G29</f>
        <v>39</v>
      </c>
      <c r="G30" s="3">
        <f>Data!M29</f>
        <v>0.68321657545159753</v>
      </c>
    </row>
    <row r="31" spans="1:7">
      <c r="A31" s="4">
        <f>Data!A30</f>
        <v>11</v>
      </c>
      <c r="B31">
        <f>Data!N30</f>
        <v>1700</v>
      </c>
      <c r="C31" s="11">
        <f>Data!R30</f>
        <v>1581.3512524013279</v>
      </c>
      <c r="D31" s="3">
        <f>Data!S30</f>
        <v>1.0750299766851297</v>
      </c>
      <c r="F31">
        <f>Data!G30</f>
        <v>25.9</v>
      </c>
      <c r="G31" s="3">
        <f>Data!M30</f>
        <v>0.46491089765247168</v>
      </c>
    </row>
    <row r="32" spans="1:7">
      <c r="A32" s="4">
        <f>Data!A31</f>
        <v>12</v>
      </c>
      <c r="B32">
        <f>Data!N31</f>
        <v>1700</v>
      </c>
      <c r="C32" s="11">
        <f>Data!R31</f>
        <v>1576.6894025750969</v>
      </c>
      <c r="D32" s="3">
        <f>Data!S31</f>
        <v>1.0782085534560635</v>
      </c>
      <c r="F32">
        <f>Data!G31</f>
        <v>25.9</v>
      </c>
      <c r="G32" s="3">
        <f>Data!M31</f>
        <v>0.46398107585716675</v>
      </c>
    </row>
    <row r="33" spans="1:7">
      <c r="A33" s="4">
        <f>Data!A32</f>
        <v>13</v>
      </c>
      <c r="B33">
        <f>Data!N32</f>
        <v>1080</v>
      </c>
      <c r="C33" s="11">
        <f>Data!R32</f>
        <v>1042.2656235734694</v>
      </c>
      <c r="D33" s="3">
        <f>Data!S32</f>
        <v>1.0362041840132423</v>
      </c>
      <c r="F33">
        <f>Data!G32</f>
        <v>25.4</v>
      </c>
      <c r="G33" s="3">
        <f>Data!M32</f>
        <v>0.67819963130609162</v>
      </c>
    </row>
    <row r="34" spans="1:7">
      <c r="A34" s="4">
        <f>Data!A33</f>
        <v>14</v>
      </c>
      <c r="B34">
        <f>Data!N33</f>
        <v>1150</v>
      </c>
      <c r="C34" s="11">
        <f>Data!R33</f>
        <v>1192.6119518562807</v>
      </c>
      <c r="D34" s="3">
        <f>Data!S33</f>
        <v>0.96427006136408755</v>
      </c>
      <c r="F34">
        <f>Data!G33</f>
        <v>35.4</v>
      </c>
      <c r="G34" s="3">
        <f>Data!M33</f>
        <v>0.67135834383494752</v>
      </c>
    </row>
    <row r="35" spans="1:7">
      <c r="A35" s="4">
        <f>Data!A34</f>
        <v>15</v>
      </c>
      <c r="B35">
        <f>Data!N34</f>
        <v>680</v>
      </c>
      <c r="C35" s="11">
        <f>Data!R34</f>
        <v>722.1438035427667</v>
      </c>
      <c r="D35" s="3">
        <f>Data!S34</f>
        <v>0.94164070461310712</v>
      </c>
      <c r="F35">
        <f>Data!G34</f>
        <v>25.9</v>
      </c>
      <c r="G35" s="3">
        <f>Data!M34</f>
        <v>1.3673535599462761</v>
      </c>
    </row>
    <row r="36" spans="1:7">
      <c r="A36" s="4">
        <f>Data!A35</f>
        <v>16</v>
      </c>
      <c r="B36">
        <f>Data!N35</f>
        <v>600</v>
      </c>
      <c r="C36" s="11">
        <f>Data!R35</f>
        <v>711.8830278528626</v>
      </c>
      <c r="D36" s="3">
        <f>Data!S35</f>
        <v>0.84283509582983418</v>
      </c>
      <c r="F36">
        <f>Data!G35</f>
        <v>25.9</v>
      </c>
      <c r="G36" s="3">
        <f>Data!M35</f>
        <v>1.3572792872340127</v>
      </c>
    </row>
    <row r="37" spans="1:7">
      <c r="A37" s="4">
        <f>Data!A36</f>
        <v>17</v>
      </c>
      <c r="B37">
        <f>Data!N36</f>
        <v>1200</v>
      </c>
      <c r="C37" s="11">
        <f>Data!R36</f>
        <v>1217.6380403440196</v>
      </c>
      <c r="D37" s="3">
        <f>Data!S36</f>
        <v>0.985514545571329</v>
      </c>
      <c r="F37">
        <f>Data!G36</f>
        <v>39</v>
      </c>
      <c r="G37" s="3">
        <f>Data!M36</f>
        <v>0.67819963130609162</v>
      </c>
    </row>
    <row r="38" spans="1:7">
      <c r="A38" s="4">
        <f>Data!A37</f>
        <v>18</v>
      </c>
      <c r="B38">
        <f>Data!N37</f>
        <v>1175</v>
      </c>
      <c r="C38" s="11">
        <f>Data!R37</f>
        <v>1202.2947879831781</v>
      </c>
      <c r="D38" s="3">
        <f>Data!S37</f>
        <v>0.97729775737532343</v>
      </c>
      <c r="F38">
        <f>Data!G37</f>
        <v>39</v>
      </c>
      <c r="G38" s="3">
        <f>Data!M37</f>
        <v>0.67363877299199548</v>
      </c>
    </row>
    <row r="39" spans="1:7">
      <c r="A39" s="4">
        <f>Data!A38</f>
        <v>19</v>
      </c>
      <c r="B39">
        <f>Data!N38</f>
        <v>1600</v>
      </c>
      <c r="C39" s="11">
        <f>Data!R38</f>
        <v>1576.2721870940245</v>
      </c>
      <c r="D39" s="3">
        <f>Data!S38</f>
        <v>1.0150531190617018</v>
      </c>
      <c r="F39">
        <f>Data!G38</f>
        <v>35.4</v>
      </c>
      <c r="G39" s="3">
        <f>Data!M38</f>
        <v>0.45871208568377214</v>
      </c>
    </row>
    <row r="40" spans="1:7">
      <c r="A40" s="4">
        <f>Data!A39</f>
        <v>20</v>
      </c>
      <c r="B40">
        <f>Data!N39</f>
        <v>1740</v>
      </c>
      <c r="C40" s="11">
        <f>Data!R39</f>
        <v>1576.2721870940245</v>
      </c>
      <c r="D40" s="3">
        <f>Data!S39</f>
        <v>1.1038702669796008</v>
      </c>
      <c r="F40">
        <f>Data!G39</f>
        <v>35.4</v>
      </c>
      <c r="G40" s="3">
        <f>Data!M39</f>
        <v>0.45871208568377214</v>
      </c>
    </row>
    <row r="41" spans="1:7">
      <c r="A41" s="4">
        <f>Data!A40</f>
        <v>21</v>
      </c>
      <c r="B41">
        <f>Data!N40</f>
        <v>1300</v>
      </c>
      <c r="C41" s="11">
        <f>Data!R40</f>
        <v>1130.1874677224234</v>
      </c>
      <c r="D41" s="3">
        <f>Data!S40</f>
        <v>1.1502516503919356</v>
      </c>
      <c r="F41">
        <f>Data!G40</f>
        <v>36.5</v>
      </c>
      <c r="G41" s="3">
        <f>Data!M40</f>
        <v>0.68412874711441662</v>
      </c>
    </row>
    <row r="42" spans="1:7">
      <c r="A42" s="4">
        <f>Data!A41</f>
        <v>22</v>
      </c>
      <c r="B42">
        <f>Data!N41</f>
        <v>1125</v>
      </c>
      <c r="C42" s="11">
        <f>Data!R41</f>
        <v>1099.5900416118661</v>
      </c>
      <c r="D42" s="3">
        <f>Data!S41</f>
        <v>1.0231085744928046</v>
      </c>
      <c r="F42">
        <f>Data!G41</f>
        <v>35.4</v>
      </c>
      <c r="G42" s="3">
        <f>Data!M41</f>
        <v>0.68640917627146469</v>
      </c>
    </row>
    <row r="43" spans="1:7">
      <c r="A43" s="4">
        <f>Data!A42</f>
        <v>23</v>
      </c>
      <c r="B43">
        <f>Data!N42</f>
        <v>850</v>
      </c>
      <c r="C43" s="11">
        <f>Data!R42</f>
        <v>808.70265366545209</v>
      </c>
      <c r="D43" s="3">
        <f>Data!S42</f>
        <v>1.0510661689402987</v>
      </c>
      <c r="F43">
        <f>Data!G42</f>
        <v>40.6</v>
      </c>
      <c r="G43" s="3">
        <f>Data!M42</f>
        <v>1.3801753615800656</v>
      </c>
    </row>
    <row r="44" spans="1:7">
      <c r="A44" s="4">
        <f>Data!A43</f>
        <v>24</v>
      </c>
      <c r="B44">
        <f>Data!N43</f>
        <v>860</v>
      </c>
      <c r="C44" s="11">
        <f>Data!R43</f>
        <v>782.71078327423254</v>
      </c>
      <c r="D44" s="3">
        <f>Data!S43</f>
        <v>1.0987455626999945</v>
      </c>
      <c r="F44">
        <f>Data!G43</f>
        <v>40.6</v>
      </c>
      <c r="G44" s="3">
        <f>Data!M43</f>
        <v>1.3627743450770657</v>
      </c>
    </row>
    <row r="45" spans="1:7">
      <c r="A45" s="4">
        <f>Data!A44</f>
        <v>25</v>
      </c>
      <c r="B45">
        <f>Data!N44</f>
        <v>1050</v>
      </c>
      <c r="C45" s="11">
        <f>Data!R44</f>
        <v>1061.3718222005116</v>
      </c>
      <c r="D45" s="3">
        <f>Data!S44</f>
        <v>0.98928573195307301</v>
      </c>
      <c r="F45">
        <f>Data!G44</f>
        <v>39</v>
      </c>
      <c r="G45" s="3">
        <f>Data!M44</f>
        <v>0.68412874711441662</v>
      </c>
    </row>
    <row r="46" spans="1:7">
      <c r="A46" s="4">
        <f>Data!A45</f>
        <v>26</v>
      </c>
      <c r="B46">
        <f>Data!N45</f>
        <v>1075</v>
      </c>
      <c r="C46" s="11">
        <f>Data!R45</f>
        <v>1031.7559460445509</v>
      </c>
      <c r="D46" s="3">
        <f>Data!S45</f>
        <v>1.0419130649270636</v>
      </c>
      <c r="F46">
        <f>Data!G45</f>
        <v>39</v>
      </c>
      <c r="G46" s="3">
        <f>Data!M45</f>
        <v>0.67591920214904355</v>
      </c>
    </row>
    <row r="47" spans="1:7">
      <c r="A47" s="4">
        <f>Data!A46</f>
        <v>27</v>
      </c>
      <c r="B47">
        <f>Data!N46</f>
        <v>1350</v>
      </c>
      <c r="C47" s="11">
        <f>Data!R46</f>
        <v>1378.0860825271686</v>
      </c>
      <c r="D47" s="3">
        <f>Data!S46</f>
        <v>0.97961950063695324</v>
      </c>
      <c r="F47">
        <f>Data!G46</f>
        <v>35.4</v>
      </c>
      <c r="G47" s="3">
        <f>Data!M46</f>
        <v>0.46243137286499186</v>
      </c>
    </row>
    <row r="48" spans="1:7">
      <c r="A48" s="4">
        <f>Data!A47</f>
        <v>28</v>
      </c>
      <c r="B48">
        <f>Data!N47</f>
        <v>1400</v>
      </c>
      <c r="C48" s="11">
        <f>Data!R47</f>
        <v>1397.4986352300018</v>
      </c>
      <c r="D48" s="3">
        <f>Data!S47</f>
        <v>1.0017898870932254</v>
      </c>
      <c r="F48">
        <f>Data!G47</f>
        <v>34.6</v>
      </c>
      <c r="G48" s="3">
        <f>Data!M47</f>
        <v>0.46708048184151657</v>
      </c>
    </row>
    <row r="49" spans="1:7">
      <c r="A49" s="4">
        <f>Data!A48</f>
        <v>29</v>
      </c>
      <c r="B49">
        <f>Data!N48</f>
        <v>955</v>
      </c>
      <c r="C49" s="11">
        <f>Data!R48</f>
        <v>902.47520853442359</v>
      </c>
      <c r="D49" s="3">
        <f>Data!S48</f>
        <v>1.0582008136831527</v>
      </c>
      <c r="F49">
        <f>Data!G48</f>
        <v>36.5</v>
      </c>
      <c r="G49" s="3">
        <f>Data!M48</f>
        <v>0.67591920214904355</v>
      </c>
    </row>
    <row r="50" spans="1:7">
      <c r="A50" s="4">
        <f>Data!A49</f>
        <v>30</v>
      </c>
      <c r="B50">
        <f>Data!N49</f>
        <v>950</v>
      </c>
      <c r="C50" s="11">
        <f>Data!R49</f>
        <v>925.87621525675843</v>
      </c>
      <c r="D50" s="3">
        <f>Data!S49</f>
        <v>1.0260550863557412</v>
      </c>
      <c r="F50">
        <f>Data!G49</f>
        <v>36.5</v>
      </c>
      <c r="G50" s="3">
        <f>Data!M49</f>
        <v>0.68276048962018776</v>
      </c>
    </row>
    <row r="51" spans="1:7">
      <c r="C51" s="13" t="s">
        <v>129</v>
      </c>
      <c r="D51" s="16">
        <f>AVERAGE(D21:D50)</f>
        <v>1.0011454595750893</v>
      </c>
    </row>
    <row r="52" spans="1:7">
      <c r="C52" t="s">
        <v>128</v>
      </c>
      <c r="D52" s="10">
        <f>STDEV(D21:D50)</f>
        <v>7.6928832415438742E-2</v>
      </c>
    </row>
    <row r="53" spans="1:7">
      <c r="A53" s="32" t="s">
        <v>62</v>
      </c>
      <c r="B53" s="32">
        <v>2005</v>
      </c>
      <c r="C53" s="9" t="s">
        <v>63</v>
      </c>
      <c r="D53" s="10"/>
      <c r="E53" s="30" t="s">
        <v>65</v>
      </c>
      <c r="F53" s="30" t="s">
        <v>130</v>
      </c>
      <c r="G53" s="31">
        <v>2013</v>
      </c>
    </row>
    <row r="54" spans="1:7">
      <c r="A54" s="4" t="str">
        <f>Data!A52</f>
        <v>1A7-1</v>
      </c>
      <c r="B54">
        <f>Data!N52</f>
        <v>2059</v>
      </c>
      <c r="C54" s="11">
        <f>Data!R52</f>
        <v>2159.479717576623</v>
      </c>
      <c r="D54" s="3">
        <f>Data!S52</f>
        <v>0.9534704045799598</v>
      </c>
      <c r="F54">
        <f>Data!G52</f>
        <v>83</v>
      </c>
      <c r="G54" s="3">
        <f>Data!M52</f>
        <v>0.67432283100720003</v>
      </c>
    </row>
    <row r="55" spans="1:7">
      <c r="A55" s="4" t="str">
        <f>Data!A53</f>
        <v>1A7-2</v>
      </c>
      <c r="B55">
        <f>Data!N53</f>
        <v>2019</v>
      </c>
      <c r="C55" s="11">
        <f>Data!R53</f>
        <v>2159.479717576623</v>
      </c>
      <c r="D55" s="3">
        <f>Data!S53</f>
        <v>0.93494742440356426</v>
      </c>
      <c r="F55">
        <f>Data!G53</f>
        <v>83</v>
      </c>
      <c r="G55" s="3">
        <f>Data!M53</f>
        <v>0.67432283100720003</v>
      </c>
    </row>
    <row r="56" spans="1:7">
      <c r="A56" s="4" t="str">
        <f>Data!A54</f>
        <v>1A8-1</v>
      </c>
      <c r="B56">
        <f>Data!N54</f>
        <v>2287</v>
      </c>
      <c r="C56" s="11">
        <f>Data!R54</f>
        <v>2491.7744245822009</v>
      </c>
      <c r="D56" s="3">
        <f>Data!S54</f>
        <v>0.91781983852068161</v>
      </c>
      <c r="F56">
        <f>Data!G54</f>
        <v>106</v>
      </c>
      <c r="G56" s="3">
        <f>Data!M54</f>
        <v>0.67432283100720003</v>
      </c>
    </row>
    <row r="57" spans="1:7">
      <c r="A57" s="4" t="str">
        <f>Data!A55</f>
        <v>1A8-2</v>
      </c>
      <c r="B57">
        <f>Data!N55</f>
        <v>2291</v>
      </c>
      <c r="C57" s="11">
        <f>Data!R55</f>
        <v>2491.7744245822009</v>
      </c>
      <c r="D57" s="3">
        <f>Data!S55</f>
        <v>0.91942512026711043</v>
      </c>
      <c r="F57">
        <f>Data!G55</f>
        <v>106</v>
      </c>
      <c r="G57" s="3">
        <f>Data!M55</f>
        <v>0.67432283100720003</v>
      </c>
    </row>
    <row r="58" spans="1:7">
      <c r="A58" s="4" t="str">
        <f>Data!A56</f>
        <v>1A10-1</v>
      </c>
      <c r="B58">
        <f>Data!N56</f>
        <v>1815</v>
      </c>
      <c r="C58" s="11">
        <f>Data!R56</f>
        <v>1752.7927999999997</v>
      </c>
      <c r="D58" s="3">
        <f>Data!S56</f>
        <v>1.0354903329132801</v>
      </c>
      <c r="F58">
        <f>Data!G56</f>
        <v>55</v>
      </c>
      <c r="G58" s="3">
        <f>Data!M56</f>
        <v>0.67432283100720003</v>
      </c>
    </row>
    <row r="59" spans="1:7">
      <c r="A59" s="4" t="str">
        <f>Data!A57</f>
        <v>1A10-2</v>
      </c>
      <c r="B59">
        <f>Data!N57</f>
        <v>1763</v>
      </c>
      <c r="C59" s="11">
        <f>Data!R57</f>
        <v>1752.7927999999997</v>
      </c>
      <c r="D59" s="3">
        <f>Data!S57</f>
        <v>1.0058233922457922</v>
      </c>
      <c r="F59">
        <f>Data!G57</f>
        <v>55</v>
      </c>
      <c r="G59" s="3">
        <f>Data!M57</f>
        <v>0.67432283100720003</v>
      </c>
    </row>
    <row r="60" spans="1:7">
      <c r="A60" s="4" t="str">
        <f>Data!A58</f>
        <v>1A11-1</v>
      </c>
      <c r="B60">
        <f>Data!N58</f>
        <v>1725</v>
      </c>
      <c r="C60" s="11">
        <f>Data!R58</f>
        <v>1752.4571859145217</v>
      </c>
      <c r="D60" s="3">
        <f>Data!S58</f>
        <v>0.98433217876293333</v>
      </c>
      <c r="F60">
        <f>Data!G58</f>
        <v>55</v>
      </c>
      <c r="G60" s="3">
        <f>Data!M58</f>
        <v>0.67432283100720003</v>
      </c>
    </row>
    <row r="61" spans="1:7">
      <c r="A61" s="4" t="str">
        <f>Data!A59</f>
        <v>1A11-2</v>
      </c>
      <c r="B61">
        <f>Data!N59</f>
        <v>1742</v>
      </c>
      <c r="C61" s="11">
        <f>Data!R59</f>
        <v>1752.4571859145217</v>
      </c>
      <c r="D61" s="3">
        <f>Data!S59</f>
        <v>0.99403284371306078</v>
      </c>
      <c r="F61">
        <f>Data!G59</f>
        <v>55</v>
      </c>
      <c r="G61" s="3">
        <f>Data!M59</f>
        <v>0.67432283100720003</v>
      </c>
    </row>
    <row r="62" spans="1:7">
      <c r="A62" s="4" t="str">
        <f>Data!A60</f>
        <v>1A13-1</v>
      </c>
      <c r="B62">
        <f>Data!N60</f>
        <v>1947</v>
      </c>
      <c r="C62" s="11">
        <f>Data!R60</f>
        <v>1752.7927999999997</v>
      </c>
      <c r="D62" s="3">
        <f>Data!S60</f>
        <v>1.1107987207615186</v>
      </c>
      <c r="F62">
        <f>Data!G60</f>
        <v>55</v>
      </c>
      <c r="G62" s="3">
        <f>Data!M60</f>
        <v>0.67432283100720003</v>
      </c>
    </row>
    <row r="63" spans="1:7">
      <c r="A63" s="4" t="str">
        <f>Data!A61</f>
        <v>1A13-2</v>
      </c>
      <c r="B63">
        <f>Data!N61</f>
        <v>1912</v>
      </c>
      <c r="C63" s="11">
        <f>Data!R61</f>
        <v>1752.7927999999997</v>
      </c>
      <c r="D63" s="3">
        <f>Data!S61</f>
        <v>1.0908305876199402</v>
      </c>
      <c r="F63">
        <f>Data!G61</f>
        <v>55</v>
      </c>
      <c r="G63" s="3">
        <f>Data!M61</f>
        <v>0.67432283100720003</v>
      </c>
    </row>
    <row r="64" spans="1:7">
      <c r="A64" s="4" t="str">
        <f>Data!A62</f>
        <v>1A14-1</v>
      </c>
      <c r="B64">
        <f>Data!N62</f>
        <v>2035</v>
      </c>
      <c r="C64" s="11">
        <f>Data!R62</f>
        <v>1748.1671952389968</v>
      </c>
      <c r="D64" s="3">
        <f>Data!S62</f>
        <v>1.1640762997625005</v>
      </c>
      <c r="F64">
        <f>Data!G62</f>
        <v>55</v>
      </c>
      <c r="G64" s="3">
        <f>Data!M62</f>
        <v>0.67432283100720003</v>
      </c>
    </row>
    <row r="65" spans="1:7">
      <c r="A65" s="4" t="str">
        <f>Data!A63</f>
        <v>1A14-2</v>
      </c>
      <c r="B65">
        <f>Data!N63</f>
        <v>2138</v>
      </c>
      <c r="C65" s="11">
        <f>Data!R63</f>
        <v>1748.1671952389968</v>
      </c>
      <c r="D65" s="3">
        <f>Data!S63</f>
        <v>1.2229951493327891</v>
      </c>
      <c r="F65">
        <f>Data!G63</f>
        <v>55</v>
      </c>
      <c r="G65" s="3">
        <f>Data!M63</f>
        <v>0.67432283100720003</v>
      </c>
    </row>
    <row r="66" spans="1:7">
      <c r="C66" s="13" t="s">
        <v>131</v>
      </c>
      <c r="D66" s="16">
        <f>AVERAGE(D54:D65)</f>
        <v>1.027836857740261</v>
      </c>
      <c r="G66" s="3"/>
    </row>
    <row r="67" spans="1:7">
      <c r="C67" t="s">
        <v>128</v>
      </c>
      <c r="D67" s="10">
        <f>STDEV(D54:D65)</f>
        <v>9.9586886405651484E-2</v>
      </c>
      <c r="G67" s="3"/>
    </row>
    <row r="68" spans="1:7">
      <c r="A68" s="32" t="s">
        <v>82</v>
      </c>
      <c r="B68" s="32">
        <v>2003</v>
      </c>
      <c r="C68" s="9" t="s">
        <v>83</v>
      </c>
      <c r="D68" s="10"/>
      <c r="G68" s="3"/>
    </row>
    <row r="69" spans="1:7">
      <c r="A69" s="4" t="str">
        <f>Data!A66</f>
        <v>C5-1</v>
      </c>
      <c r="B69">
        <f>Data!N66</f>
        <v>1450</v>
      </c>
      <c r="C69" s="11">
        <f>Data!R66</f>
        <v>1339.7673196553067</v>
      </c>
      <c r="D69" s="3">
        <f>Data!S66</f>
        <v>1.0822774811174329</v>
      </c>
      <c r="F69">
        <f>Data!G66</f>
        <v>56.6</v>
      </c>
      <c r="G69" s="3">
        <f>Data!M66</f>
        <v>0.84952283732773137</v>
      </c>
    </row>
    <row r="70" spans="1:7">
      <c r="A70" s="4" t="str">
        <f>Data!A67</f>
        <v>C5-2</v>
      </c>
      <c r="B70">
        <f>Data!N67</f>
        <v>1425</v>
      </c>
      <c r="C70" s="11">
        <f>Data!R67</f>
        <v>1333.3914170140399</v>
      </c>
      <c r="D70" s="3">
        <f>Data!S67</f>
        <v>1.0687034443277772</v>
      </c>
      <c r="F70">
        <f>Data!G67</f>
        <v>56.6</v>
      </c>
      <c r="G70" s="3">
        <f>Data!M67</f>
        <v>0.83966921701075681</v>
      </c>
    </row>
    <row r="71" spans="1:7">
      <c r="A71" s="4" t="str">
        <f>Data!A68</f>
        <v>C6-1</v>
      </c>
      <c r="B71">
        <f>Data!N68</f>
        <v>1560</v>
      </c>
      <c r="C71" s="11">
        <f>Data!R68</f>
        <v>1407.6326257671194</v>
      </c>
      <c r="D71" s="3">
        <f>Data!S68</f>
        <v>1.1082437075155491</v>
      </c>
      <c r="F71">
        <f>Data!G68</f>
        <v>65.7</v>
      </c>
      <c r="G71" s="3">
        <f>Data!M68</f>
        <v>0.8417807070786798</v>
      </c>
    </row>
    <row r="72" spans="1:7">
      <c r="A72" s="4" t="str">
        <f>Data!A69</f>
        <v>C6-2</v>
      </c>
      <c r="B72">
        <f>Data!N69</f>
        <v>1700</v>
      </c>
      <c r="C72" s="11">
        <f>Data!R69</f>
        <v>1416.0520861584587</v>
      </c>
      <c r="D72" s="3">
        <f>Data!S69</f>
        <v>1.2005208117816135</v>
      </c>
      <c r="F72">
        <f>Data!G69</f>
        <v>65.7</v>
      </c>
      <c r="G72" s="3">
        <f>Data!M69</f>
        <v>0.84811517728244923</v>
      </c>
    </row>
    <row r="73" spans="1:7">
      <c r="A73" s="4" t="str">
        <f>Data!A70</f>
        <v>C7-1</v>
      </c>
      <c r="B73">
        <f>Data!N70</f>
        <v>2530</v>
      </c>
      <c r="C73" s="11">
        <f>Data!R70</f>
        <v>2440.882793697423</v>
      </c>
      <c r="D73" s="3">
        <f>Data!S70</f>
        <v>1.0365102357772711</v>
      </c>
      <c r="F73">
        <f>Data!G70</f>
        <v>56.6</v>
      </c>
      <c r="G73" s="3">
        <f>Data!M70</f>
        <v>1.2647825506859429</v>
      </c>
    </row>
    <row r="74" spans="1:7">
      <c r="A74" s="4" t="str">
        <f>Data!A71</f>
        <v>C8-1</v>
      </c>
      <c r="B74">
        <f>Data!N71</f>
        <v>2970</v>
      </c>
      <c r="C74" s="11">
        <f>Data!R71</f>
        <v>2593.4934604415971</v>
      </c>
      <c r="D74" s="3">
        <f>Data!S71</f>
        <v>1.145173506431088</v>
      </c>
      <c r="F74">
        <f>Data!G71</f>
        <v>65.7</v>
      </c>
      <c r="G74" s="3">
        <f>Data!M71</f>
        <v>1.2697093608444303</v>
      </c>
    </row>
    <row r="75" spans="1:7">
      <c r="A75" s="4" t="str">
        <f>Data!A72</f>
        <v>C8-2</v>
      </c>
      <c r="B75">
        <f>Data!N72</f>
        <v>2590</v>
      </c>
      <c r="C75" s="11">
        <f>Data!R72</f>
        <v>2604.2329069723651</v>
      </c>
      <c r="D75" s="3">
        <f>Data!S72</f>
        <v>0.9945347027394289</v>
      </c>
      <c r="F75">
        <f>Data!G72</f>
        <v>65.7</v>
      </c>
      <c r="G75" s="3">
        <f>Data!M72</f>
        <v>1.2612634005727379</v>
      </c>
    </row>
    <row r="76" spans="1:7">
      <c r="A76" s="4" t="str">
        <f>Data!A73</f>
        <v>C9-1</v>
      </c>
      <c r="B76">
        <f>Data!N73</f>
        <v>1710</v>
      </c>
      <c r="C76" s="11">
        <f>Data!R73</f>
        <v>1675.8258834695296</v>
      </c>
      <c r="D76" s="3">
        <f>Data!S73</f>
        <v>1.0203924028549543</v>
      </c>
      <c r="F76">
        <f>Data!G73</f>
        <v>56.6</v>
      </c>
      <c r="G76" s="3">
        <f>Data!M73</f>
        <v>1.1275356962709409</v>
      </c>
    </row>
    <row r="77" spans="1:7">
      <c r="A77" s="4" t="str">
        <f>Data!A74</f>
        <v>C9-2</v>
      </c>
      <c r="B77">
        <f>Data!N74</f>
        <v>1820</v>
      </c>
      <c r="C77" s="11">
        <f>Data!R74</f>
        <v>1667.3707983282443</v>
      </c>
      <c r="D77" s="3">
        <f>Data!S74</f>
        <v>1.091538847762469</v>
      </c>
      <c r="F77">
        <f>Data!G74</f>
        <v>56.6</v>
      </c>
      <c r="G77" s="3">
        <f>Data!M74</f>
        <v>1.1310548463841459</v>
      </c>
    </row>
    <row r="78" spans="1:7">
      <c r="A78" s="4" t="str">
        <f>Data!A75</f>
        <v>C10-1</v>
      </c>
      <c r="B78">
        <f>Data!N75</f>
        <v>1880</v>
      </c>
      <c r="C78" s="11">
        <f>Data!R75</f>
        <v>1765.4247177449431</v>
      </c>
      <c r="D78" s="3">
        <f>Data!S75</f>
        <v>1.0648995570886812</v>
      </c>
      <c r="F78">
        <f>Data!G75</f>
        <v>65.7</v>
      </c>
      <c r="G78" s="3">
        <f>Data!M75</f>
        <v>1.1268318662482997</v>
      </c>
    </row>
    <row r="79" spans="1:7">
      <c r="A79" s="4" t="str">
        <f>Data!A76</f>
        <v>C10-2</v>
      </c>
      <c r="B79">
        <f>Data!N76</f>
        <v>2100</v>
      </c>
      <c r="C79" s="11">
        <f>Data!R76</f>
        <v>1755.9840318497934</v>
      </c>
      <c r="D79" s="3">
        <f>Data!S76</f>
        <v>1.1959106471986607</v>
      </c>
      <c r="F79">
        <f>Data!G76</f>
        <v>65.7</v>
      </c>
      <c r="G79" s="3">
        <f>Data!M76</f>
        <v>1.1303510163615049</v>
      </c>
    </row>
    <row r="80" spans="1:7">
      <c r="A80" s="4" t="str">
        <f>Data!A77</f>
        <v>C11-1</v>
      </c>
      <c r="B80">
        <f>Data!N77</f>
        <v>2350</v>
      </c>
      <c r="C80" s="11">
        <f>Data!R77</f>
        <v>2315.8666026774481</v>
      </c>
      <c r="D80" s="3">
        <f>Data!S77</f>
        <v>1.0147389306806744</v>
      </c>
      <c r="F80">
        <f>Data!G77</f>
        <v>56.6</v>
      </c>
      <c r="G80" s="3">
        <f>Data!M77</f>
        <v>1.4062523852367914</v>
      </c>
    </row>
    <row r="81" spans="1:7">
      <c r="A81" s="4" t="str">
        <f>Data!A78</f>
        <v>C11-2</v>
      </c>
      <c r="B81">
        <f>Data!N78</f>
        <v>2380</v>
      </c>
      <c r="C81" s="11">
        <f>Data!R78</f>
        <v>2281.7434741295206</v>
      </c>
      <c r="D81" s="3">
        <f>Data!S78</f>
        <v>1.0430620387368321</v>
      </c>
      <c r="F81">
        <f>Data!G78</f>
        <v>56.6</v>
      </c>
      <c r="G81" s="3">
        <f>Data!M78</f>
        <v>1.4090677053273553</v>
      </c>
    </row>
    <row r="82" spans="1:7">
      <c r="A82" s="4" t="str">
        <f>Data!A79</f>
        <v>C12-1</v>
      </c>
      <c r="B82">
        <f>Data!N79</f>
        <v>2900</v>
      </c>
      <c r="C82" s="11">
        <f>Data!R79</f>
        <v>2480.83962662563</v>
      </c>
      <c r="D82" s="3">
        <f>Data!S79</f>
        <v>1.1689590769494844</v>
      </c>
      <c r="F82">
        <f>Data!G79</f>
        <v>65.7</v>
      </c>
      <c r="G82" s="3">
        <f>Data!M79</f>
        <v>1.402029405100945</v>
      </c>
    </row>
    <row r="83" spans="1:7">
      <c r="A83" s="4" t="str">
        <f>Data!A80</f>
        <v>C12-2</v>
      </c>
      <c r="B83">
        <f>Data!N80</f>
        <v>2800</v>
      </c>
      <c r="C83" s="11">
        <f>Data!R80</f>
        <v>2441.4461536536901</v>
      </c>
      <c r="D83" s="3">
        <f>Data!S80</f>
        <v>1.1468612550842969</v>
      </c>
      <c r="F83">
        <f>Data!G80</f>
        <v>65.7</v>
      </c>
      <c r="G83" s="3">
        <f>Data!M80</f>
        <v>1.4062523852367914</v>
      </c>
    </row>
    <row r="84" spans="1:7">
      <c r="C84" s="13" t="s">
        <v>132</v>
      </c>
      <c r="D84" s="16">
        <f>AVERAGE(D69:D83)</f>
        <v>1.0921551097364142</v>
      </c>
      <c r="G84" s="3"/>
    </row>
    <row r="85" spans="1:7">
      <c r="C85" t="s">
        <v>128</v>
      </c>
      <c r="D85" s="10">
        <f>STDEV(D69:D83)</f>
        <v>6.6568928543663294E-2</v>
      </c>
      <c r="G85" s="3"/>
    </row>
    <row r="86" spans="1:7">
      <c r="A86" s="32" t="s">
        <v>99</v>
      </c>
      <c r="B86" s="32">
        <v>2005</v>
      </c>
      <c r="C86" s="9" t="s">
        <v>100</v>
      </c>
      <c r="D86" s="10"/>
      <c r="E86" s="30" t="s">
        <v>65</v>
      </c>
      <c r="F86" s="30" t="s">
        <v>130</v>
      </c>
      <c r="G86" s="31">
        <v>2013</v>
      </c>
    </row>
    <row r="87" spans="1:7">
      <c r="A87" s="4" t="str">
        <f>Data!A83</f>
        <v>R2-1</v>
      </c>
      <c r="B87">
        <f>Data!N83</f>
        <v>1735</v>
      </c>
      <c r="C87" s="11">
        <f>Data!R83</f>
        <v>1741.2768664538062</v>
      </c>
      <c r="D87" s="3">
        <f>Data!S83</f>
        <v>0.99639525076411928</v>
      </c>
      <c r="F87">
        <f>Data!G83</f>
        <v>60</v>
      </c>
      <c r="G87" s="3">
        <f>Data!M83</f>
        <v>1.0466382263514593</v>
      </c>
    </row>
    <row r="88" spans="1:7">
      <c r="A88" s="4" t="str">
        <f>Data!A84</f>
        <v>R2-2</v>
      </c>
      <c r="B88">
        <f>Data!N84</f>
        <v>1778</v>
      </c>
      <c r="C88" s="11">
        <f>Data!R84</f>
        <v>1741.2768664538062</v>
      </c>
      <c r="D88" s="3">
        <f>Data!S84</f>
        <v>1.0210897728291666</v>
      </c>
      <c r="F88">
        <f>Data!G84</f>
        <v>60</v>
      </c>
      <c r="G88" s="3">
        <f>Data!M84</f>
        <v>1.0466382263514593</v>
      </c>
    </row>
    <row r="89" spans="1:7">
      <c r="A89" s="4" t="str">
        <f>Data!A85</f>
        <v>R3-1</v>
      </c>
      <c r="B89">
        <f>Data!N85</f>
        <v>1773</v>
      </c>
      <c r="C89" s="11">
        <f>Data!R85</f>
        <v>1856.4820404687543</v>
      </c>
      <c r="D89" s="3">
        <f>Data!S85</f>
        <v>0.9550321313920842</v>
      </c>
      <c r="F89">
        <f>Data!G85</f>
        <v>60</v>
      </c>
      <c r="G89" s="3">
        <f>Data!M85</f>
        <v>1.255965871621751</v>
      </c>
    </row>
    <row r="90" spans="1:7">
      <c r="A90" s="4" t="str">
        <f>Data!A86</f>
        <v>R3-2</v>
      </c>
      <c r="B90">
        <f>Data!N86</f>
        <v>1795</v>
      </c>
      <c r="C90" s="11">
        <f>Data!R86</f>
        <v>1856.4820404687543</v>
      </c>
      <c r="D90" s="3">
        <f>Data!S86</f>
        <v>0.96688250188877112</v>
      </c>
      <c r="F90">
        <f>Data!G86</f>
        <v>60</v>
      </c>
      <c r="G90" s="3">
        <f>Data!M86</f>
        <v>1.255965871621751</v>
      </c>
    </row>
    <row r="91" spans="1:7">
      <c r="A91" s="4" t="str">
        <f>Data!A87</f>
        <v>R5-1</v>
      </c>
      <c r="B91">
        <f>Data!N87</f>
        <v>1982</v>
      </c>
      <c r="C91" s="11">
        <f>Data!R87</f>
        <v>1967.76</v>
      </c>
      <c r="D91" s="3">
        <f>Data!S87</f>
        <v>1.007236654876611</v>
      </c>
      <c r="F91">
        <f>Data!G87</f>
        <v>60</v>
      </c>
      <c r="G91" s="3">
        <f>Data!M87</f>
        <v>1.1164141081082233</v>
      </c>
    </row>
    <row r="92" spans="1:7">
      <c r="A92" s="4" t="str">
        <f>Data!A88</f>
        <v>R5-2</v>
      </c>
      <c r="B92">
        <f>Data!N88</f>
        <v>1923</v>
      </c>
      <c r="C92" s="11">
        <f>Data!R88</f>
        <v>1967.76</v>
      </c>
      <c r="D92" s="3">
        <f>Data!S88</f>
        <v>0.97725332357604588</v>
      </c>
      <c r="F92">
        <f>Data!G88</f>
        <v>60</v>
      </c>
      <c r="G92" s="3">
        <f>Data!M88</f>
        <v>1.1164141081082233</v>
      </c>
    </row>
    <row r="93" spans="1:7">
      <c r="A93" s="4" t="str">
        <f>Data!A89</f>
        <v>R6-1</v>
      </c>
      <c r="B93">
        <f>Data!N89</f>
        <v>2049</v>
      </c>
      <c r="C93" s="11">
        <f>Data!R89</f>
        <v>2095.9334916190428</v>
      </c>
      <c r="D93" s="3">
        <f>Data!S89</f>
        <v>0.97760735643248486</v>
      </c>
      <c r="F93">
        <f>Data!G89</f>
        <v>60</v>
      </c>
      <c r="G93" s="3">
        <f>Data!M89</f>
        <v>1.325741753378515</v>
      </c>
    </row>
    <row r="94" spans="1:7">
      <c r="A94" s="4" t="str">
        <f>Data!A90</f>
        <v>R6-2</v>
      </c>
      <c r="B94">
        <f>Data!N90</f>
        <v>2124</v>
      </c>
      <c r="C94" s="11">
        <f>Data!R90</f>
        <v>2095.9334916190428</v>
      </c>
      <c r="D94" s="3">
        <f>Data!S90</f>
        <v>1.0133909346327954</v>
      </c>
      <c r="F94">
        <f>Data!G90</f>
        <v>60</v>
      </c>
      <c r="G94" s="3">
        <f>Data!M90</f>
        <v>1.325741753378515</v>
      </c>
    </row>
    <row r="95" spans="1:7">
      <c r="A95" s="4" t="str">
        <f>Data!A91</f>
        <v>R8-1</v>
      </c>
      <c r="B95">
        <f>Data!N91</f>
        <v>1752</v>
      </c>
      <c r="C95" s="11">
        <f>Data!R91</f>
        <v>1726.0952965019624</v>
      </c>
      <c r="D95" s="3">
        <f>Data!S91</f>
        <v>1.015007690218805</v>
      </c>
      <c r="F95">
        <f>Data!G91</f>
        <v>89</v>
      </c>
      <c r="G95" s="3">
        <f>Data!M91</f>
        <v>0.90708646283793137</v>
      </c>
    </row>
    <row r="96" spans="1:7">
      <c r="A96" s="4" t="str">
        <f>Data!A92</f>
        <v>R8-2</v>
      </c>
      <c r="B96">
        <f>Data!N92</f>
        <v>1806</v>
      </c>
      <c r="C96" s="11">
        <f>Data!R92</f>
        <v>1726.0952965019624</v>
      </c>
      <c r="D96" s="3">
        <f>Data!S92</f>
        <v>1.0462921738214392</v>
      </c>
      <c r="F96">
        <f>Data!G92</f>
        <v>89</v>
      </c>
      <c r="G96" s="3">
        <f>Data!M92</f>
        <v>0.90708646283793137</v>
      </c>
    </row>
    <row r="97" spans="1:7">
      <c r="A97" s="4" t="str">
        <f>Data!A93</f>
        <v>R9-1</v>
      </c>
      <c r="B97">
        <f>Data!N93</f>
        <v>1878</v>
      </c>
      <c r="C97" s="11">
        <f>Data!R93</f>
        <v>1856.6299168321987</v>
      </c>
      <c r="D97" s="3">
        <f>Data!S93</f>
        <v>1.0115101469463894</v>
      </c>
      <c r="F97">
        <f>Data!G93</f>
        <v>89</v>
      </c>
      <c r="G97" s="3">
        <f>Data!M93</f>
        <v>1.1164141081082233</v>
      </c>
    </row>
    <row r="98" spans="1:7">
      <c r="A98" s="4" t="str">
        <f>Data!A94</f>
        <v>R9-2</v>
      </c>
      <c r="B98">
        <f>Data!N94</f>
        <v>1858</v>
      </c>
      <c r="C98" s="11">
        <f>Data!R94</f>
        <v>1856.6299168321987</v>
      </c>
      <c r="D98" s="3">
        <f>Data!S94</f>
        <v>1.0007379409086217</v>
      </c>
      <c r="F98">
        <f>Data!G94</f>
        <v>89</v>
      </c>
      <c r="G98" s="3">
        <f>Data!M94</f>
        <v>1.1164141081082233</v>
      </c>
    </row>
    <row r="99" spans="1:7">
      <c r="C99" s="13" t="s">
        <v>131</v>
      </c>
      <c r="D99" s="16">
        <f>AVERAGE(D87:D98)</f>
        <v>0.99903632319061109</v>
      </c>
      <c r="G99" s="3"/>
    </row>
    <row r="100" spans="1:7">
      <c r="C100" t="s">
        <v>128</v>
      </c>
      <c r="D100" s="10">
        <f>STDEV(D87:D98)</f>
        <v>2.5791575065867208E-2</v>
      </c>
      <c r="G100" s="3"/>
    </row>
    <row r="101" spans="1:7">
      <c r="A101" s="32" t="s">
        <v>115</v>
      </c>
      <c r="B101" s="32">
        <v>2001</v>
      </c>
      <c r="C101" s="9" t="s">
        <v>116</v>
      </c>
      <c r="D101" s="10"/>
      <c r="G101" s="3"/>
    </row>
    <row r="102" spans="1:7">
      <c r="A102" s="4">
        <f>Data!A97</f>
        <v>53</v>
      </c>
      <c r="B102">
        <f>Data!N97</f>
        <v>1068</v>
      </c>
      <c r="C102" s="11">
        <f>Data!R97</f>
        <v>1083.1340100000007</v>
      </c>
      <c r="D102" s="3">
        <f>Data!S97</f>
        <v>0.9860275738179427</v>
      </c>
      <c r="F102">
        <f>Data!G97</f>
        <v>49.4</v>
      </c>
      <c r="G102" s="3">
        <f>Data!M97</f>
        <v>1.7847398374044063</v>
      </c>
    </row>
    <row r="103" spans="1:7">
      <c r="A103" s="4">
        <f>Data!A98</f>
        <v>56</v>
      </c>
      <c r="B103">
        <f>Data!N98</f>
        <v>1080</v>
      </c>
      <c r="C103" s="11">
        <f>Data!R98</f>
        <v>1076.9172489200007</v>
      </c>
      <c r="D103" s="3">
        <f>Data!S98</f>
        <v>1.0028625700657046</v>
      </c>
      <c r="F103">
        <f>Data!G98</f>
        <v>49.4</v>
      </c>
      <c r="G103" s="3">
        <f>Data!M98</f>
        <v>1.8047194804629791</v>
      </c>
    </row>
    <row r="104" spans="1:7">
      <c r="A104" s="4">
        <f>Data!A99</f>
        <v>57</v>
      </c>
      <c r="B104">
        <f>Data!N99</f>
        <v>1080</v>
      </c>
      <c r="C104" s="11">
        <f>Data!R99</f>
        <v>1086.4409755199997</v>
      </c>
      <c r="D104" s="3">
        <f>Data!S99</f>
        <v>0.9940714906146495</v>
      </c>
      <c r="F104">
        <f>Data!G99</f>
        <v>49.4</v>
      </c>
      <c r="G104" s="3">
        <f>Data!M99</f>
        <v>1.7271883740453575</v>
      </c>
    </row>
    <row r="105" spans="1:7">
      <c r="A105" s="4">
        <f>Data!A100</f>
        <v>80</v>
      </c>
      <c r="B105">
        <f>Data!N100</f>
        <v>1420</v>
      </c>
      <c r="C105" s="11">
        <f>Data!R100</f>
        <v>1162.6515707199999</v>
      </c>
      <c r="D105" s="3">
        <f>Data!S100</f>
        <v>1.2213461330642945</v>
      </c>
      <c r="F105">
        <f>Data!G100</f>
        <v>49.4</v>
      </c>
      <c r="G105" s="3">
        <f>Data!M100</f>
        <v>1.092520950453544</v>
      </c>
    </row>
    <row r="106" spans="1:7">
      <c r="A106" s="4">
        <f>Data!A101</f>
        <v>83</v>
      </c>
      <c r="B106">
        <f>Data!N101</f>
        <v>1440</v>
      </c>
      <c r="C106" s="11">
        <f>Data!R101</f>
        <v>1137.0958880799999</v>
      </c>
      <c r="D106" s="3">
        <f>Data!S101</f>
        <v>1.2663839655875084</v>
      </c>
      <c r="F106">
        <f>Data!G101</f>
        <v>49.4</v>
      </c>
      <c r="G106" s="3">
        <f>Data!M101</f>
        <v>1.0818245017165966</v>
      </c>
    </row>
    <row r="107" spans="1:7">
      <c r="A107" s="4">
        <f>Data!A102</f>
        <v>14</v>
      </c>
      <c r="B107">
        <f>Data!N102</f>
        <v>1875</v>
      </c>
      <c r="C107" s="11">
        <f>Data!R102</f>
        <v>1534.8580339999999</v>
      </c>
      <c r="D107" s="3">
        <f>Data!S102</f>
        <v>1.2216113532751656</v>
      </c>
      <c r="F107">
        <f>Data!G102</f>
        <v>49.4</v>
      </c>
      <c r="G107" s="3">
        <f>Data!M102</f>
        <v>0.77489714206840166</v>
      </c>
    </row>
    <row r="108" spans="1:7">
      <c r="A108" s="4">
        <f>Data!A103</f>
        <v>25</v>
      </c>
      <c r="B108">
        <f>Data!N103</f>
        <v>1915</v>
      </c>
      <c r="C108" s="11">
        <f>Data!R103</f>
        <v>1506.2064319999995</v>
      </c>
      <c r="D108" s="3">
        <f>Data!S103</f>
        <v>1.2714060697889786</v>
      </c>
      <c r="F108">
        <f>Data!G103</f>
        <v>49.4</v>
      </c>
      <c r="G108" s="3">
        <f>Data!M103</f>
        <v>0.76320793313713731</v>
      </c>
    </row>
    <row r="109" spans="1:7">
      <c r="A109" s="4">
        <f>Data!A104</f>
        <v>7</v>
      </c>
      <c r="B109">
        <f>Data!N104</f>
        <v>1820</v>
      </c>
      <c r="C109" s="11">
        <f>Data!R104</f>
        <v>1551.5099729999997</v>
      </c>
      <c r="D109" s="3">
        <f>Data!S104</f>
        <v>1.1730507903090355</v>
      </c>
      <c r="F109">
        <f>Data!G104</f>
        <v>49.4</v>
      </c>
      <c r="G109" s="3">
        <f>Data!M104</f>
        <v>0.76546242403496279</v>
      </c>
    </row>
    <row r="110" spans="1:7">
      <c r="A110" s="4">
        <f>Data!A105</f>
        <v>16</v>
      </c>
      <c r="B110">
        <f>Data!N105</f>
        <v>2260</v>
      </c>
      <c r="C110" s="11">
        <f>Data!R105</f>
        <v>2004.6753369599992</v>
      </c>
      <c r="D110" s="3">
        <f>Data!S105</f>
        <v>1.1273645953200528</v>
      </c>
      <c r="F110">
        <f>Data!G105</f>
        <v>49.4</v>
      </c>
      <c r="G110" s="3">
        <f>Data!M105</f>
        <v>0.90256023059434864</v>
      </c>
    </row>
    <row r="111" spans="1:7">
      <c r="A111" s="4">
        <f>Data!A106</f>
        <v>17</v>
      </c>
      <c r="B111">
        <f>Data!N106</f>
        <v>2510</v>
      </c>
      <c r="C111" s="11">
        <f>Data!R106</f>
        <v>2003.4610349599993</v>
      </c>
      <c r="D111" s="3">
        <f>Data!S106</f>
        <v>1.2528319524068579</v>
      </c>
      <c r="F111">
        <f>Data!G106</f>
        <v>49.4</v>
      </c>
      <c r="G111" s="3">
        <f>Data!M106</f>
        <v>0.92400413456661346</v>
      </c>
    </row>
    <row r="112" spans="1:7">
      <c r="A112" s="4">
        <f>Data!A107</f>
        <v>140</v>
      </c>
      <c r="B112">
        <f>Data!N107</f>
        <v>1555</v>
      </c>
      <c r="C112" s="11">
        <f>Data!R107</f>
        <v>1201.3601688446051</v>
      </c>
      <c r="D112" s="3">
        <f>Data!S107</f>
        <v>1.2943662028478138</v>
      </c>
      <c r="F112">
        <f>Data!G107</f>
        <v>58.6</v>
      </c>
      <c r="G112" s="3">
        <f>Data!M107</f>
        <v>1.7551585141325099</v>
      </c>
    </row>
    <row r="113" spans="1:7">
      <c r="A113" s="4">
        <f>Data!A108</f>
        <v>132</v>
      </c>
      <c r="B113">
        <f>Data!N108</f>
        <v>1460</v>
      </c>
      <c r="C113" s="11">
        <f>Data!R108</f>
        <v>1219.0785972512515</v>
      </c>
      <c r="D113" s="3">
        <f>Data!S108</f>
        <v>1.1976258161631024</v>
      </c>
      <c r="F113">
        <f>Data!G108</f>
        <v>58.6</v>
      </c>
      <c r="G113" s="3">
        <f>Data!M108</f>
        <v>1.6747833172195123</v>
      </c>
    </row>
    <row r="114" spans="1:7">
      <c r="A114" s="4">
        <f>Data!A109</f>
        <v>104</v>
      </c>
      <c r="B114">
        <f>Data!N109</f>
        <v>1545</v>
      </c>
      <c r="C114" s="11">
        <f>Data!R109</f>
        <v>1186.8860393539526</v>
      </c>
      <c r="D114" s="3">
        <f>Data!S109</f>
        <v>1.3017256491120044</v>
      </c>
      <c r="F114">
        <f>Data!G109</f>
        <v>58.6</v>
      </c>
      <c r="G114" s="3">
        <f>Data!M109</f>
        <v>1.7781662100106517</v>
      </c>
    </row>
    <row r="115" spans="1:7">
      <c r="A115" s="4">
        <f>Data!A110</f>
        <v>131</v>
      </c>
      <c r="B115">
        <f>Data!N110</f>
        <v>1610</v>
      </c>
      <c r="C115" s="11">
        <f>Data!R110</f>
        <v>1277.3505526000006</v>
      </c>
      <c r="D115" s="3">
        <f>Data!S110</f>
        <v>1.260421422077834</v>
      </c>
      <c r="F115">
        <f>Data!G110</f>
        <v>58.6</v>
      </c>
      <c r="G115" s="3">
        <f>Data!M110</f>
        <v>1.0879790026745291</v>
      </c>
    </row>
    <row r="116" spans="1:7">
      <c r="A116" s="4">
        <f>Data!A111</f>
        <v>139</v>
      </c>
      <c r="B116">
        <f>Data!N111</f>
        <v>1680</v>
      </c>
      <c r="C116" s="11">
        <f>Data!R111</f>
        <v>1280.5337046000002</v>
      </c>
      <c r="D116" s="3">
        <f>Data!S111</f>
        <v>1.3119529723934764</v>
      </c>
      <c r="F116">
        <f>Data!G111</f>
        <v>58.6</v>
      </c>
      <c r="G116" s="3">
        <f>Data!M111</f>
        <v>1.1201191743437326</v>
      </c>
    </row>
    <row r="117" spans="1:7">
      <c r="A117" s="4">
        <f>Data!A112</f>
        <v>141</v>
      </c>
      <c r="B117">
        <f>Data!N112</f>
        <v>1640</v>
      </c>
      <c r="C117" s="11">
        <f>Data!R112</f>
        <v>1307.5594344000003</v>
      </c>
      <c r="D117" s="3">
        <f>Data!S112</f>
        <v>1.2542450896333799</v>
      </c>
      <c r="F117">
        <f>Data!G112</f>
        <v>58.6</v>
      </c>
      <c r="G117" s="3">
        <f>Data!M112</f>
        <v>1.0716794727252676</v>
      </c>
    </row>
    <row r="118" spans="1:7">
      <c r="A118" s="4">
        <f>Data!A113</f>
        <v>121</v>
      </c>
      <c r="B118">
        <f>Data!N113</f>
        <v>2090</v>
      </c>
      <c r="C118" s="11">
        <f>Data!R113</f>
        <v>1632.9764635199997</v>
      </c>
      <c r="D118" s="3">
        <f>Data!S113</f>
        <v>1.2798714780584484</v>
      </c>
      <c r="F118">
        <f>Data!G113</f>
        <v>58.6</v>
      </c>
      <c r="G118" s="3">
        <f>Data!M113</f>
        <v>0.77878423835048083</v>
      </c>
    </row>
    <row r="119" spans="1:7">
      <c r="A119" s="4">
        <f>Data!A114</f>
        <v>164</v>
      </c>
      <c r="B119">
        <f>Data!N114</f>
        <v>2320</v>
      </c>
      <c r="C119" s="11">
        <f>Data!R114</f>
        <v>1734.9198683200002</v>
      </c>
      <c r="D119" s="3">
        <f>Data!S114</f>
        <v>1.3372375533669798</v>
      </c>
      <c r="F119">
        <f>Data!G114</f>
        <v>58.6</v>
      </c>
      <c r="G119" s="3">
        <f>Data!M114</f>
        <v>0.787381225307622</v>
      </c>
    </row>
    <row r="120" spans="1:7">
      <c r="A120" s="4">
        <f>Data!A115</f>
        <v>165</v>
      </c>
      <c r="B120">
        <f>Data!N115</f>
        <v>2060</v>
      </c>
      <c r="C120" s="11">
        <f>Data!R115</f>
        <v>1645.1114935199996</v>
      </c>
      <c r="D120" s="3">
        <f>Data!S115</f>
        <v>1.2521947649835421</v>
      </c>
      <c r="F120">
        <f>Data!G115</f>
        <v>58.6</v>
      </c>
      <c r="G120" s="3">
        <f>Data!M115</f>
        <v>0.78371953551810591</v>
      </c>
    </row>
    <row r="121" spans="1:7">
      <c r="A121" s="4">
        <f>Data!A116</f>
        <v>138</v>
      </c>
      <c r="B121">
        <f>Data!N116</f>
        <v>1800</v>
      </c>
      <c r="C121" s="11">
        <f>Data!R116</f>
        <v>1432.3113923999995</v>
      </c>
      <c r="D121" s="3">
        <f>Data!S116</f>
        <v>1.2567099651311833</v>
      </c>
      <c r="F121">
        <f>Data!G116</f>
        <v>58.6</v>
      </c>
      <c r="G121" s="3">
        <f>Data!M116</f>
        <v>1.7943931492736762</v>
      </c>
    </row>
    <row r="122" spans="1:7">
      <c r="A122" s="4">
        <f>Data!A117</f>
        <v>115</v>
      </c>
      <c r="B122">
        <f>Data!N117</f>
        <v>2700</v>
      </c>
      <c r="C122" s="11">
        <f>Data!R117</f>
        <v>2025.9357593600005</v>
      </c>
      <c r="D122" s="3">
        <f>Data!S117</f>
        <v>1.332717480071006</v>
      </c>
      <c r="F122">
        <f>Data!G117</f>
        <v>49.4</v>
      </c>
      <c r="G122" s="3">
        <f>Data!M117</f>
        <v>0.96485504229250119</v>
      </c>
    </row>
    <row r="123" spans="1:7">
      <c r="A123" s="4">
        <f>Data!A118</f>
        <v>123</v>
      </c>
      <c r="B123">
        <f>Data!N118</f>
        <v>2680</v>
      </c>
      <c r="C123" s="11">
        <f>Data!R118</f>
        <v>2004.4253486399998</v>
      </c>
      <c r="D123" s="3">
        <f>Data!S118</f>
        <v>1.3370415624699501</v>
      </c>
      <c r="F123">
        <f>Data!G118</f>
        <v>49.4</v>
      </c>
      <c r="G123" s="3">
        <f>Data!M118</f>
        <v>0.92152765628595745</v>
      </c>
    </row>
    <row r="124" spans="1:7">
      <c r="A124" s="4">
        <f>Data!A119</f>
        <v>54</v>
      </c>
      <c r="B124">
        <f>Data!N119</f>
        <v>1080</v>
      </c>
      <c r="C124" s="11">
        <f>Data!R119</f>
        <v>1123.9437266799998</v>
      </c>
      <c r="D124" s="3">
        <f>Data!S119</f>
        <v>0.96090220031762219</v>
      </c>
      <c r="F124">
        <f>Data!G119</f>
        <v>49.4</v>
      </c>
      <c r="G124" s="3">
        <f>Data!M119</f>
        <v>1.0976125350381616</v>
      </c>
    </row>
    <row r="125" spans="1:7">
      <c r="C125" s="13" t="s">
        <v>133</v>
      </c>
      <c r="D125" s="16">
        <f>AVERAGE(D102:D124)</f>
        <v>1.212781245690284</v>
      </c>
    </row>
    <row r="126" spans="1:7">
      <c r="C126" t="s">
        <v>128</v>
      </c>
      <c r="D126" s="10">
        <f>STDEV(D102:D124)</f>
        <v>0.11786352551533656</v>
      </c>
    </row>
    <row r="127" spans="1:7">
      <c r="A127" s="32" t="str">
        <f>Data!A121</f>
        <v>Guo Lanhui</v>
      </c>
      <c r="B127" s="32">
        <f>Data!B121</f>
        <v>2007</v>
      </c>
      <c r="C127" s="23" t="s">
        <v>118</v>
      </c>
    </row>
    <row r="128" spans="1:7">
      <c r="A128" s="9" t="str">
        <f>Data!A122</f>
        <v>S-K3-1</v>
      </c>
      <c r="B128">
        <f>Data!N122</f>
        <v>1552</v>
      </c>
      <c r="C128" s="11">
        <f>Data!R122</f>
        <v>1447.8458014256594</v>
      </c>
      <c r="D128" s="3">
        <f>Data!S122</f>
        <v>1.0719373558094256</v>
      </c>
      <c r="F128">
        <f>Data!G122</f>
        <v>44</v>
      </c>
      <c r="G128" s="3">
        <f>Data!M122</f>
        <v>0.87472204259136821</v>
      </c>
    </row>
    <row r="129" spans="1:7">
      <c r="A129" s="9" t="str">
        <f>Data!A123</f>
        <v>R-K3-1</v>
      </c>
      <c r="B129">
        <f>Data!N123</f>
        <v>1461</v>
      </c>
      <c r="C129" s="11">
        <f>Data!R123</f>
        <v>1200.0428310711561</v>
      </c>
      <c r="D129" s="3">
        <f>Data!S123</f>
        <v>1.2174565458600457</v>
      </c>
      <c r="F129">
        <f>Data!G123</f>
        <v>44</v>
      </c>
      <c r="G129" s="3">
        <f>Data!M123</f>
        <v>1.2016903601592741</v>
      </c>
    </row>
    <row r="130" spans="1:7">
      <c r="C130" s="13" t="s">
        <v>134</v>
      </c>
      <c r="D130" s="16">
        <f>AVERAGE(D128:D129)</f>
        <v>1.1446969508347355</v>
      </c>
    </row>
    <row r="131" spans="1:7">
      <c r="C131" t="s">
        <v>128</v>
      </c>
      <c r="D131" s="10">
        <f>STDEV(D128:D129)</f>
        <v>0.10289760607756744</v>
      </c>
    </row>
    <row r="132" spans="1:7">
      <c r="B132" s="7" t="s">
        <v>135</v>
      </c>
      <c r="C132" s="13" t="s">
        <v>136</v>
      </c>
      <c r="D132" s="16">
        <f>AVERAGE(D8:D17,D21:D50,D54:D65,D69:D83,D87:D98,D102:D124,D128:D129)</f>
        <v>1.0848300281938115</v>
      </c>
    </row>
    <row r="133" spans="1:7">
      <c r="B133" s="4" t="s">
        <v>137</v>
      </c>
      <c r="C133" t="s">
        <v>128</v>
      </c>
      <c r="D133" s="10">
        <f>(10*D19+30*D52+12*D67+15*D85+12*D100+23*D126+2*D131)/104</f>
        <v>8.2504262183264565E-2</v>
      </c>
    </row>
    <row r="134" spans="1:7">
      <c r="B134" t="s">
        <v>138</v>
      </c>
      <c r="C134">
        <f ca="1">COUNTIF(Data!G21:'Data'!G132,"&gt;74")</f>
        <v>8</v>
      </c>
      <c r="D134" s="3">
        <f t="array" aca="1" ref="D134" ca="1">AVERAGE(IF(Data!G21:'Data'!G132 &gt;75,Data!S21:'Data'!S132))</f>
        <v>0.70901915815150651</v>
      </c>
    </row>
    <row r="135" spans="1:7">
      <c r="B135" t="s">
        <v>139</v>
      </c>
      <c r="C135">
        <f>COUNTIF(F21:F128,"&gt;60")</f>
        <v>16</v>
      </c>
      <c r="D135" s="3">
        <f>(SUMIF(F21:F128,"&gt;60",D21:D128))/C135</f>
        <v>1.0515196252784607</v>
      </c>
    </row>
    <row r="136" spans="1:7">
      <c r="B136" t="s">
        <v>140</v>
      </c>
      <c r="C136">
        <f>COUNTIF(F21:F128,"&lt;60")-COUNTIF(F21:F128,"&lt;0.5")</f>
        <v>69</v>
      </c>
      <c r="D136" s="3">
        <f>(SUMIF(F21:F128,"&lt;=60",D21:D128)-SUMIF(F21:F128,"&lt;0.5",D21:D128))/C136</f>
        <v>1.2011704435753612</v>
      </c>
    </row>
    <row r="138" spans="1:7">
      <c r="A138" s="4" t="s">
        <v>141</v>
      </c>
      <c r="B138" t="s">
        <v>142</v>
      </c>
      <c r="C138" t="s">
        <v>143</v>
      </c>
      <c r="D138">
        <v>1.05</v>
      </c>
    </row>
    <row r="139" spans="1:7">
      <c r="C139" t="s">
        <v>128</v>
      </c>
      <c r="D139">
        <v>9.7000000000000003E-2</v>
      </c>
    </row>
  </sheetData>
  <mergeCells count="2">
    <mergeCell ref="A1:G1"/>
    <mergeCell ref="B2:E2"/>
  </mergeCells>
  <phoneticPr fontId="0" type="noConversion"/>
  <pageMargins left="0.75" right="0.75" top="1" bottom="1" header="0.5" footer="0.5"/>
  <pageSetup paperSize="9" orientation="portrait" horizontalDpi="300" verticalDpi="0" copies="0" r:id="rId1"/>
  <headerFooter alignWithMargins="0"/>
  <rowBreaks count="2" manualBreakCount="2">
    <brk id="52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Goode</dc:creator>
  <cp:keywords/>
  <dc:description/>
  <cp:lastModifiedBy>X</cp:lastModifiedBy>
  <cp:revision/>
  <dcterms:created xsi:type="dcterms:W3CDTF">2006-11-13T15:41:13Z</dcterms:created>
  <dcterms:modified xsi:type="dcterms:W3CDTF">2018-11-09T15:22:23Z</dcterms:modified>
  <cp:category/>
  <cp:contentStatus/>
</cp:coreProperties>
</file>