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oode\Douglas\ASCCS\CFST Col Database 2  2007-17\"/>
    </mc:Choice>
  </mc:AlternateContent>
  <xr:revisionPtr revIDLastSave="0" documentId="10_ncr:8100000_{D903A58D-5E5F-40DA-AC12-70FC06B0D20B}" xr6:coauthVersionLast="32" xr6:coauthVersionMax="32" xr10:uidLastSave="{00000000-0000-0000-0000-000000000000}"/>
  <bookViews>
    <workbookView xWindow="0" yWindow="0" windowWidth="16740" windowHeight="6285" activeTab="2" xr2:uid="{00000000-000D-0000-FFFF-FFFF00000000}"/>
  </bookViews>
  <sheets>
    <sheet name="Summary" sheetId="3" r:id="rId1"/>
    <sheet name="Data" sheetId="1" r:id="rId2"/>
    <sheet name="Graphs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9" i="2" l="1"/>
  <c r="O139" i="2" a="1"/>
  <c r="O139" i="2" s="1"/>
  <c r="I479" i="2" l="1"/>
  <c r="L479" i="2" s="1"/>
  <c r="I478" i="2"/>
  <c r="L478" i="2" s="1"/>
  <c r="I477" i="2"/>
  <c r="L361" i="2"/>
  <c r="O284" i="2" a="1"/>
  <c r="O284" i="2" s="1"/>
  <c r="O282" i="2" a="1"/>
  <c r="O282" i="2" s="1"/>
  <c r="M284" i="2" a="1"/>
  <c r="M284" i="2" s="1"/>
  <c r="L286" i="2"/>
  <c r="I286" i="2"/>
  <c r="R137" i="2" a="1"/>
  <c r="R137" i="2" s="1"/>
  <c r="P137" i="2" a="1"/>
  <c r="P137" i="2" s="1"/>
  <c r="O137" i="2" a="1"/>
  <c r="O137" i="2" s="1"/>
  <c r="M137" i="2" a="1"/>
  <c r="M137" i="2" s="1"/>
  <c r="R136" i="2" a="1"/>
  <c r="R136" i="2" s="1"/>
  <c r="P136" i="2" a="1"/>
  <c r="P136" i="2" s="1"/>
  <c r="O136" i="2" a="1"/>
  <c r="O136" i="2" s="1"/>
  <c r="M136" i="2" a="1"/>
  <c r="M136" i="2" s="1"/>
  <c r="L133" i="2"/>
  <c r="I133" i="2"/>
  <c r="L477" i="2" l="1"/>
  <c r="N475" i="2" a="1"/>
  <c r="N475" i="2" s="1"/>
  <c r="P475" i="2" a="1"/>
  <c r="P475" i="2" s="1"/>
  <c r="L475" i="2" a="1"/>
  <c r="L475" i="2" s="1"/>
  <c r="I475" i="2"/>
  <c r="P474" i="2"/>
  <c r="N474" i="2"/>
  <c r="L474" i="2"/>
  <c r="I474" i="2"/>
  <c r="P250" i="2" a="1"/>
  <c r="P250" i="2" s="1"/>
  <c r="N250" i="2" a="1"/>
  <c r="N250" i="2" s="1"/>
  <c r="N249" i="2"/>
  <c r="L250" i="2" a="1"/>
  <c r="L250" i="2" s="1"/>
  <c r="I250" i="2"/>
  <c r="P249" i="2" a="1"/>
  <c r="P249" i="2" s="1"/>
  <c r="L249" i="2" a="1"/>
  <c r="L249" i="2" s="1"/>
  <c r="I249" i="2"/>
  <c r="P248" i="2"/>
  <c r="N248" i="2"/>
  <c r="L248" i="2"/>
  <c r="I248" i="2"/>
  <c r="F176" i="3" l="1"/>
  <c r="I284" i="2" l="1"/>
  <c r="M364" i="2" a="1"/>
  <c r="M364" i="2" s="1"/>
  <c r="I364" i="2"/>
  <c r="K362" i="2"/>
  <c r="I362" i="2"/>
  <c r="K361" i="2"/>
  <c r="L135" i="2" a="1"/>
  <c r="L135" i="2" s="1"/>
  <c r="I135" i="2"/>
  <c r="L134" i="2" a="1"/>
  <c r="L134" i="2" s="1"/>
  <c r="I134" i="2"/>
  <c r="M282" i="2" a="1"/>
  <c r="M282" i="2" s="1"/>
  <c r="J179" i="3" l="1"/>
  <c r="F179" i="3"/>
  <c r="F175" i="3" l="1"/>
  <c r="L287" i="2" l="1"/>
  <c r="K287" i="2"/>
  <c r="I282" i="2"/>
  <c r="M140" i="2"/>
  <c r="M139" i="2"/>
  <c r="O129" i="3" l="1"/>
  <c r="P129" i="3" s="1"/>
  <c r="O130" i="3"/>
  <c r="P130" i="3"/>
  <c r="O131" i="3"/>
  <c r="P131" i="3" s="1"/>
  <c r="O132" i="3"/>
  <c r="P132" i="3"/>
  <c r="O133" i="3"/>
  <c r="P133" i="3" s="1"/>
  <c r="O134" i="3"/>
  <c r="P134" i="3"/>
  <c r="O135" i="3"/>
  <c r="P135" i="3" s="1"/>
  <c r="O136" i="3"/>
  <c r="P136" i="3"/>
  <c r="O137" i="3"/>
  <c r="P137" i="3" s="1"/>
  <c r="O138" i="3"/>
  <c r="P138" i="3"/>
  <c r="O139" i="3"/>
  <c r="P139" i="3" s="1"/>
  <c r="O140" i="3"/>
  <c r="P140" i="3"/>
  <c r="O141" i="3"/>
  <c r="P141" i="3" s="1"/>
  <c r="O142" i="3"/>
  <c r="P142" i="3"/>
  <c r="O143" i="3"/>
  <c r="P143" i="3" s="1"/>
  <c r="O144" i="3"/>
  <c r="P144" i="3"/>
  <c r="O145" i="3"/>
  <c r="P145" i="3" s="1"/>
  <c r="O146" i="3"/>
  <c r="P146" i="3"/>
  <c r="O147" i="3"/>
  <c r="P147" i="3" s="1"/>
  <c r="O148" i="3"/>
  <c r="P148" i="3"/>
  <c r="O149" i="3"/>
  <c r="P149" i="3" s="1"/>
  <c r="O150" i="3"/>
  <c r="P150" i="3"/>
  <c r="O151" i="3"/>
  <c r="P151" i="3" s="1"/>
  <c r="O152" i="3"/>
  <c r="P152" i="3"/>
  <c r="O153" i="3"/>
  <c r="P153" i="3" s="1"/>
  <c r="O154" i="3"/>
  <c r="P154" i="3"/>
  <c r="O155" i="3"/>
  <c r="P155" i="3" s="1"/>
  <c r="O156" i="3"/>
  <c r="P156" i="3"/>
  <c r="O157" i="3"/>
  <c r="P157" i="3" s="1"/>
  <c r="O158" i="3"/>
  <c r="P158" i="3"/>
  <c r="O159" i="3"/>
  <c r="P159" i="3" s="1"/>
  <c r="O160" i="3"/>
  <c r="P160" i="3"/>
  <c r="O161" i="3"/>
  <c r="P161" i="3" s="1"/>
  <c r="O162" i="3"/>
  <c r="P162" i="3"/>
  <c r="O163" i="3"/>
  <c r="P163" i="3" s="1"/>
  <c r="O164" i="3"/>
  <c r="P164" i="3"/>
  <c r="O165" i="3"/>
  <c r="P165" i="3" s="1"/>
  <c r="O166" i="3"/>
  <c r="P166" i="3"/>
  <c r="O167" i="3"/>
  <c r="P167" i="3" s="1"/>
  <c r="O168" i="3"/>
  <c r="P168" i="3"/>
  <c r="O169" i="3"/>
  <c r="P169" i="3" s="1"/>
  <c r="O170" i="3"/>
  <c r="P170" i="3"/>
  <c r="O171" i="3"/>
  <c r="P171" i="3" s="1"/>
  <c r="O172" i="3"/>
  <c r="P172" i="3"/>
  <c r="O173" i="3"/>
  <c r="P173" i="3" s="1"/>
  <c r="P128" i="3"/>
  <c r="O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28" i="3"/>
  <c r="O118" i="3"/>
  <c r="P118" i="3" s="1"/>
  <c r="O119" i="3"/>
  <c r="P119" i="3"/>
  <c r="O120" i="3"/>
  <c r="P120" i="3" s="1"/>
  <c r="O121" i="3"/>
  <c r="P121" i="3"/>
  <c r="O122" i="3"/>
  <c r="P122" i="3" s="1"/>
  <c r="O123" i="3"/>
  <c r="P123" i="3"/>
  <c r="O124" i="3"/>
  <c r="P124" i="3" s="1"/>
  <c r="O125" i="3"/>
  <c r="P125" i="3"/>
  <c r="P117" i="3"/>
  <c r="O117" i="3"/>
  <c r="L118" i="3"/>
  <c r="L119" i="3"/>
  <c r="L120" i="3"/>
  <c r="L121" i="3"/>
  <c r="L122" i="3"/>
  <c r="L123" i="3"/>
  <c r="L124" i="3"/>
  <c r="L125" i="3"/>
  <c r="L117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O91" i="3"/>
  <c r="P91" i="3"/>
  <c r="O92" i="3"/>
  <c r="P92" i="3"/>
  <c r="O93" i="3"/>
  <c r="P93" i="3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O102" i="3"/>
  <c r="P102" i="3"/>
  <c r="O103" i="3"/>
  <c r="P103" i="3"/>
  <c r="O104" i="3"/>
  <c r="P104" i="3"/>
  <c r="O105" i="3"/>
  <c r="P105" i="3"/>
  <c r="O106" i="3"/>
  <c r="P106" i="3"/>
  <c r="O107" i="3"/>
  <c r="P107" i="3"/>
  <c r="O108" i="3"/>
  <c r="P108" i="3"/>
  <c r="O109" i="3"/>
  <c r="P109" i="3"/>
  <c r="P83" i="3"/>
  <c r="O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83" i="3"/>
  <c r="O73" i="3"/>
  <c r="P73" i="3" s="1"/>
  <c r="O74" i="3"/>
  <c r="P74" i="3"/>
  <c r="O75" i="3"/>
  <c r="P75" i="3" s="1"/>
  <c r="O76" i="3"/>
  <c r="P76" i="3"/>
  <c r="O77" i="3"/>
  <c r="P77" i="3" s="1"/>
  <c r="O78" i="3"/>
  <c r="P78" i="3"/>
  <c r="O79" i="3"/>
  <c r="P79" i="3" s="1"/>
  <c r="P72" i="3"/>
  <c r="O72" i="3"/>
  <c r="L73" i="3"/>
  <c r="L74" i="3"/>
  <c r="L75" i="3"/>
  <c r="L76" i="3"/>
  <c r="L77" i="3"/>
  <c r="L78" i="3"/>
  <c r="L79" i="3"/>
  <c r="L72" i="3"/>
  <c r="O65" i="3"/>
  <c r="P65" i="3" s="1"/>
  <c r="O66" i="3"/>
  <c r="P66" i="3"/>
  <c r="O67" i="3"/>
  <c r="P67" i="3" s="1"/>
  <c r="O68" i="3"/>
  <c r="P68" i="3"/>
  <c r="O69" i="3"/>
  <c r="P69" i="3" s="1"/>
  <c r="P64" i="3"/>
  <c r="O64" i="3"/>
  <c r="L65" i="3"/>
  <c r="L66" i="3"/>
  <c r="L67" i="3"/>
  <c r="L68" i="3"/>
  <c r="L69" i="3"/>
  <c r="L64" i="3"/>
  <c r="O46" i="3"/>
  <c r="P46" i="3" s="1"/>
  <c r="O47" i="3"/>
  <c r="P47" i="3"/>
  <c r="O48" i="3"/>
  <c r="P48" i="3" s="1"/>
  <c r="O49" i="3"/>
  <c r="P49" i="3"/>
  <c r="O50" i="3"/>
  <c r="P50" i="3" s="1"/>
  <c r="O51" i="3"/>
  <c r="P51" i="3"/>
  <c r="O52" i="3"/>
  <c r="P52" i="3" s="1"/>
  <c r="O53" i="3"/>
  <c r="P53" i="3"/>
  <c r="O54" i="3"/>
  <c r="P54" i="3" s="1"/>
  <c r="O55" i="3"/>
  <c r="P55" i="3"/>
  <c r="O56" i="3"/>
  <c r="P56" i="3" s="1"/>
  <c r="P45" i="3"/>
  <c r="O45" i="3"/>
  <c r="L46" i="3"/>
  <c r="L47" i="3"/>
  <c r="L48" i="3"/>
  <c r="L49" i="3"/>
  <c r="L50" i="3"/>
  <c r="L51" i="3"/>
  <c r="L52" i="3"/>
  <c r="L53" i="3"/>
  <c r="L54" i="3"/>
  <c r="L55" i="3"/>
  <c r="L56" i="3"/>
  <c r="L45" i="3"/>
  <c r="O41" i="3"/>
  <c r="P41" i="3" s="1"/>
  <c r="O42" i="3"/>
  <c r="P42" i="3"/>
  <c r="P40" i="3"/>
  <c r="O37" i="3"/>
  <c r="P37" i="3"/>
  <c r="P36" i="3"/>
  <c r="O40" i="3"/>
  <c r="O36" i="3"/>
  <c r="L41" i="3"/>
  <c r="L42" i="3"/>
  <c r="L37" i="3"/>
  <c r="L40" i="3"/>
  <c r="L36" i="3"/>
  <c r="O25" i="3"/>
  <c r="P25" i="3" s="1"/>
  <c r="O26" i="3"/>
  <c r="P26" i="3"/>
  <c r="O27" i="3"/>
  <c r="P27" i="3" s="1"/>
  <c r="O28" i="3"/>
  <c r="P28" i="3"/>
  <c r="O29" i="3"/>
  <c r="P29" i="3" s="1"/>
  <c r="O30" i="3"/>
  <c r="P30" i="3"/>
  <c r="O31" i="3"/>
  <c r="P31" i="3" s="1"/>
  <c r="O32" i="3"/>
  <c r="P32" i="3"/>
  <c r="O33" i="3"/>
  <c r="P33" i="3" s="1"/>
  <c r="P24" i="3"/>
  <c r="O24" i="3"/>
  <c r="L25" i="3"/>
  <c r="L26" i="3"/>
  <c r="L27" i="3"/>
  <c r="L28" i="3"/>
  <c r="L29" i="3"/>
  <c r="L30" i="3"/>
  <c r="L31" i="3"/>
  <c r="L32" i="3"/>
  <c r="L33" i="3"/>
  <c r="L24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P12" i="3"/>
  <c r="O12" i="3"/>
  <c r="L13" i="3"/>
  <c r="L14" i="3"/>
  <c r="L15" i="3"/>
  <c r="L16" i="3"/>
  <c r="L17" i="3"/>
  <c r="L18" i="3"/>
  <c r="L19" i="3"/>
  <c r="L20" i="3"/>
  <c r="L21" i="3"/>
  <c r="L12" i="3"/>
  <c r="O9" i="3"/>
  <c r="P9" i="3" s="1"/>
  <c r="P8" i="3"/>
  <c r="O8" i="3"/>
  <c r="L9" i="3"/>
  <c r="L8" i="3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R29" i="1"/>
  <c r="R30" i="1"/>
  <c r="R31" i="1"/>
  <c r="R33" i="1"/>
  <c r="R34" i="1"/>
  <c r="R36" i="1"/>
  <c r="R37" i="1"/>
  <c r="R38" i="1"/>
  <c r="R40" i="1"/>
  <c r="R41" i="1"/>
  <c r="R42" i="1"/>
  <c r="R43" i="1"/>
  <c r="R44" i="1"/>
  <c r="R45" i="1"/>
  <c r="R46" i="1"/>
  <c r="R47" i="1"/>
  <c r="R48" i="1"/>
  <c r="R49" i="1"/>
  <c r="R50" i="1"/>
  <c r="R51" i="1"/>
  <c r="R53" i="1"/>
  <c r="R54" i="1"/>
  <c r="R55" i="1"/>
  <c r="R56" i="1"/>
  <c r="R57" i="1"/>
  <c r="R58" i="1"/>
  <c r="R60" i="1"/>
  <c r="R61" i="1"/>
  <c r="R62" i="1"/>
  <c r="R63" i="1"/>
  <c r="R64" i="1"/>
  <c r="R65" i="1"/>
  <c r="R66" i="1"/>
  <c r="R67" i="1"/>
  <c r="R11" i="1"/>
  <c r="R9" i="1"/>
  <c r="V8" i="1"/>
  <c r="R8" i="1"/>
  <c r="L140" i="2" l="1" a="1"/>
  <c r="L140" i="2" s="1"/>
  <c r="L139" i="2" a="1"/>
  <c r="L139" i="2" s="1"/>
  <c r="L138" i="2" l="1"/>
  <c r="M138" i="2" s="1"/>
  <c r="L137" i="2" a="1"/>
  <c r="L137" i="2" s="1"/>
  <c r="I137" i="2"/>
  <c r="L136" i="2" a="1"/>
  <c r="L136" i="2" s="1"/>
  <c r="I136" i="2"/>
  <c r="M254" i="2"/>
  <c r="L254" i="2"/>
  <c r="F177" i="3" l="1"/>
  <c r="P175" i="3" l="1"/>
  <c r="P174" i="3"/>
  <c r="P127" i="3"/>
  <c r="P126" i="3"/>
  <c r="P111" i="3"/>
  <c r="P110" i="3"/>
  <c r="P81" i="3"/>
  <c r="P80" i="3"/>
  <c r="P71" i="3"/>
  <c r="P70" i="3"/>
  <c r="P58" i="3"/>
  <c r="P57" i="3"/>
  <c r="P44" i="3"/>
  <c r="P43" i="3"/>
  <c r="P39" i="3"/>
  <c r="P38" i="3"/>
  <c r="P35" i="3"/>
  <c r="P34" i="3"/>
  <c r="P23" i="3"/>
  <c r="P22" i="3"/>
  <c r="P11" i="3"/>
  <c r="P10" i="3"/>
  <c r="P177" i="3" l="1"/>
  <c r="P178" i="3"/>
  <c r="K173" i="3"/>
  <c r="I173" i="3"/>
  <c r="K172" i="3"/>
  <c r="I172" i="3"/>
  <c r="K171" i="3"/>
  <c r="I171" i="3"/>
  <c r="K170" i="3"/>
  <c r="I170" i="3"/>
  <c r="K169" i="3"/>
  <c r="I169" i="3"/>
  <c r="K168" i="3"/>
  <c r="I168" i="3"/>
  <c r="K167" i="3"/>
  <c r="I167" i="3"/>
  <c r="K166" i="3"/>
  <c r="I166" i="3"/>
  <c r="K165" i="3"/>
  <c r="I165" i="3"/>
  <c r="K164" i="3"/>
  <c r="I164" i="3"/>
  <c r="K163" i="3"/>
  <c r="I163" i="3"/>
  <c r="K162" i="3"/>
  <c r="I162" i="3"/>
  <c r="K161" i="3"/>
  <c r="I161" i="3"/>
  <c r="K160" i="3"/>
  <c r="I160" i="3"/>
  <c r="K159" i="3"/>
  <c r="I159" i="3"/>
  <c r="K158" i="3"/>
  <c r="I158" i="3"/>
  <c r="K157" i="3"/>
  <c r="I157" i="3"/>
  <c r="K156" i="3"/>
  <c r="I156" i="3"/>
  <c r="K155" i="3"/>
  <c r="I155" i="3"/>
  <c r="K154" i="3"/>
  <c r="I154" i="3"/>
  <c r="K153" i="3"/>
  <c r="I153" i="3"/>
  <c r="K152" i="3"/>
  <c r="I152" i="3"/>
  <c r="K151" i="3"/>
  <c r="I151" i="3"/>
  <c r="K150" i="3"/>
  <c r="I150" i="3"/>
  <c r="K149" i="3"/>
  <c r="I149" i="3"/>
  <c r="K148" i="3"/>
  <c r="I148" i="3"/>
  <c r="K147" i="3"/>
  <c r="I147" i="3"/>
  <c r="K146" i="3"/>
  <c r="I146" i="3"/>
  <c r="K145" i="3"/>
  <c r="I145" i="3"/>
  <c r="K144" i="3"/>
  <c r="I144" i="3"/>
  <c r="K143" i="3"/>
  <c r="I143" i="3"/>
  <c r="K142" i="3"/>
  <c r="I142" i="3"/>
  <c r="K141" i="3"/>
  <c r="I141" i="3"/>
  <c r="K140" i="3"/>
  <c r="I140" i="3"/>
  <c r="K139" i="3"/>
  <c r="I139" i="3"/>
  <c r="K138" i="3"/>
  <c r="I138" i="3"/>
  <c r="K137" i="3"/>
  <c r="I137" i="3"/>
  <c r="K136" i="3"/>
  <c r="I136" i="3"/>
  <c r="K135" i="3"/>
  <c r="I135" i="3"/>
  <c r="K134" i="3"/>
  <c r="I134" i="3"/>
  <c r="K133" i="3"/>
  <c r="I133" i="3"/>
  <c r="K132" i="3"/>
  <c r="I132" i="3"/>
  <c r="K131" i="3"/>
  <c r="I131" i="3"/>
  <c r="K130" i="3"/>
  <c r="I130" i="3"/>
  <c r="K129" i="3"/>
  <c r="I129" i="3"/>
  <c r="K128" i="3"/>
  <c r="I128" i="3"/>
  <c r="K125" i="3"/>
  <c r="I125" i="3"/>
  <c r="K124" i="3"/>
  <c r="I124" i="3"/>
  <c r="K123" i="3"/>
  <c r="I123" i="3"/>
  <c r="K122" i="3"/>
  <c r="I122" i="3"/>
  <c r="K121" i="3"/>
  <c r="I121" i="3"/>
  <c r="K120" i="3"/>
  <c r="I120" i="3"/>
  <c r="K119" i="3"/>
  <c r="I119" i="3"/>
  <c r="K118" i="3"/>
  <c r="I118" i="3"/>
  <c r="K117" i="3"/>
  <c r="I117" i="3"/>
  <c r="K109" i="3"/>
  <c r="I109" i="3"/>
  <c r="K108" i="3"/>
  <c r="I108" i="3"/>
  <c r="K107" i="3"/>
  <c r="I107" i="3"/>
  <c r="K106" i="3"/>
  <c r="I106" i="3"/>
  <c r="K105" i="3"/>
  <c r="I105" i="3"/>
  <c r="K104" i="3"/>
  <c r="I104" i="3"/>
  <c r="K103" i="3"/>
  <c r="I103" i="3"/>
  <c r="K102" i="3"/>
  <c r="I102" i="3"/>
  <c r="K101" i="3"/>
  <c r="I101" i="3"/>
  <c r="K100" i="3"/>
  <c r="I100" i="3"/>
  <c r="K99" i="3"/>
  <c r="I99" i="3"/>
  <c r="K98" i="3"/>
  <c r="I98" i="3"/>
  <c r="K97" i="3"/>
  <c r="I97" i="3"/>
  <c r="K96" i="3"/>
  <c r="I96" i="3"/>
  <c r="K95" i="3"/>
  <c r="I95" i="3"/>
  <c r="K94" i="3"/>
  <c r="I94" i="3"/>
  <c r="K93" i="3"/>
  <c r="I93" i="3"/>
  <c r="K92" i="3"/>
  <c r="I92" i="3"/>
  <c r="K91" i="3"/>
  <c r="I91" i="3"/>
  <c r="K90" i="3"/>
  <c r="I90" i="3"/>
  <c r="K89" i="3"/>
  <c r="I89" i="3"/>
  <c r="K88" i="3"/>
  <c r="I88" i="3"/>
  <c r="K87" i="3"/>
  <c r="I87" i="3"/>
  <c r="K86" i="3"/>
  <c r="I86" i="3"/>
  <c r="K85" i="3"/>
  <c r="I85" i="3"/>
  <c r="K84" i="3"/>
  <c r="I84" i="3"/>
  <c r="K83" i="3"/>
  <c r="I83" i="3"/>
  <c r="K79" i="3"/>
  <c r="I79" i="3"/>
  <c r="H79" i="3"/>
  <c r="K78" i="3"/>
  <c r="I78" i="3"/>
  <c r="H78" i="3"/>
  <c r="K77" i="3"/>
  <c r="I77" i="3"/>
  <c r="H77" i="3"/>
  <c r="K76" i="3"/>
  <c r="I76" i="3"/>
  <c r="H76" i="3"/>
  <c r="K75" i="3"/>
  <c r="I75" i="3"/>
  <c r="H75" i="3"/>
  <c r="K74" i="3"/>
  <c r="I74" i="3"/>
  <c r="H74" i="3"/>
  <c r="K73" i="3"/>
  <c r="I73" i="3"/>
  <c r="H73" i="3"/>
  <c r="K72" i="3"/>
  <c r="I72" i="3"/>
  <c r="H72" i="3"/>
  <c r="K69" i="3"/>
  <c r="I69" i="3"/>
  <c r="H69" i="3"/>
  <c r="K68" i="3"/>
  <c r="I68" i="3"/>
  <c r="H68" i="3"/>
  <c r="K67" i="3"/>
  <c r="I67" i="3"/>
  <c r="H67" i="3"/>
  <c r="K66" i="3"/>
  <c r="I66" i="3"/>
  <c r="H66" i="3"/>
  <c r="K65" i="3"/>
  <c r="I65" i="3"/>
  <c r="H65" i="3"/>
  <c r="K64" i="3"/>
  <c r="I64" i="3"/>
  <c r="H64" i="3"/>
  <c r="K56" i="3"/>
  <c r="I56" i="3"/>
  <c r="K55" i="3"/>
  <c r="I55" i="3"/>
  <c r="K54" i="3"/>
  <c r="I54" i="3"/>
  <c r="K53" i="3"/>
  <c r="I53" i="3"/>
  <c r="K52" i="3"/>
  <c r="I52" i="3"/>
  <c r="K51" i="3"/>
  <c r="I51" i="3"/>
  <c r="K50" i="3"/>
  <c r="I50" i="3"/>
  <c r="K49" i="3"/>
  <c r="I49" i="3"/>
  <c r="K48" i="3"/>
  <c r="I48" i="3"/>
  <c r="K47" i="3"/>
  <c r="I47" i="3"/>
  <c r="K46" i="3"/>
  <c r="I46" i="3"/>
  <c r="K45" i="3"/>
  <c r="I45" i="3"/>
  <c r="K42" i="3"/>
  <c r="I42" i="3"/>
  <c r="H42" i="3"/>
  <c r="K41" i="3"/>
  <c r="I41" i="3"/>
  <c r="H41" i="3"/>
  <c r="K40" i="3"/>
  <c r="I40" i="3"/>
  <c r="H40" i="3"/>
  <c r="K37" i="3"/>
  <c r="I37" i="3"/>
  <c r="H37" i="3"/>
  <c r="K36" i="3"/>
  <c r="I36" i="3"/>
  <c r="H36" i="3"/>
  <c r="K33" i="3"/>
  <c r="I33" i="3"/>
  <c r="H33" i="3"/>
  <c r="K32" i="3"/>
  <c r="I32" i="3"/>
  <c r="H32" i="3"/>
  <c r="K31" i="3"/>
  <c r="I31" i="3"/>
  <c r="H31" i="3"/>
  <c r="K30" i="3"/>
  <c r="I30" i="3"/>
  <c r="H30" i="3"/>
  <c r="K29" i="3"/>
  <c r="I29" i="3"/>
  <c r="H29" i="3"/>
  <c r="K28" i="3"/>
  <c r="I28" i="3"/>
  <c r="H28" i="3"/>
  <c r="K27" i="3"/>
  <c r="I27" i="3"/>
  <c r="H27" i="3"/>
  <c r="K26" i="3"/>
  <c r="I26" i="3"/>
  <c r="H26" i="3"/>
  <c r="K25" i="3"/>
  <c r="I25" i="3"/>
  <c r="H25" i="3"/>
  <c r="K24" i="3"/>
  <c r="I24" i="3"/>
  <c r="H24" i="3"/>
  <c r="K21" i="3"/>
  <c r="I21" i="3"/>
  <c r="H21" i="3"/>
  <c r="K20" i="3"/>
  <c r="I20" i="3"/>
  <c r="H20" i="3"/>
  <c r="K19" i="3"/>
  <c r="I19" i="3"/>
  <c r="H19" i="3"/>
  <c r="K18" i="3"/>
  <c r="I18" i="3"/>
  <c r="H18" i="3"/>
  <c r="K17" i="3"/>
  <c r="I17" i="3"/>
  <c r="H17" i="3"/>
  <c r="K16" i="3"/>
  <c r="I16" i="3"/>
  <c r="H16" i="3"/>
  <c r="K15" i="3"/>
  <c r="I15" i="3"/>
  <c r="H15" i="3"/>
  <c r="K14" i="3"/>
  <c r="I14" i="3"/>
  <c r="H14" i="3"/>
  <c r="K13" i="3"/>
  <c r="I13" i="3"/>
  <c r="H13" i="3"/>
  <c r="K12" i="3"/>
  <c r="I12" i="3"/>
  <c r="H12" i="3"/>
  <c r="K9" i="3"/>
  <c r="I9" i="3"/>
  <c r="H9" i="3"/>
  <c r="K8" i="3"/>
  <c r="I8" i="3"/>
  <c r="H8" i="3"/>
  <c r="U157" i="1" l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O156" i="1"/>
  <c r="N156" i="1"/>
  <c r="L156" i="1"/>
  <c r="K156" i="1"/>
  <c r="I156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O155" i="1"/>
  <c r="N155" i="1"/>
  <c r="L155" i="1"/>
  <c r="K155" i="1"/>
  <c r="I155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O154" i="1"/>
  <c r="N154" i="1"/>
  <c r="L154" i="1"/>
  <c r="K154" i="1"/>
  <c r="I154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O153" i="1"/>
  <c r="N153" i="1"/>
  <c r="L153" i="1"/>
  <c r="K153" i="1"/>
  <c r="I153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O152" i="1"/>
  <c r="N152" i="1"/>
  <c r="L152" i="1"/>
  <c r="K152" i="1"/>
  <c r="I152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O151" i="1"/>
  <c r="N151" i="1"/>
  <c r="L151" i="1"/>
  <c r="K151" i="1"/>
  <c r="I151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O150" i="1"/>
  <c r="N150" i="1"/>
  <c r="L150" i="1"/>
  <c r="K150" i="1"/>
  <c r="I150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O149" i="1"/>
  <c r="N149" i="1"/>
  <c r="L149" i="1"/>
  <c r="K149" i="1"/>
  <c r="I149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O148" i="1"/>
  <c r="N148" i="1"/>
  <c r="L148" i="1"/>
  <c r="K148" i="1"/>
  <c r="I148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O147" i="1"/>
  <c r="N147" i="1"/>
  <c r="L147" i="1"/>
  <c r="K147" i="1"/>
  <c r="I147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O146" i="1"/>
  <c r="N146" i="1"/>
  <c r="L146" i="1"/>
  <c r="K146" i="1"/>
  <c r="I146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O145" i="1"/>
  <c r="N145" i="1"/>
  <c r="L145" i="1"/>
  <c r="K145" i="1"/>
  <c r="I145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O144" i="1"/>
  <c r="N144" i="1"/>
  <c r="L144" i="1"/>
  <c r="K144" i="1"/>
  <c r="I144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O143" i="1"/>
  <c r="N143" i="1"/>
  <c r="L143" i="1"/>
  <c r="K143" i="1"/>
  <c r="I143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O142" i="1"/>
  <c r="N142" i="1"/>
  <c r="L142" i="1"/>
  <c r="K142" i="1"/>
  <c r="I142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O141" i="1"/>
  <c r="N141" i="1"/>
  <c r="L141" i="1"/>
  <c r="K141" i="1"/>
  <c r="I141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O140" i="1"/>
  <c r="N140" i="1"/>
  <c r="L140" i="1"/>
  <c r="K140" i="1"/>
  <c r="I140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O139" i="1"/>
  <c r="N139" i="1"/>
  <c r="L139" i="1"/>
  <c r="K139" i="1"/>
  <c r="I139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O138" i="1"/>
  <c r="N138" i="1"/>
  <c r="L138" i="1"/>
  <c r="K138" i="1"/>
  <c r="I138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O137" i="1"/>
  <c r="N137" i="1"/>
  <c r="L137" i="1"/>
  <c r="K137" i="1"/>
  <c r="I137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O136" i="1"/>
  <c r="N136" i="1"/>
  <c r="L136" i="1"/>
  <c r="K136" i="1"/>
  <c r="I136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O135" i="1"/>
  <c r="N135" i="1"/>
  <c r="L135" i="1"/>
  <c r="K135" i="1"/>
  <c r="I135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O134" i="1"/>
  <c r="N134" i="1"/>
  <c r="L134" i="1"/>
  <c r="K134" i="1"/>
  <c r="I134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O133" i="1"/>
  <c r="N133" i="1"/>
  <c r="L133" i="1"/>
  <c r="K133" i="1"/>
  <c r="I133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O132" i="1"/>
  <c r="N132" i="1"/>
  <c r="L132" i="1"/>
  <c r="K132" i="1"/>
  <c r="I132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O131" i="1"/>
  <c r="N131" i="1"/>
  <c r="L131" i="1"/>
  <c r="K131" i="1"/>
  <c r="I131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O130" i="1"/>
  <c r="N130" i="1"/>
  <c r="L130" i="1"/>
  <c r="K130" i="1"/>
  <c r="I130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O129" i="1"/>
  <c r="N129" i="1"/>
  <c r="L129" i="1"/>
  <c r="K129" i="1"/>
  <c r="I129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O128" i="1"/>
  <c r="N128" i="1"/>
  <c r="L128" i="1"/>
  <c r="K128" i="1"/>
  <c r="I128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O127" i="1"/>
  <c r="N127" i="1"/>
  <c r="L127" i="1"/>
  <c r="K127" i="1"/>
  <c r="I127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O126" i="1"/>
  <c r="N126" i="1"/>
  <c r="L126" i="1"/>
  <c r="K126" i="1"/>
  <c r="I126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O125" i="1"/>
  <c r="N125" i="1"/>
  <c r="L125" i="1"/>
  <c r="K125" i="1"/>
  <c r="I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O124" i="1"/>
  <c r="N124" i="1"/>
  <c r="L124" i="1"/>
  <c r="K124" i="1"/>
  <c r="I124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O123" i="1"/>
  <c r="N123" i="1"/>
  <c r="L123" i="1"/>
  <c r="K123" i="1"/>
  <c r="I123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O122" i="1"/>
  <c r="N122" i="1"/>
  <c r="L122" i="1"/>
  <c r="K122" i="1"/>
  <c r="I122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O121" i="1"/>
  <c r="N121" i="1"/>
  <c r="L121" i="1"/>
  <c r="K121" i="1"/>
  <c r="I121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O120" i="1"/>
  <c r="N120" i="1"/>
  <c r="L120" i="1"/>
  <c r="K120" i="1"/>
  <c r="I120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O119" i="1"/>
  <c r="N119" i="1"/>
  <c r="L119" i="1"/>
  <c r="K119" i="1"/>
  <c r="I119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O118" i="1"/>
  <c r="N118" i="1"/>
  <c r="L118" i="1"/>
  <c r="K118" i="1"/>
  <c r="I118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O117" i="1"/>
  <c r="N117" i="1"/>
  <c r="L117" i="1"/>
  <c r="K117" i="1"/>
  <c r="I117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O116" i="1"/>
  <c r="N116" i="1"/>
  <c r="L116" i="1"/>
  <c r="K116" i="1"/>
  <c r="I116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O115" i="1"/>
  <c r="N115" i="1"/>
  <c r="L115" i="1"/>
  <c r="K115" i="1"/>
  <c r="I115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O114" i="1"/>
  <c r="N114" i="1"/>
  <c r="L114" i="1"/>
  <c r="K114" i="1"/>
  <c r="I114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O113" i="1"/>
  <c r="N113" i="1"/>
  <c r="L113" i="1"/>
  <c r="K113" i="1"/>
  <c r="I113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O112" i="1"/>
  <c r="N112" i="1"/>
  <c r="L112" i="1"/>
  <c r="K112" i="1"/>
  <c r="I112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O111" i="1"/>
  <c r="N111" i="1"/>
  <c r="L111" i="1"/>
  <c r="K111" i="1"/>
  <c r="I111" i="1"/>
  <c r="U110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O109" i="1"/>
  <c r="N109" i="1"/>
  <c r="L109" i="1"/>
  <c r="K109" i="1"/>
  <c r="I109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O108" i="1"/>
  <c r="N108" i="1"/>
  <c r="L108" i="1"/>
  <c r="K108" i="1"/>
  <c r="I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O107" i="1"/>
  <c r="N107" i="1"/>
  <c r="L107" i="1"/>
  <c r="K107" i="1"/>
  <c r="I107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O106" i="1"/>
  <c r="N106" i="1"/>
  <c r="L106" i="1"/>
  <c r="K106" i="1"/>
  <c r="I106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O105" i="1"/>
  <c r="N105" i="1"/>
  <c r="L105" i="1"/>
  <c r="K105" i="1"/>
  <c r="I105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O104" i="1"/>
  <c r="N104" i="1"/>
  <c r="L104" i="1"/>
  <c r="K104" i="1"/>
  <c r="I104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O103" i="1"/>
  <c r="N103" i="1"/>
  <c r="L103" i="1"/>
  <c r="K103" i="1"/>
  <c r="I103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O102" i="1"/>
  <c r="N102" i="1"/>
  <c r="L102" i="1"/>
  <c r="K102" i="1"/>
  <c r="I102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O101" i="1"/>
  <c r="N101" i="1"/>
  <c r="L101" i="1"/>
  <c r="K101" i="1"/>
  <c r="I101" i="1"/>
  <c r="U100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O99" i="1"/>
  <c r="N99" i="1"/>
  <c r="L99" i="1"/>
  <c r="K99" i="1"/>
  <c r="I99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O98" i="1"/>
  <c r="N98" i="1"/>
  <c r="L98" i="1"/>
  <c r="K98" i="1"/>
  <c r="I98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O97" i="1"/>
  <c r="N97" i="1"/>
  <c r="L97" i="1"/>
  <c r="K97" i="1"/>
  <c r="I97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O96" i="1"/>
  <c r="N96" i="1"/>
  <c r="L96" i="1"/>
  <c r="K96" i="1"/>
  <c r="I96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O95" i="1"/>
  <c r="N95" i="1"/>
  <c r="L95" i="1"/>
  <c r="K95" i="1"/>
  <c r="I95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O94" i="1"/>
  <c r="N94" i="1"/>
  <c r="L94" i="1"/>
  <c r="K94" i="1"/>
  <c r="I94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O93" i="1"/>
  <c r="N93" i="1"/>
  <c r="L93" i="1"/>
  <c r="K93" i="1"/>
  <c r="I93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O92" i="1"/>
  <c r="N92" i="1"/>
  <c r="L92" i="1"/>
  <c r="K92" i="1"/>
  <c r="I92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O91" i="1"/>
  <c r="N91" i="1"/>
  <c r="L91" i="1"/>
  <c r="K91" i="1"/>
  <c r="I91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O90" i="1"/>
  <c r="N90" i="1"/>
  <c r="L90" i="1"/>
  <c r="K90" i="1"/>
  <c r="I90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O89" i="1"/>
  <c r="N89" i="1"/>
  <c r="L89" i="1"/>
  <c r="K89" i="1"/>
  <c r="I89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O88" i="1"/>
  <c r="N88" i="1"/>
  <c r="L88" i="1"/>
  <c r="K88" i="1"/>
  <c r="I88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O87" i="1"/>
  <c r="N87" i="1"/>
  <c r="L87" i="1"/>
  <c r="K87" i="1"/>
  <c r="I87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O86" i="1"/>
  <c r="N86" i="1"/>
  <c r="L86" i="1"/>
  <c r="K86" i="1"/>
  <c r="I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O85" i="1"/>
  <c r="N85" i="1"/>
  <c r="L85" i="1"/>
  <c r="K85" i="1"/>
  <c r="I85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O84" i="1"/>
  <c r="N84" i="1"/>
  <c r="L84" i="1"/>
  <c r="K84" i="1"/>
  <c r="I84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O83" i="1"/>
  <c r="N83" i="1"/>
  <c r="L83" i="1"/>
  <c r="K83" i="1"/>
  <c r="I83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O82" i="1"/>
  <c r="N82" i="1"/>
  <c r="L82" i="1"/>
  <c r="K82" i="1"/>
  <c r="I82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O81" i="1"/>
  <c r="N81" i="1"/>
  <c r="L81" i="1"/>
  <c r="K81" i="1"/>
  <c r="I81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O80" i="1"/>
  <c r="N80" i="1"/>
  <c r="L80" i="1"/>
  <c r="K80" i="1"/>
  <c r="I80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O79" i="1"/>
  <c r="N79" i="1"/>
  <c r="L79" i="1"/>
  <c r="K79" i="1"/>
  <c r="I79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O78" i="1"/>
  <c r="N78" i="1"/>
  <c r="L78" i="1"/>
  <c r="K78" i="1"/>
  <c r="I78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O77" i="1"/>
  <c r="N77" i="1"/>
  <c r="L77" i="1"/>
  <c r="K77" i="1"/>
  <c r="I77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O76" i="1"/>
  <c r="N76" i="1"/>
  <c r="L76" i="1"/>
  <c r="K76" i="1"/>
  <c r="I76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O75" i="1"/>
  <c r="N75" i="1"/>
  <c r="L75" i="1"/>
  <c r="K75" i="1"/>
  <c r="I75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O74" i="1"/>
  <c r="N74" i="1"/>
  <c r="L74" i="1"/>
  <c r="K74" i="1"/>
  <c r="I74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O73" i="1"/>
  <c r="N73" i="1"/>
  <c r="L73" i="1"/>
  <c r="K73" i="1"/>
  <c r="I73" i="1"/>
  <c r="AF67" i="1"/>
  <c r="AD67" i="1"/>
  <c r="AE67" i="1" s="1"/>
  <c r="AC67" i="1"/>
  <c r="AB67" i="1"/>
  <c r="AA67" i="1"/>
  <c r="Z67" i="1"/>
  <c r="Y67" i="1"/>
  <c r="X67" i="1"/>
  <c r="W67" i="1"/>
  <c r="S67" i="1"/>
  <c r="O67" i="1"/>
  <c r="N67" i="1"/>
  <c r="L67" i="1"/>
  <c r="K67" i="1"/>
  <c r="I67" i="1"/>
  <c r="H67" i="1"/>
  <c r="AF66" i="1"/>
  <c r="AD66" i="1"/>
  <c r="AE66" i="1" s="1"/>
  <c r="AC66" i="1"/>
  <c r="AB66" i="1"/>
  <c r="AA66" i="1"/>
  <c r="Z66" i="1"/>
  <c r="Y66" i="1"/>
  <c r="X66" i="1"/>
  <c r="W66" i="1"/>
  <c r="S66" i="1"/>
  <c r="O66" i="1"/>
  <c r="N66" i="1"/>
  <c r="L66" i="1"/>
  <c r="K66" i="1"/>
  <c r="I66" i="1"/>
  <c r="H66" i="1"/>
  <c r="AF65" i="1"/>
  <c r="AD65" i="1"/>
  <c r="AE65" i="1" s="1"/>
  <c r="AC65" i="1"/>
  <c r="AB65" i="1"/>
  <c r="AA65" i="1"/>
  <c r="Z65" i="1"/>
  <c r="Y65" i="1"/>
  <c r="X65" i="1"/>
  <c r="W65" i="1"/>
  <c r="S65" i="1"/>
  <c r="O65" i="1"/>
  <c r="N65" i="1"/>
  <c r="L65" i="1"/>
  <c r="K65" i="1"/>
  <c r="I65" i="1"/>
  <c r="H65" i="1"/>
  <c r="AF64" i="1"/>
  <c r="AD64" i="1"/>
  <c r="AE64" i="1" s="1"/>
  <c r="AC64" i="1"/>
  <c r="AB64" i="1"/>
  <c r="AA64" i="1"/>
  <c r="Z64" i="1"/>
  <c r="Y64" i="1"/>
  <c r="X64" i="1"/>
  <c r="W64" i="1"/>
  <c r="S64" i="1"/>
  <c r="O64" i="1"/>
  <c r="N64" i="1"/>
  <c r="L64" i="1"/>
  <c r="K64" i="1"/>
  <c r="I64" i="1"/>
  <c r="H64" i="1"/>
  <c r="AF63" i="1"/>
  <c r="AD63" i="1"/>
  <c r="AE63" i="1" s="1"/>
  <c r="AC63" i="1"/>
  <c r="AB63" i="1"/>
  <c r="AA63" i="1"/>
  <c r="Z63" i="1"/>
  <c r="Y63" i="1"/>
  <c r="X63" i="1"/>
  <c r="W63" i="1"/>
  <c r="S63" i="1"/>
  <c r="O63" i="1"/>
  <c r="N63" i="1"/>
  <c r="L63" i="1"/>
  <c r="K63" i="1"/>
  <c r="I63" i="1"/>
  <c r="H63" i="1"/>
  <c r="AF62" i="1"/>
  <c r="AD62" i="1"/>
  <c r="AE62" i="1" s="1"/>
  <c r="AC62" i="1"/>
  <c r="AB62" i="1"/>
  <c r="AA62" i="1"/>
  <c r="Z62" i="1"/>
  <c r="Y62" i="1"/>
  <c r="X62" i="1"/>
  <c r="W62" i="1"/>
  <c r="S62" i="1"/>
  <c r="O62" i="1"/>
  <c r="N62" i="1"/>
  <c r="L62" i="1"/>
  <c r="K62" i="1"/>
  <c r="I62" i="1"/>
  <c r="H62" i="1"/>
  <c r="AF61" i="1"/>
  <c r="AD61" i="1"/>
  <c r="AE61" i="1" s="1"/>
  <c r="AC61" i="1"/>
  <c r="AB61" i="1"/>
  <c r="AA61" i="1"/>
  <c r="Z61" i="1"/>
  <c r="Y61" i="1"/>
  <c r="X61" i="1"/>
  <c r="W61" i="1"/>
  <c r="S61" i="1"/>
  <c r="O61" i="1"/>
  <c r="N61" i="1"/>
  <c r="L61" i="1"/>
  <c r="K61" i="1"/>
  <c r="I61" i="1"/>
  <c r="H61" i="1"/>
  <c r="AF60" i="1"/>
  <c r="AD60" i="1"/>
  <c r="AE60" i="1" s="1"/>
  <c r="AC60" i="1"/>
  <c r="AB60" i="1"/>
  <c r="AA60" i="1"/>
  <c r="Z60" i="1"/>
  <c r="Y60" i="1"/>
  <c r="X60" i="1"/>
  <c r="W60" i="1"/>
  <c r="S60" i="1"/>
  <c r="O60" i="1"/>
  <c r="N60" i="1"/>
  <c r="L60" i="1"/>
  <c r="K60" i="1"/>
  <c r="I60" i="1"/>
  <c r="H60" i="1"/>
  <c r="AF58" i="1"/>
  <c r="AD58" i="1"/>
  <c r="AE58" i="1" s="1"/>
  <c r="T58" i="1" s="1"/>
  <c r="U58" i="1" s="1"/>
  <c r="AC58" i="1"/>
  <c r="AB58" i="1"/>
  <c r="AA58" i="1"/>
  <c r="Z58" i="1"/>
  <c r="Y58" i="1"/>
  <c r="X58" i="1"/>
  <c r="W58" i="1"/>
  <c r="V58" i="1"/>
  <c r="S58" i="1"/>
  <c r="O58" i="1"/>
  <c r="N58" i="1"/>
  <c r="L58" i="1"/>
  <c r="K58" i="1"/>
  <c r="I58" i="1"/>
  <c r="H58" i="1"/>
  <c r="AF57" i="1"/>
  <c r="AD57" i="1"/>
  <c r="AE57" i="1" s="1"/>
  <c r="T57" i="1" s="1"/>
  <c r="U57" i="1" s="1"/>
  <c r="AC57" i="1"/>
  <c r="AB57" i="1"/>
  <c r="AA57" i="1"/>
  <c r="Z57" i="1"/>
  <c r="Y57" i="1"/>
  <c r="X57" i="1"/>
  <c r="W57" i="1"/>
  <c r="S57" i="1"/>
  <c r="O57" i="1"/>
  <c r="N57" i="1"/>
  <c r="L57" i="1"/>
  <c r="K57" i="1"/>
  <c r="I57" i="1"/>
  <c r="H57" i="1"/>
  <c r="AF56" i="1"/>
  <c r="AD56" i="1"/>
  <c r="AE56" i="1" s="1"/>
  <c r="T56" i="1" s="1"/>
  <c r="U56" i="1" s="1"/>
  <c r="AC56" i="1"/>
  <c r="AB56" i="1"/>
  <c r="AA56" i="1"/>
  <c r="Z56" i="1"/>
  <c r="Y56" i="1"/>
  <c r="X56" i="1"/>
  <c r="W56" i="1"/>
  <c r="S56" i="1"/>
  <c r="O56" i="1"/>
  <c r="N56" i="1"/>
  <c r="L56" i="1"/>
  <c r="K56" i="1"/>
  <c r="I56" i="1"/>
  <c r="H56" i="1"/>
  <c r="AF55" i="1"/>
  <c r="AD55" i="1"/>
  <c r="AE55" i="1" s="1"/>
  <c r="T55" i="1" s="1"/>
  <c r="U55" i="1" s="1"/>
  <c r="AC55" i="1"/>
  <c r="AB55" i="1"/>
  <c r="AA55" i="1"/>
  <c r="Z55" i="1"/>
  <c r="Y55" i="1"/>
  <c r="X55" i="1"/>
  <c r="W55" i="1"/>
  <c r="V55" i="1"/>
  <c r="S55" i="1"/>
  <c r="O55" i="1"/>
  <c r="N55" i="1"/>
  <c r="L55" i="1"/>
  <c r="K55" i="1"/>
  <c r="I55" i="1"/>
  <c r="H55" i="1"/>
  <c r="AF54" i="1"/>
  <c r="AD54" i="1"/>
  <c r="AE54" i="1" s="1"/>
  <c r="T54" i="1" s="1"/>
  <c r="U54" i="1" s="1"/>
  <c r="AC54" i="1"/>
  <c r="AB54" i="1"/>
  <c r="AA54" i="1"/>
  <c r="Z54" i="1"/>
  <c r="Y54" i="1"/>
  <c r="X54" i="1"/>
  <c r="W54" i="1"/>
  <c r="V54" i="1"/>
  <c r="S54" i="1"/>
  <c r="O54" i="1"/>
  <c r="N54" i="1"/>
  <c r="L54" i="1"/>
  <c r="K54" i="1"/>
  <c r="I54" i="1"/>
  <c r="H54" i="1"/>
  <c r="AF53" i="1"/>
  <c r="AD53" i="1"/>
  <c r="AE53" i="1" s="1"/>
  <c r="T53" i="1" s="1"/>
  <c r="U53" i="1" s="1"/>
  <c r="AC53" i="1"/>
  <c r="AB53" i="1"/>
  <c r="AA53" i="1"/>
  <c r="Z53" i="1"/>
  <c r="Y53" i="1"/>
  <c r="X53" i="1"/>
  <c r="W53" i="1"/>
  <c r="S53" i="1"/>
  <c r="O53" i="1"/>
  <c r="N53" i="1"/>
  <c r="L53" i="1"/>
  <c r="K53" i="1"/>
  <c r="I53" i="1"/>
  <c r="H53" i="1"/>
  <c r="AF51" i="1"/>
  <c r="AE51" i="1"/>
  <c r="AC51" i="1"/>
  <c r="AB51" i="1"/>
  <c r="AA51" i="1"/>
  <c r="Z51" i="1"/>
  <c r="Y51" i="1"/>
  <c r="X51" i="1"/>
  <c r="W51" i="1"/>
  <c r="S51" i="1"/>
  <c r="O51" i="1"/>
  <c r="N51" i="1"/>
  <c r="L51" i="1"/>
  <c r="AD51" i="1" s="1"/>
  <c r="K51" i="1"/>
  <c r="I51" i="1"/>
  <c r="AF50" i="1"/>
  <c r="AD50" i="1"/>
  <c r="AE50" i="1" s="1"/>
  <c r="T50" i="1" s="1"/>
  <c r="U50" i="1" s="1"/>
  <c r="AC50" i="1"/>
  <c r="AB50" i="1"/>
  <c r="AA50" i="1"/>
  <c r="Z50" i="1"/>
  <c r="Y50" i="1"/>
  <c r="X50" i="1"/>
  <c r="W50" i="1"/>
  <c r="S50" i="1"/>
  <c r="O50" i="1"/>
  <c r="N50" i="1"/>
  <c r="L50" i="1"/>
  <c r="K50" i="1"/>
  <c r="I50" i="1"/>
  <c r="AF49" i="1"/>
  <c r="AD49" i="1"/>
  <c r="AE49" i="1" s="1"/>
  <c r="AC49" i="1"/>
  <c r="AB49" i="1"/>
  <c r="AA49" i="1"/>
  <c r="Z49" i="1"/>
  <c r="Y49" i="1"/>
  <c r="X49" i="1"/>
  <c r="W49" i="1"/>
  <c r="S49" i="1"/>
  <c r="O49" i="1"/>
  <c r="N49" i="1"/>
  <c r="L49" i="1"/>
  <c r="K49" i="1"/>
  <c r="I49" i="1"/>
  <c r="AF48" i="1"/>
  <c r="AC48" i="1"/>
  <c r="AB48" i="1"/>
  <c r="AA48" i="1"/>
  <c r="Z48" i="1"/>
  <c r="Y48" i="1"/>
  <c r="X48" i="1"/>
  <c r="W48" i="1"/>
  <c r="S48" i="1"/>
  <c r="O48" i="1"/>
  <c r="N48" i="1"/>
  <c r="L48" i="1"/>
  <c r="AD48" i="1" s="1"/>
  <c r="AE48" i="1" s="1"/>
  <c r="V48" i="1" s="1"/>
  <c r="K48" i="1"/>
  <c r="I48" i="1"/>
  <c r="AF47" i="1"/>
  <c r="AE47" i="1"/>
  <c r="AC47" i="1"/>
  <c r="AB47" i="1"/>
  <c r="AA47" i="1"/>
  <c r="Z47" i="1"/>
  <c r="Y47" i="1"/>
  <c r="X47" i="1"/>
  <c r="W47" i="1"/>
  <c r="S47" i="1"/>
  <c r="O47" i="1"/>
  <c r="N47" i="1"/>
  <c r="L47" i="1"/>
  <c r="AD47" i="1" s="1"/>
  <c r="K47" i="1"/>
  <c r="I47" i="1"/>
  <c r="AF46" i="1"/>
  <c r="AD46" i="1"/>
  <c r="AE46" i="1" s="1"/>
  <c r="T46" i="1" s="1"/>
  <c r="U46" i="1" s="1"/>
  <c r="AC46" i="1"/>
  <c r="AB46" i="1"/>
  <c r="AA46" i="1"/>
  <c r="Z46" i="1"/>
  <c r="Y46" i="1"/>
  <c r="X46" i="1"/>
  <c r="W46" i="1"/>
  <c r="V46" i="1"/>
  <c r="S46" i="1"/>
  <c r="O46" i="1"/>
  <c r="N46" i="1"/>
  <c r="L46" i="1"/>
  <c r="K46" i="1"/>
  <c r="I46" i="1"/>
  <c r="AF45" i="1"/>
  <c r="AD45" i="1"/>
  <c r="AE45" i="1" s="1"/>
  <c r="AC45" i="1"/>
  <c r="AB45" i="1"/>
  <c r="AA45" i="1"/>
  <c r="Z45" i="1"/>
  <c r="Y45" i="1"/>
  <c r="X45" i="1"/>
  <c r="W45" i="1"/>
  <c r="S45" i="1"/>
  <c r="O45" i="1"/>
  <c r="N45" i="1"/>
  <c r="L45" i="1"/>
  <c r="K45" i="1"/>
  <c r="I45" i="1"/>
  <c r="AF44" i="1"/>
  <c r="AC44" i="1"/>
  <c r="AB44" i="1"/>
  <c r="AA44" i="1"/>
  <c r="Z44" i="1"/>
  <c r="Y44" i="1"/>
  <c r="X44" i="1"/>
  <c r="W44" i="1"/>
  <c r="S44" i="1"/>
  <c r="O44" i="1"/>
  <c r="N44" i="1"/>
  <c r="L44" i="1"/>
  <c r="AD44" i="1" s="1"/>
  <c r="AE44" i="1" s="1"/>
  <c r="V44" i="1" s="1"/>
  <c r="K44" i="1"/>
  <c r="I44" i="1"/>
  <c r="AF43" i="1"/>
  <c r="AE43" i="1"/>
  <c r="AC43" i="1"/>
  <c r="AB43" i="1"/>
  <c r="AA43" i="1"/>
  <c r="Z43" i="1"/>
  <c r="Y43" i="1"/>
  <c r="X43" i="1"/>
  <c r="W43" i="1"/>
  <c r="S43" i="1"/>
  <c r="O43" i="1"/>
  <c r="N43" i="1"/>
  <c r="L43" i="1"/>
  <c r="AD43" i="1" s="1"/>
  <c r="K43" i="1"/>
  <c r="I43" i="1"/>
  <c r="AF42" i="1"/>
  <c r="AD42" i="1"/>
  <c r="AE42" i="1" s="1"/>
  <c r="T42" i="1" s="1"/>
  <c r="U42" i="1" s="1"/>
  <c r="AC42" i="1"/>
  <c r="AB42" i="1"/>
  <c r="AA42" i="1"/>
  <c r="Z42" i="1"/>
  <c r="Y42" i="1"/>
  <c r="X42" i="1"/>
  <c r="W42" i="1"/>
  <c r="S42" i="1"/>
  <c r="O42" i="1"/>
  <c r="N42" i="1"/>
  <c r="L42" i="1"/>
  <c r="K42" i="1"/>
  <c r="I42" i="1"/>
  <c r="AF41" i="1"/>
  <c r="AD41" i="1"/>
  <c r="AE41" i="1" s="1"/>
  <c r="AC41" i="1"/>
  <c r="AB41" i="1"/>
  <c r="AA41" i="1"/>
  <c r="Z41" i="1"/>
  <c r="Y41" i="1"/>
  <c r="X41" i="1"/>
  <c r="W41" i="1"/>
  <c r="S41" i="1"/>
  <c r="O41" i="1"/>
  <c r="N41" i="1"/>
  <c r="L41" i="1"/>
  <c r="K41" i="1"/>
  <c r="I41" i="1"/>
  <c r="AF40" i="1"/>
  <c r="AC40" i="1"/>
  <c r="AB40" i="1"/>
  <c r="AA40" i="1"/>
  <c r="Z40" i="1"/>
  <c r="Y40" i="1"/>
  <c r="X40" i="1"/>
  <c r="W40" i="1"/>
  <c r="S40" i="1"/>
  <c r="O40" i="1"/>
  <c r="N40" i="1"/>
  <c r="L40" i="1"/>
  <c r="AD40" i="1" s="1"/>
  <c r="AE40" i="1" s="1"/>
  <c r="V40" i="1" s="1"/>
  <c r="K40" i="1"/>
  <c r="I40" i="1"/>
  <c r="AF38" i="1"/>
  <c r="AC38" i="1"/>
  <c r="AB38" i="1"/>
  <c r="AA38" i="1"/>
  <c r="Z38" i="1"/>
  <c r="Y38" i="1"/>
  <c r="X38" i="1"/>
  <c r="W38" i="1"/>
  <c r="S38" i="1"/>
  <c r="O38" i="1"/>
  <c r="N38" i="1"/>
  <c r="L38" i="1"/>
  <c r="AD38" i="1" s="1"/>
  <c r="AE38" i="1" s="1"/>
  <c r="V38" i="1" s="1"/>
  <c r="K38" i="1"/>
  <c r="I38" i="1"/>
  <c r="H38" i="1"/>
  <c r="AF37" i="1"/>
  <c r="AC37" i="1"/>
  <c r="AB37" i="1"/>
  <c r="AA37" i="1"/>
  <c r="Z37" i="1"/>
  <c r="Y37" i="1"/>
  <c r="X37" i="1"/>
  <c r="W37" i="1"/>
  <c r="S37" i="1"/>
  <c r="O37" i="1"/>
  <c r="N37" i="1"/>
  <c r="L37" i="1"/>
  <c r="AD37" i="1" s="1"/>
  <c r="AE37" i="1" s="1"/>
  <c r="V37" i="1" s="1"/>
  <c r="K37" i="1"/>
  <c r="I37" i="1"/>
  <c r="H37" i="1"/>
  <c r="AF36" i="1"/>
  <c r="AC36" i="1"/>
  <c r="AB36" i="1"/>
  <c r="AA36" i="1"/>
  <c r="Z36" i="1"/>
  <c r="Y36" i="1"/>
  <c r="X36" i="1"/>
  <c r="W36" i="1"/>
  <c r="S36" i="1"/>
  <c r="O36" i="1"/>
  <c r="N36" i="1"/>
  <c r="L36" i="1"/>
  <c r="AD36" i="1" s="1"/>
  <c r="AE36" i="1" s="1"/>
  <c r="V36" i="1" s="1"/>
  <c r="K36" i="1"/>
  <c r="I36" i="1"/>
  <c r="H36" i="1"/>
  <c r="AF34" i="1"/>
  <c r="AD34" i="1"/>
  <c r="AE34" i="1" s="1"/>
  <c r="AC34" i="1"/>
  <c r="AB34" i="1"/>
  <c r="AA34" i="1"/>
  <c r="Z34" i="1"/>
  <c r="Y34" i="1"/>
  <c r="X34" i="1"/>
  <c r="W34" i="1"/>
  <c r="S34" i="1"/>
  <c r="O34" i="1"/>
  <c r="N34" i="1"/>
  <c r="L34" i="1"/>
  <c r="K34" i="1"/>
  <c r="I34" i="1"/>
  <c r="H34" i="1"/>
  <c r="AF33" i="1"/>
  <c r="AD33" i="1"/>
  <c r="AE33" i="1" s="1"/>
  <c r="AC33" i="1"/>
  <c r="AB33" i="1"/>
  <c r="AA33" i="1"/>
  <c r="Z33" i="1"/>
  <c r="Y33" i="1"/>
  <c r="X33" i="1"/>
  <c r="W33" i="1"/>
  <c r="S33" i="1"/>
  <c r="O33" i="1"/>
  <c r="N33" i="1"/>
  <c r="L33" i="1"/>
  <c r="K33" i="1"/>
  <c r="I33" i="1"/>
  <c r="H33" i="1"/>
  <c r="AD31" i="1"/>
  <c r="AE31" i="1" s="1"/>
  <c r="V31" i="1" s="1"/>
  <c r="AC31" i="1"/>
  <c r="AB31" i="1"/>
  <c r="AA31" i="1"/>
  <c r="Z31" i="1"/>
  <c r="Y31" i="1"/>
  <c r="X31" i="1"/>
  <c r="W31" i="1"/>
  <c r="S31" i="1"/>
  <c r="O31" i="1"/>
  <c r="N31" i="1"/>
  <c r="L31" i="1"/>
  <c r="K31" i="1"/>
  <c r="I31" i="1"/>
  <c r="H31" i="1"/>
  <c r="AD30" i="1"/>
  <c r="AE30" i="1" s="1"/>
  <c r="AC30" i="1"/>
  <c r="AB30" i="1"/>
  <c r="AA30" i="1"/>
  <c r="Z30" i="1"/>
  <c r="Y30" i="1"/>
  <c r="X30" i="1"/>
  <c r="W30" i="1"/>
  <c r="S30" i="1"/>
  <c r="O30" i="1"/>
  <c r="N30" i="1"/>
  <c r="L30" i="1"/>
  <c r="K30" i="1"/>
  <c r="I30" i="1"/>
  <c r="H30" i="1"/>
  <c r="AD29" i="1"/>
  <c r="AE29" i="1" s="1"/>
  <c r="V29" i="1" s="1"/>
  <c r="AC29" i="1"/>
  <c r="AB29" i="1"/>
  <c r="AA29" i="1"/>
  <c r="Z29" i="1"/>
  <c r="Y29" i="1"/>
  <c r="X29" i="1"/>
  <c r="W29" i="1"/>
  <c r="S29" i="1"/>
  <c r="O29" i="1"/>
  <c r="N29" i="1"/>
  <c r="L29" i="1"/>
  <c r="K29" i="1"/>
  <c r="I29" i="1"/>
  <c r="H29" i="1"/>
  <c r="AE28" i="1"/>
  <c r="AD28" i="1"/>
  <c r="AC28" i="1"/>
  <c r="AB28" i="1"/>
  <c r="AA28" i="1"/>
  <c r="Z28" i="1"/>
  <c r="Y28" i="1"/>
  <c r="X28" i="1"/>
  <c r="W28" i="1"/>
  <c r="S28" i="1"/>
  <c r="O28" i="1"/>
  <c r="N28" i="1"/>
  <c r="L28" i="1"/>
  <c r="K28" i="1"/>
  <c r="I28" i="1"/>
  <c r="H28" i="1"/>
  <c r="AE27" i="1"/>
  <c r="V27" i="1" s="1"/>
  <c r="AD27" i="1"/>
  <c r="AC27" i="1"/>
  <c r="AB27" i="1"/>
  <c r="AA27" i="1"/>
  <c r="Z27" i="1"/>
  <c r="Y27" i="1"/>
  <c r="X27" i="1"/>
  <c r="W27" i="1"/>
  <c r="S27" i="1"/>
  <c r="O27" i="1"/>
  <c r="N27" i="1"/>
  <c r="L27" i="1"/>
  <c r="K27" i="1"/>
  <c r="I27" i="1"/>
  <c r="H27" i="1"/>
  <c r="AD26" i="1"/>
  <c r="AE26" i="1" s="1"/>
  <c r="AC26" i="1"/>
  <c r="AB26" i="1"/>
  <c r="AA26" i="1"/>
  <c r="Z26" i="1"/>
  <c r="Y26" i="1"/>
  <c r="X26" i="1"/>
  <c r="W26" i="1"/>
  <c r="S26" i="1"/>
  <c r="O26" i="1"/>
  <c r="N26" i="1"/>
  <c r="L26" i="1"/>
  <c r="K26" i="1"/>
  <c r="I26" i="1"/>
  <c r="H26" i="1"/>
  <c r="AD25" i="1"/>
  <c r="AE25" i="1" s="1"/>
  <c r="AC25" i="1"/>
  <c r="AB25" i="1"/>
  <c r="AA25" i="1"/>
  <c r="Z25" i="1"/>
  <c r="Y25" i="1"/>
  <c r="X25" i="1"/>
  <c r="W25" i="1"/>
  <c r="S25" i="1"/>
  <c r="O25" i="1"/>
  <c r="N25" i="1"/>
  <c r="L25" i="1"/>
  <c r="K25" i="1"/>
  <c r="I25" i="1"/>
  <c r="H25" i="1"/>
  <c r="AE24" i="1"/>
  <c r="AD24" i="1"/>
  <c r="AC24" i="1"/>
  <c r="AB24" i="1"/>
  <c r="AA24" i="1"/>
  <c r="Z24" i="1"/>
  <c r="Y24" i="1"/>
  <c r="X24" i="1"/>
  <c r="W24" i="1"/>
  <c r="S24" i="1"/>
  <c r="O24" i="1"/>
  <c r="N24" i="1"/>
  <c r="L24" i="1"/>
  <c r="K24" i="1"/>
  <c r="I24" i="1"/>
  <c r="H24" i="1"/>
  <c r="AE23" i="1"/>
  <c r="V23" i="1" s="1"/>
  <c r="AD23" i="1"/>
  <c r="AC23" i="1"/>
  <c r="AB23" i="1"/>
  <c r="AA23" i="1"/>
  <c r="Z23" i="1"/>
  <c r="Y23" i="1"/>
  <c r="X23" i="1"/>
  <c r="W23" i="1"/>
  <c r="S23" i="1"/>
  <c r="O23" i="1"/>
  <c r="N23" i="1"/>
  <c r="L23" i="1"/>
  <c r="K23" i="1"/>
  <c r="I23" i="1"/>
  <c r="H23" i="1"/>
  <c r="AD22" i="1"/>
  <c r="AE22" i="1" s="1"/>
  <c r="AC22" i="1"/>
  <c r="AB22" i="1"/>
  <c r="AA22" i="1"/>
  <c r="Z22" i="1"/>
  <c r="Y22" i="1"/>
  <c r="X22" i="1"/>
  <c r="W22" i="1"/>
  <c r="S22" i="1"/>
  <c r="O22" i="1"/>
  <c r="N22" i="1"/>
  <c r="L22" i="1"/>
  <c r="K22" i="1"/>
  <c r="I22" i="1"/>
  <c r="H22" i="1"/>
  <c r="AD20" i="1"/>
  <c r="AE20" i="1" s="1"/>
  <c r="AC20" i="1"/>
  <c r="AB20" i="1"/>
  <c r="AA20" i="1"/>
  <c r="Z20" i="1"/>
  <c r="Y20" i="1"/>
  <c r="X20" i="1"/>
  <c r="W20" i="1"/>
  <c r="S20" i="1"/>
  <c r="O20" i="1"/>
  <c r="N20" i="1"/>
  <c r="L20" i="1"/>
  <c r="K20" i="1"/>
  <c r="I20" i="1"/>
  <c r="H20" i="1"/>
  <c r="AE19" i="1"/>
  <c r="AD19" i="1"/>
  <c r="AC19" i="1"/>
  <c r="AB19" i="1"/>
  <c r="AA19" i="1"/>
  <c r="Z19" i="1"/>
  <c r="Y19" i="1"/>
  <c r="X19" i="1"/>
  <c r="W19" i="1"/>
  <c r="S19" i="1"/>
  <c r="O19" i="1"/>
  <c r="N19" i="1"/>
  <c r="L19" i="1"/>
  <c r="K19" i="1"/>
  <c r="I19" i="1"/>
  <c r="H19" i="1"/>
  <c r="AE18" i="1"/>
  <c r="V18" i="1" s="1"/>
  <c r="AD18" i="1"/>
  <c r="AC18" i="1"/>
  <c r="AB18" i="1"/>
  <c r="AA18" i="1"/>
  <c r="Z18" i="1"/>
  <c r="Y18" i="1"/>
  <c r="X18" i="1"/>
  <c r="W18" i="1"/>
  <c r="S18" i="1"/>
  <c r="O18" i="1"/>
  <c r="N18" i="1"/>
  <c r="L18" i="1"/>
  <c r="K18" i="1"/>
  <c r="I18" i="1"/>
  <c r="H18" i="1"/>
  <c r="AD17" i="1"/>
  <c r="AE17" i="1" s="1"/>
  <c r="AC17" i="1"/>
  <c r="AB17" i="1"/>
  <c r="AA17" i="1"/>
  <c r="Z17" i="1"/>
  <c r="Y17" i="1"/>
  <c r="X17" i="1"/>
  <c r="W17" i="1"/>
  <c r="S17" i="1"/>
  <c r="O17" i="1"/>
  <c r="N17" i="1"/>
  <c r="L17" i="1"/>
  <c r="K17" i="1"/>
  <c r="I17" i="1"/>
  <c r="H17" i="1"/>
  <c r="AD16" i="1"/>
  <c r="AE16" i="1" s="1"/>
  <c r="AC16" i="1"/>
  <c r="AB16" i="1"/>
  <c r="AA16" i="1"/>
  <c r="Z16" i="1"/>
  <c r="Y16" i="1"/>
  <c r="X16" i="1"/>
  <c r="W16" i="1"/>
  <c r="S16" i="1"/>
  <c r="O16" i="1"/>
  <c r="N16" i="1"/>
  <c r="L16" i="1"/>
  <c r="K16" i="1"/>
  <c r="I16" i="1"/>
  <c r="H16" i="1"/>
  <c r="AE15" i="1"/>
  <c r="AD15" i="1"/>
  <c r="AC15" i="1"/>
  <c r="AB15" i="1"/>
  <c r="AA15" i="1"/>
  <c r="Z15" i="1"/>
  <c r="Y15" i="1"/>
  <c r="X15" i="1"/>
  <c r="W15" i="1"/>
  <c r="S15" i="1"/>
  <c r="O15" i="1"/>
  <c r="N15" i="1"/>
  <c r="L15" i="1"/>
  <c r="K15" i="1"/>
  <c r="I15" i="1"/>
  <c r="H15" i="1"/>
  <c r="AE14" i="1"/>
  <c r="V14" i="1" s="1"/>
  <c r="AD14" i="1"/>
  <c r="AC14" i="1"/>
  <c r="AB14" i="1"/>
  <c r="AA14" i="1"/>
  <c r="Z14" i="1"/>
  <c r="Y14" i="1"/>
  <c r="X14" i="1"/>
  <c r="W14" i="1"/>
  <c r="S14" i="1"/>
  <c r="O14" i="1"/>
  <c r="N14" i="1"/>
  <c r="L14" i="1"/>
  <c r="K14" i="1"/>
  <c r="I14" i="1"/>
  <c r="H14" i="1"/>
  <c r="AD13" i="1"/>
  <c r="AE13" i="1" s="1"/>
  <c r="AC13" i="1"/>
  <c r="AB13" i="1"/>
  <c r="AA13" i="1"/>
  <c r="Z13" i="1"/>
  <c r="Y13" i="1"/>
  <c r="X13" i="1"/>
  <c r="W13" i="1"/>
  <c r="S13" i="1"/>
  <c r="O13" i="1"/>
  <c r="N13" i="1"/>
  <c r="L13" i="1"/>
  <c r="K13" i="1"/>
  <c r="I13" i="1"/>
  <c r="H13" i="1"/>
  <c r="AD12" i="1"/>
  <c r="AE12" i="1" s="1"/>
  <c r="AC12" i="1"/>
  <c r="AB12" i="1"/>
  <c r="AA12" i="1"/>
  <c r="Z12" i="1"/>
  <c r="Y12" i="1"/>
  <c r="X12" i="1"/>
  <c r="W12" i="1"/>
  <c r="S12" i="1"/>
  <c r="O12" i="1"/>
  <c r="N12" i="1"/>
  <c r="L12" i="1"/>
  <c r="K12" i="1"/>
  <c r="I12" i="1"/>
  <c r="H12" i="1"/>
  <c r="AD11" i="1"/>
  <c r="AE11" i="1" s="1"/>
  <c r="AC11" i="1"/>
  <c r="AB11" i="1"/>
  <c r="AA11" i="1"/>
  <c r="Z11" i="1"/>
  <c r="Y11" i="1"/>
  <c r="X11" i="1"/>
  <c r="W11" i="1"/>
  <c r="S11" i="1"/>
  <c r="O11" i="1"/>
  <c r="N11" i="1"/>
  <c r="L11" i="1"/>
  <c r="K11" i="1"/>
  <c r="I11" i="1"/>
  <c r="H11" i="1"/>
  <c r="AF10" i="1"/>
  <c r="AF9" i="1"/>
  <c r="AE9" i="1"/>
  <c r="V9" i="1" s="1"/>
  <c r="AD9" i="1"/>
  <c r="AC9" i="1"/>
  <c r="AB9" i="1"/>
  <c r="AA9" i="1"/>
  <c r="Z9" i="1"/>
  <c r="Y9" i="1"/>
  <c r="X9" i="1"/>
  <c r="W9" i="1"/>
  <c r="S9" i="1"/>
  <c r="O9" i="1"/>
  <c r="N9" i="1"/>
  <c r="L9" i="1"/>
  <c r="K9" i="1"/>
  <c r="I9" i="1"/>
  <c r="H9" i="1"/>
  <c r="AF8" i="1"/>
  <c r="AC8" i="1"/>
  <c r="AB8" i="1"/>
  <c r="AA8" i="1"/>
  <c r="Z8" i="1"/>
  <c r="Y8" i="1"/>
  <c r="X8" i="1"/>
  <c r="W8" i="1"/>
  <c r="S8" i="1"/>
  <c r="O8" i="1"/>
  <c r="N8" i="1"/>
  <c r="L8" i="1"/>
  <c r="AD8" i="1" s="1"/>
  <c r="AE8" i="1" s="1"/>
  <c r="K8" i="1"/>
  <c r="I8" i="1"/>
  <c r="H8" i="1"/>
  <c r="AF12" i="1" l="1"/>
  <c r="T12" i="1"/>
  <c r="U12" i="1" s="1"/>
  <c r="V12" i="1"/>
  <c r="T17" i="1"/>
  <c r="U17" i="1" s="1"/>
  <c r="AF17" i="1"/>
  <c r="V17" i="1"/>
  <c r="AF26" i="1"/>
  <c r="T26" i="1"/>
  <c r="U26" i="1" s="1"/>
  <c r="V26" i="1"/>
  <c r="AF20" i="1"/>
  <c r="T20" i="1"/>
  <c r="U20" i="1" s="1"/>
  <c r="V20" i="1"/>
  <c r="AF16" i="1"/>
  <c r="T16" i="1"/>
  <c r="U16" i="1" s="1"/>
  <c r="V16" i="1"/>
  <c r="AF25" i="1"/>
  <c r="T25" i="1"/>
  <c r="U25" i="1" s="1"/>
  <c r="V25" i="1"/>
  <c r="T13" i="1"/>
  <c r="U13" i="1" s="1"/>
  <c r="AF13" i="1"/>
  <c r="V13" i="1"/>
  <c r="T22" i="1"/>
  <c r="U22" i="1" s="1"/>
  <c r="AF22" i="1"/>
  <c r="V22" i="1"/>
  <c r="T15" i="1"/>
  <c r="U15" i="1" s="1"/>
  <c r="AF15" i="1"/>
  <c r="AF19" i="1"/>
  <c r="T19" i="1"/>
  <c r="U19" i="1" s="1"/>
  <c r="AF24" i="1"/>
  <c r="T24" i="1"/>
  <c r="U24" i="1" s="1"/>
  <c r="AF28" i="1"/>
  <c r="T28" i="1"/>
  <c r="U28" i="1" s="1"/>
  <c r="AF30" i="1"/>
  <c r="T30" i="1"/>
  <c r="U30" i="1" s="1"/>
  <c r="T33" i="1"/>
  <c r="U33" i="1" s="1"/>
  <c r="V33" i="1"/>
  <c r="V43" i="1"/>
  <c r="T43" i="1"/>
  <c r="U43" i="1" s="1"/>
  <c r="V51" i="1"/>
  <c r="T51" i="1"/>
  <c r="U51" i="1" s="1"/>
  <c r="V56" i="1"/>
  <c r="T61" i="1"/>
  <c r="U61" i="1" s="1"/>
  <c r="V61" i="1"/>
  <c r="T65" i="1"/>
  <c r="U65" i="1" s="1"/>
  <c r="V65" i="1"/>
  <c r="V53" i="1"/>
  <c r="T66" i="1"/>
  <c r="U66" i="1" s="1"/>
  <c r="V66" i="1"/>
  <c r="T40" i="1"/>
  <c r="U40" i="1" s="1"/>
  <c r="V47" i="1"/>
  <c r="T47" i="1"/>
  <c r="U47" i="1" s="1"/>
  <c r="T48" i="1"/>
  <c r="U48" i="1" s="1"/>
  <c r="T63" i="1"/>
  <c r="U63" i="1" s="1"/>
  <c r="V63" i="1"/>
  <c r="T67" i="1"/>
  <c r="U67" i="1" s="1"/>
  <c r="V67" i="1"/>
  <c r="AF29" i="1"/>
  <c r="T29" i="1"/>
  <c r="U29" i="1" s="1"/>
  <c r="V30" i="1"/>
  <c r="AF31" i="1"/>
  <c r="T31" i="1"/>
  <c r="U31" i="1" s="1"/>
  <c r="T44" i="1"/>
  <c r="U44" i="1" s="1"/>
  <c r="T34" i="1"/>
  <c r="U34" i="1" s="1"/>
  <c r="V34" i="1"/>
  <c r="T41" i="1"/>
  <c r="U41" i="1" s="1"/>
  <c r="V41" i="1"/>
  <c r="V42" i="1"/>
  <c r="T49" i="1"/>
  <c r="U49" i="1" s="1"/>
  <c r="V49" i="1"/>
  <c r="V50" i="1"/>
  <c r="U59" i="1"/>
  <c r="V57" i="1"/>
  <c r="T62" i="1"/>
  <c r="U62" i="1" s="1"/>
  <c r="V62" i="1"/>
  <c r="AF14" i="1"/>
  <c r="T14" i="1"/>
  <c r="U14" i="1" s="1"/>
  <c r="V15" i="1"/>
  <c r="AF18" i="1"/>
  <c r="T18" i="1"/>
  <c r="U18" i="1" s="1"/>
  <c r="V19" i="1"/>
  <c r="AF23" i="1"/>
  <c r="T23" i="1"/>
  <c r="U23" i="1" s="1"/>
  <c r="V24" i="1"/>
  <c r="AF27" i="1"/>
  <c r="T27" i="1"/>
  <c r="U27" i="1" s="1"/>
  <c r="V28" i="1"/>
  <c r="T36" i="1"/>
  <c r="U36" i="1" s="1"/>
  <c r="U39" i="1" s="1"/>
  <c r="T37" i="1"/>
  <c r="U37" i="1" s="1"/>
  <c r="T38" i="1"/>
  <c r="U38" i="1" s="1"/>
  <c r="T45" i="1"/>
  <c r="U45" i="1" s="1"/>
  <c r="V45" i="1"/>
  <c r="T60" i="1"/>
  <c r="U60" i="1" s="1"/>
  <c r="U68" i="1" s="1"/>
  <c r="V60" i="1"/>
  <c r="T64" i="1"/>
  <c r="U64" i="1" s="1"/>
  <c r="V64" i="1"/>
  <c r="T11" i="1"/>
  <c r="U11" i="1" s="1"/>
  <c r="U21" i="1" s="1"/>
  <c r="V11" i="1"/>
  <c r="AF11" i="1"/>
  <c r="T9" i="1"/>
  <c r="U9" i="1" s="1"/>
  <c r="T8" i="1"/>
  <c r="U8" i="1" s="1"/>
  <c r="U10" i="1" s="1"/>
  <c r="U160" i="1" l="1"/>
  <c r="U35" i="1"/>
  <c r="U32" i="1"/>
  <c r="U159" i="1" s="1"/>
  <c r="U52" i="1"/>
  <c r="U161" i="1"/>
</calcChain>
</file>

<file path=xl/sharedStrings.xml><?xml version="1.0" encoding="utf-8"?>
<sst xmlns="http://schemas.openxmlformats.org/spreadsheetml/2006/main" count="803" uniqueCount="330">
  <si>
    <t>without Moment</t>
  </si>
  <si>
    <t>22*((fcyl+8)/10)^0.3</t>
  </si>
  <si>
    <t xml:space="preserve">using </t>
  </si>
  <si>
    <t>fc&gt;60</t>
  </si>
  <si>
    <t>local</t>
  </si>
  <si>
    <t>Test</t>
  </si>
  <si>
    <r>
      <t>N</t>
    </r>
    <r>
      <rPr>
        <sz val="11"/>
        <color theme="1"/>
        <rFont val="Calibri"/>
        <family val="2"/>
        <scheme val="minor"/>
      </rPr>
      <t>plRd</t>
    </r>
  </si>
  <si>
    <r>
      <t>ChiN</t>
    </r>
    <r>
      <rPr>
        <sz val="10"/>
        <rFont val="Arial"/>
        <family val="2"/>
      </rPr>
      <t>plR</t>
    </r>
  </si>
  <si>
    <t>0.85fcyl</t>
  </si>
  <si>
    <t>d</t>
  </si>
  <si>
    <t>|&lt;---</t>
  </si>
  <si>
    <t>suplement</t>
  </si>
  <si>
    <t>ary</t>
  </si>
  <si>
    <t>calculation</t>
  </si>
  <si>
    <t>---&gt;|</t>
  </si>
  <si>
    <t>0.85fc</t>
  </si>
  <si>
    <t>Ref. No.</t>
  </si>
  <si>
    <t>b</t>
  </si>
  <si>
    <t>h</t>
  </si>
  <si>
    <t>t</t>
  </si>
  <si>
    <t>Yield</t>
  </si>
  <si>
    <t>Es</t>
  </si>
  <si>
    <t>fcyl</t>
  </si>
  <si>
    <t>Ec</t>
  </si>
  <si>
    <t>Length</t>
  </si>
  <si>
    <t>L/b</t>
  </si>
  <si>
    <t>Slender-</t>
  </si>
  <si>
    <t>h/t</t>
  </si>
  <si>
    <t>buckling</t>
  </si>
  <si>
    <t>Nmax</t>
  </si>
  <si>
    <r>
      <t>d</t>
    </r>
    <r>
      <rPr>
        <sz val="10"/>
        <rFont val="Arial"/>
        <family val="2"/>
      </rPr>
      <t>o</t>
    </r>
  </si>
  <si>
    <t>EC4</t>
  </si>
  <si>
    <t>chiNplRd</t>
  </si>
  <si>
    <t>Asfy</t>
  </si>
  <si>
    <t>Bc</t>
  </si>
  <si>
    <t>Hc</t>
  </si>
  <si>
    <t>Ac</t>
  </si>
  <si>
    <t>As</t>
  </si>
  <si>
    <t>(EI)e</t>
  </si>
  <si>
    <t>Ncr</t>
  </si>
  <si>
    <t>phi</t>
  </si>
  <si>
    <t>Chi</t>
  </si>
  <si>
    <t>mm</t>
  </si>
  <si>
    <t>Mpa</t>
  </si>
  <si>
    <t>GPa</t>
  </si>
  <si>
    <t>MPa</t>
  </si>
  <si>
    <t>ness</t>
  </si>
  <si>
    <t>if &gt; 1</t>
  </si>
  <si>
    <t>kN</t>
  </si>
  <si>
    <t>Short</t>
  </si>
  <si>
    <t>Long</t>
  </si>
  <si>
    <t>Npl,Rd</t>
  </si>
  <si>
    <t>mm2</t>
  </si>
  <si>
    <t>kNmm^2</t>
  </si>
  <si>
    <t>Pred</t>
  </si>
  <si>
    <t>*</t>
  </si>
  <si>
    <t>Tao et al</t>
  </si>
  <si>
    <t>UCFT1-1</t>
  </si>
  <si>
    <t>UCFT2-1</t>
  </si>
  <si>
    <t>SA1</t>
  </si>
  <si>
    <t>SA2</t>
  </si>
  <si>
    <t>SA3</t>
  </si>
  <si>
    <t>SA4</t>
  </si>
  <si>
    <t>SA5</t>
  </si>
  <si>
    <t>SA6</t>
  </si>
  <si>
    <t>RA1</t>
  </si>
  <si>
    <t>RA2</t>
  </si>
  <si>
    <t>RA3</t>
  </si>
  <si>
    <t>RA4</t>
  </si>
  <si>
    <t>S30-1</t>
  </si>
  <si>
    <t>S30-2</t>
  </si>
  <si>
    <t>S30-3</t>
  </si>
  <si>
    <t>S30-4</t>
  </si>
  <si>
    <t>S90-1</t>
  </si>
  <si>
    <t>S90-2</t>
  </si>
  <si>
    <t>S150-1</t>
  </si>
  <si>
    <t>S150-2</t>
  </si>
  <si>
    <t>S300-1</t>
  </si>
  <si>
    <t>S300-2</t>
  </si>
  <si>
    <t>Scfst-1</t>
  </si>
  <si>
    <t>Scfst-2</t>
  </si>
  <si>
    <t>SST1-A</t>
  </si>
  <si>
    <t>SST1-B</t>
  </si>
  <si>
    <t>SST1-C</t>
  </si>
  <si>
    <t>SC1B</t>
  </si>
  <si>
    <t>SC2B</t>
  </si>
  <si>
    <t>SC3B</t>
  </si>
  <si>
    <t>SC4B</t>
  </si>
  <si>
    <t>HSSC1</t>
  </si>
  <si>
    <t>HSSC2</t>
  </si>
  <si>
    <t>HSSC3</t>
  </si>
  <si>
    <t>HSSC4</t>
  </si>
  <si>
    <t>HSSC5</t>
  </si>
  <si>
    <t>HSSC6</t>
  </si>
  <si>
    <t>HSSC7</t>
  </si>
  <si>
    <t>HSSC8</t>
  </si>
  <si>
    <t>CSC40SC2</t>
  </si>
  <si>
    <t>CSC50SC3</t>
  </si>
  <si>
    <t>CSC40SB5</t>
  </si>
  <si>
    <t>CSC50SB6</t>
  </si>
  <si>
    <t>CSC40SD8</t>
  </si>
  <si>
    <t>CSC50SD9</t>
  </si>
  <si>
    <t>HS1C40SA1</t>
  </si>
  <si>
    <t>HS1C50SA4</t>
  </si>
  <si>
    <t>HS1C40SB2</t>
  </si>
  <si>
    <t>HS1C50SB8</t>
  </si>
  <si>
    <t>HS2C40SA61</t>
  </si>
  <si>
    <t>HS2C50SA64</t>
  </si>
  <si>
    <t>HS2C40SB62</t>
  </si>
  <si>
    <t>HS2C50SB65</t>
  </si>
  <si>
    <t>S1-1</t>
  </si>
  <si>
    <t>S1-2</t>
  </si>
  <si>
    <t>S1-3</t>
  </si>
  <si>
    <t>S1-4</t>
  </si>
  <si>
    <t>S1-5</t>
  </si>
  <si>
    <t>S1-6</t>
  </si>
  <si>
    <t>S1-7</t>
  </si>
  <si>
    <t>S1-8</t>
  </si>
  <si>
    <t>S1-9</t>
  </si>
  <si>
    <t>S1-10</t>
  </si>
  <si>
    <t>S1-11</t>
  </si>
  <si>
    <t>S1-12</t>
  </si>
  <si>
    <t>S2-1</t>
  </si>
  <si>
    <t>S2-2</t>
  </si>
  <si>
    <t>S2-3</t>
  </si>
  <si>
    <t>S2-4</t>
  </si>
  <si>
    <t>S2-5</t>
  </si>
  <si>
    <t>S2-6</t>
  </si>
  <si>
    <t>S2-7</t>
  </si>
  <si>
    <t>S2-8</t>
  </si>
  <si>
    <t>S2-9</t>
  </si>
  <si>
    <t>S2-10</t>
  </si>
  <si>
    <t>S3-1</t>
  </si>
  <si>
    <t>S3-2</t>
  </si>
  <si>
    <t>S3-3</t>
  </si>
  <si>
    <t>S3-4</t>
  </si>
  <si>
    <t>S3-5</t>
  </si>
  <si>
    <t>CB15-SL1(A)</t>
  </si>
  <si>
    <t>CB15-SL1(B)</t>
  </si>
  <si>
    <t>CB15-SL1(C)</t>
  </si>
  <si>
    <t>CB20-SL1(A)</t>
  </si>
  <si>
    <t>CB20-SL1(B)</t>
  </si>
  <si>
    <t>CB20-SL1(C)</t>
  </si>
  <si>
    <t>CB25-SL1(A)</t>
  </si>
  <si>
    <t>CB25-SL1(B)</t>
  </si>
  <si>
    <t>CB25-SL1(C)</t>
  </si>
  <si>
    <t>CB15-SL2(A)</t>
  </si>
  <si>
    <t>CB15-SL2(B)</t>
  </si>
  <si>
    <t>CB15-SL2(C)</t>
  </si>
  <si>
    <t>CB20-SL2(A)</t>
  </si>
  <si>
    <t>CB20-SL2(B)</t>
  </si>
  <si>
    <t>CB20-SL2(C)</t>
  </si>
  <si>
    <t>CB25-SL2(A)</t>
  </si>
  <si>
    <t>CB25-SL2(B)</t>
  </si>
  <si>
    <t>CB25-SL2(C)</t>
  </si>
  <si>
    <t>CB30-SL2(A)</t>
  </si>
  <si>
    <t>CB30-SL2(B)</t>
  </si>
  <si>
    <t>CB30-SL2(C)</t>
  </si>
  <si>
    <t>CB40-SL2(A)</t>
  </si>
  <si>
    <t>CB40-SL2(B)</t>
  </si>
  <si>
    <t>CB40-SL2(C)</t>
  </si>
  <si>
    <t>CB15-SL3(A)</t>
  </si>
  <si>
    <t>CB15-SL3(B)</t>
  </si>
  <si>
    <t>CB15-SL3(C)</t>
  </si>
  <si>
    <t>CB20-SL3(A)</t>
  </si>
  <si>
    <t>CB20-SL3(B)</t>
  </si>
  <si>
    <t>CB20-SL3(C)</t>
  </si>
  <si>
    <t>CB25-SL3(A)</t>
  </si>
  <si>
    <t>CB25-SL3(B)</t>
  </si>
  <si>
    <t>CB25-SL3(C)</t>
  </si>
  <si>
    <t>CB30-SL3(A)</t>
  </si>
  <si>
    <t>CB30-SL3(B)</t>
  </si>
  <si>
    <t>CB30-SL3(C)</t>
  </si>
  <si>
    <t>CB40-SL3(A)</t>
  </si>
  <si>
    <t>CB40-SL3(B)</t>
  </si>
  <si>
    <t>CB40-SL3(C)</t>
  </si>
  <si>
    <t>CB15-SH(A)</t>
  </si>
  <si>
    <t>CB15-SH(B)</t>
  </si>
  <si>
    <t>CB20-SH(A)</t>
  </si>
  <si>
    <t>CB20-SH(B)</t>
  </si>
  <si>
    <t>CB25-SH(A)</t>
  </si>
  <si>
    <t>CB25-SH(B)</t>
  </si>
  <si>
    <t>CB30-SH(A)</t>
  </si>
  <si>
    <t>CB30-SH(B)</t>
  </si>
  <si>
    <t>CB30-SL1(A)</t>
  </si>
  <si>
    <t>CB30-SL1(B)</t>
  </si>
  <si>
    <t>CB30-SL1(C)</t>
  </si>
  <si>
    <t>CB40-SH(A)</t>
  </si>
  <si>
    <t>CB40-SH(B)</t>
  </si>
  <si>
    <t>CB40-SL1(A)</t>
  </si>
  <si>
    <t>CB40-SL1(B)</t>
  </si>
  <si>
    <t>CB40-SL1(C)</t>
  </si>
  <si>
    <t>et</t>
  </si>
  <si>
    <t>cube</t>
  </si>
  <si>
    <t>Yu et al</t>
  </si>
  <si>
    <t>Ding et al</t>
  </si>
  <si>
    <t>Asiani et al</t>
  </si>
  <si>
    <t>Du et al</t>
  </si>
  <si>
    <t>2016 a</t>
  </si>
  <si>
    <t xml:space="preserve"> </t>
  </si>
  <si>
    <t>2016 b</t>
  </si>
  <si>
    <t>Dundu</t>
  </si>
  <si>
    <t>Khan et al</t>
  </si>
  <si>
    <t>2017 a</t>
  </si>
  <si>
    <t>2017 b</t>
  </si>
  <si>
    <t>ee)    Long, and some short,  Square and Rectangular Tube Columns</t>
  </si>
  <si>
    <t>Av (6) =</t>
  </si>
  <si>
    <t>Av (10) =</t>
  </si>
  <si>
    <t>Av (2) =</t>
  </si>
  <si>
    <t>Av (3) =</t>
  </si>
  <si>
    <t>Av (12) =</t>
  </si>
  <si>
    <t>Av (27) =</t>
  </si>
  <si>
    <t>Av (9) =</t>
  </si>
  <si>
    <t>Overall</t>
  </si>
  <si>
    <t>fcyl = 0.8 fcu where cube tested</t>
  </si>
  <si>
    <t>Ref. 146</t>
  </si>
  <si>
    <t>Ref. 145</t>
  </si>
  <si>
    <t>Ref. 147</t>
  </si>
  <si>
    <t>Ref. 154</t>
  </si>
  <si>
    <t>Yang&amp; Han</t>
  </si>
  <si>
    <t>Ref. 159</t>
  </si>
  <si>
    <t>Ref. 160</t>
  </si>
  <si>
    <t>Ref. 164</t>
  </si>
  <si>
    <t>Ref. 165</t>
  </si>
  <si>
    <t>Ref. 162</t>
  </si>
  <si>
    <t>Ref. 167</t>
  </si>
  <si>
    <t>Ref. 168</t>
  </si>
  <si>
    <t>Zhang &amp;Guo</t>
  </si>
  <si>
    <t>Av (8) =</t>
  </si>
  <si>
    <t>Av (46) =</t>
  </si>
  <si>
    <t>Av. (135) =</t>
  </si>
  <si>
    <t>(L/b &lt; 4)</t>
  </si>
  <si>
    <t>(L/b &gt; 4)</t>
  </si>
  <si>
    <t>Av (35) =</t>
  </si>
  <si>
    <t>Av (100) =</t>
  </si>
  <si>
    <t>No</t>
  </si>
  <si>
    <t>%</t>
  </si>
  <si>
    <t>Test/EC4 &lt; 1</t>
  </si>
  <si>
    <t>Tao</t>
  </si>
  <si>
    <t>Zhang</t>
  </si>
  <si>
    <t>Yu</t>
  </si>
  <si>
    <t>Yang</t>
  </si>
  <si>
    <t>Ding</t>
  </si>
  <si>
    <t>Asiani</t>
  </si>
  <si>
    <t>Du (a)</t>
  </si>
  <si>
    <t>Du (b)</t>
  </si>
  <si>
    <t>Khan (a)</t>
  </si>
  <si>
    <t>slend</t>
  </si>
  <si>
    <t>Khan (b)</t>
  </si>
  <si>
    <t>Circular</t>
  </si>
  <si>
    <t>With M</t>
  </si>
  <si>
    <t>Cai</t>
  </si>
  <si>
    <t>Matsui</t>
  </si>
  <si>
    <t>Lee</t>
  </si>
  <si>
    <t>Muciaccia</t>
  </si>
  <si>
    <t>Portoles</t>
  </si>
  <si>
    <t>Romero</t>
  </si>
  <si>
    <t>Long Circ</t>
  </si>
  <si>
    <t>No M</t>
  </si>
  <si>
    <t>Kenny</t>
  </si>
  <si>
    <t>Chang</t>
  </si>
  <si>
    <t>Elchalakar</t>
  </si>
  <si>
    <t>Lin</t>
  </si>
  <si>
    <t>Bergman</t>
  </si>
  <si>
    <t>Gulaux</t>
  </si>
  <si>
    <t>Guler</t>
  </si>
  <si>
    <t>Elchal</t>
  </si>
  <si>
    <t>Giamou</t>
  </si>
  <si>
    <t>Rect. With M</t>
  </si>
  <si>
    <t>Qu</t>
  </si>
  <si>
    <t>Du</t>
  </si>
  <si>
    <t>Hermandez</t>
  </si>
  <si>
    <t>ChiNplR</t>
  </si>
  <si>
    <t>St Dev =</t>
  </si>
  <si>
    <t>ee)</t>
  </si>
  <si>
    <t>Long R</t>
  </si>
  <si>
    <t>without M</t>
  </si>
  <si>
    <t>Long R without M</t>
  </si>
  <si>
    <t>without  Moment</t>
  </si>
  <si>
    <t xml:space="preserve">  ee)    Long, and some short,  Square and Rectangular Tube Columns</t>
  </si>
  <si>
    <t>fcyl = 0.8 fcu where cube tested  *</t>
  </si>
  <si>
    <t>L/b &lt; 4</t>
  </si>
  <si>
    <t>Short R</t>
  </si>
  <si>
    <t>Graphs</t>
  </si>
  <si>
    <t>Data  for</t>
  </si>
  <si>
    <t>T/EC4 =</t>
  </si>
  <si>
    <t>L/b&gt;= 4</t>
  </si>
  <si>
    <t>with and</t>
  </si>
  <si>
    <t xml:space="preserve">without </t>
  </si>
  <si>
    <t>Moment</t>
  </si>
  <si>
    <t>fcyl &gt; 75</t>
  </si>
  <si>
    <t>Circ with</t>
  </si>
  <si>
    <t>Number</t>
  </si>
  <si>
    <t>T/EC4 &lt; 1</t>
  </si>
  <si>
    <t>is</t>
  </si>
  <si>
    <t>with fcyl</t>
  </si>
  <si>
    <t>&gt; 75</t>
  </si>
  <si>
    <t>Long C</t>
  </si>
  <si>
    <t>T/EC4 &lt;1</t>
  </si>
  <si>
    <r>
      <rPr>
        <b/>
        <sz val="11"/>
        <color theme="1"/>
        <rFont val="Calibri"/>
        <family val="2"/>
        <scheme val="minor"/>
      </rPr>
      <t>Short C</t>
    </r>
    <r>
      <rPr>
        <sz val="11"/>
        <color theme="1"/>
        <rFont val="Calibri"/>
        <family val="2"/>
        <scheme val="minor"/>
      </rPr>
      <t xml:space="preserve"> Berg</t>
    </r>
  </si>
  <si>
    <t>Rect No</t>
  </si>
  <si>
    <t>fcyl &gt;=100</t>
  </si>
  <si>
    <t>T/EC4&lt;1</t>
  </si>
  <si>
    <t xml:space="preserve">*  Ecm = </t>
  </si>
  <si>
    <t>Ecm</t>
  </si>
  <si>
    <t>short</t>
  </si>
  <si>
    <t>long</t>
  </si>
  <si>
    <t>No is</t>
  </si>
  <si>
    <t>T/EC4 'k'</t>
  </si>
  <si>
    <t>&gt; 75   Av</t>
  </si>
  <si>
    <t xml:space="preserve">with </t>
  </si>
  <si>
    <t>T/EC4</t>
  </si>
  <si>
    <t>&lt; 1</t>
  </si>
  <si>
    <t xml:space="preserve">Rect with </t>
  </si>
  <si>
    <t>M</t>
  </si>
  <si>
    <t>Short C</t>
  </si>
  <si>
    <t>&gt;= 100   Av</t>
  </si>
  <si>
    <r>
      <t>T/EC4</t>
    </r>
    <r>
      <rPr>
        <b/>
        <vertAlign val="subscript"/>
        <sz val="11"/>
        <color theme="1"/>
        <rFont val="Calibri"/>
        <family val="2"/>
        <scheme val="minor"/>
      </rPr>
      <t>2nd</t>
    </r>
  </si>
  <si>
    <r>
      <t>T/EC4</t>
    </r>
    <r>
      <rPr>
        <b/>
        <vertAlign val="subscript"/>
        <sz val="11"/>
        <color theme="1"/>
        <rFont val="Calibri"/>
        <family val="2"/>
        <scheme val="minor"/>
      </rPr>
      <t>2nd+</t>
    </r>
  </si>
  <si>
    <t>Total</t>
  </si>
  <si>
    <t>T/EC4'k'=</t>
  </si>
  <si>
    <r>
      <t>T/EC4</t>
    </r>
    <r>
      <rPr>
        <vertAlign val="subscript"/>
        <sz val="11"/>
        <color theme="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>=</t>
    </r>
  </si>
  <si>
    <r>
      <t>T/EC4</t>
    </r>
    <r>
      <rPr>
        <vertAlign val="sub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=</t>
    </r>
  </si>
  <si>
    <r>
      <t>T/EC4</t>
    </r>
    <r>
      <rPr>
        <vertAlign val="subscript"/>
        <sz val="11"/>
        <color theme="1"/>
        <rFont val="Calibri"/>
        <family val="2"/>
        <scheme val="minor"/>
      </rPr>
      <t xml:space="preserve"> 2+</t>
    </r>
    <r>
      <rPr>
        <sz val="11"/>
        <color theme="1"/>
        <rFont val="Calibri"/>
        <family val="2"/>
        <scheme val="minor"/>
      </rPr>
      <t>=</t>
    </r>
  </si>
  <si>
    <t>T/EC4k &lt;1</t>
  </si>
  <si>
    <t>&gt;= 100</t>
  </si>
  <si>
    <t>T/EC &lt;1</t>
  </si>
  <si>
    <r>
      <t>T/EC4</t>
    </r>
    <r>
      <rPr>
        <vertAlign val="subscript"/>
        <sz val="11"/>
        <color theme="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>&lt;1</t>
    </r>
  </si>
  <si>
    <r>
      <t>T/EC4</t>
    </r>
    <r>
      <rPr>
        <vertAlign val="subscript"/>
        <sz val="11"/>
        <color theme="1"/>
        <rFont val="Calibri"/>
        <family val="2"/>
        <scheme val="minor"/>
      </rPr>
      <t xml:space="preserve"> 2+</t>
    </r>
    <r>
      <rPr>
        <sz val="11"/>
        <color theme="1"/>
        <rFont val="Calibri"/>
        <family val="2"/>
        <scheme val="minor"/>
      </rPr>
      <t>&lt;1</t>
    </r>
  </si>
  <si>
    <t>R no M 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</si>
</sst>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_ ;[Red]\-0\ "/>
    <numFmt numFmtId="167" formatCode="0.0%"/>
    <numFmt numFmtId="168" formatCode="0.00_ ;[Red]\-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6" fontId="0" fillId="0" borderId="0" xfId="0" applyNumberFormat="1"/>
    <xf numFmtId="1" fontId="1" fillId="0" borderId="0" xfId="0" applyNumberFormat="1" applyFont="1" applyAlignment="1">
      <alignment horizontal="center"/>
    </xf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10" fontId="0" fillId="0" borderId="0" xfId="0" applyNumberFormat="1"/>
    <xf numFmtId="0" fontId="3" fillId="0" borderId="0" xfId="1"/>
    <xf numFmtId="2" fontId="3" fillId="0" borderId="0" xfId="1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33165590722061E-2"/>
          <c:y val="8.8235981297776961E-2"/>
          <c:w val="0.8760539961604169"/>
          <c:h val="0.78968222059920767"/>
        </c:manualLayout>
      </c:layout>
      <c:scatterChart>
        <c:scatterStyle val="lineMarker"/>
        <c:varyColors val="0"/>
        <c:ser>
          <c:idx val="0"/>
          <c:order val="0"/>
          <c:tx>
            <c:v>Rect with M k factor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Graphs!$B$368:$B$480</c:f>
              <c:numCache>
                <c:formatCode>General</c:formatCode>
                <c:ptCount val="113"/>
                <c:pt idx="0">
                  <c:v>75.28</c:v>
                </c:pt>
                <c:pt idx="1">
                  <c:v>75.28</c:v>
                </c:pt>
                <c:pt idx="2">
                  <c:v>75.28</c:v>
                </c:pt>
                <c:pt idx="3">
                  <c:v>75.28</c:v>
                </c:pt>
                <c:pt idx="4">
                  <c:v>75.28</c:v>
                </c:pt>
                <c:pt idx="5">
                  <c:v>75.28</c:v>
                </c:pt>
                <c:pt idx="6">
                  <c:v>75.28</c:v>
                </c:pt>
                <c:pt idx="7">
                  <c:v>75.28</c:v>
                </c:pt>
                <c:pt idx="8">
                  <c:v>75.28</c:v>
                </c:pt>
                <c:pt idx="9">
                  <c:v>75.28</c:v>
                </c:pt>
                <c:pt idx="10">
                  <c:v>75.28</c:v>
                </c:pt>
                <c:pt idx="11">
                  <c:v>75.28</c:v>
                </c:pt>
                <c:pt idx="12">
                  <c:v>75.28</c:v>
                </c:pt>
                <c:pt idx="13">
                  <c:v>75.28</c:v>
                </c:pt>
                <c:pt idx="14">
                  <c:v>75.28</c:v>
                </c:pt>
                <c:pt idx="15">
                  <c:v>75.28</c:v>
                </c:pt>
                <c:pt idx="16">
                  <c:v>46.64</c:v>
                </c:pt>
                <c:pt idx="17">
                  <c:v>46.64</c:v>
                </c:pt>
                <c:pt idx="18">
                  <c:v>46.64</c:v>
                </c:pt>
                <c:pt idx="19">
                  <c:v>46.64</c:v>
                </c:pt>
                <c:pt idx="20">
                  <c:v>97.28</c:v>
                </c:pt>
                <c:pt idx="21">
                  <c:v>97.28</c:v>
                </c:pt>
                <c:pt idx="22">
                  <c:v>97.28</c:v>
                </c:pt>
                <c:pt idx="23">
                  <c:v>97.28</c:v>
                </c:pt>
                <c:pt idx="24">
                  <c:v>31.200000000000003</c:v>
                </c:pt>
                <c:pt idx="25">
                  <c:v>52.800000000000004</c:v>
                </c:pt>
                <c:pt idx="26">
                  <c:v>41.6</c:v>
                </c:pt>
                <c:pt idx="27">
                  <c:v>41.6</c:v>
                </c:pt>
                <c:pt idx="28">
                  <c:v>31.200000000000003</c:v>
                </c:pt>
                <c:pt idx="29">
                  <c:v>52.800000000000004</c:v>
                </c:pt>
                <c:pt idx="30">
                  <c:v>52.800000000000004</c:v>
                </c:pt>
                <c:pt idx="31">
                  <c:v>41.6</c:v>
                </c:pt>
                <c:pt idx="32">
                  <c:v>31.200000000000003</c:v>
                </c:pt>
                <c:pt idx="33">
                  <c:v>34.56</c:v>
                </c:pt>
                <c:pt idx="34">
                  <c:v>34.56</c:v>
                </c:pt>
                <c:pt idx="35">
                  <c:v>34.56</c:v>
                </c:pt>
                <c:pt idx="36">
                  <c:v>44.24</c:v>
                </c:pt>
                <c:pt idx="37">
                  <c:v>44.24</c:v>
                </c:pt>
                <c:pt idx="38">
                  <c:v>44.24</c:v>
                </c:pt>
                <c:pt idx="39">
                  <c:v>34.56</c:v>
                </c:pt>
                <c:pt idx="40">
                  <c:v>34.56</c:v>
                </c:pt>
                <c:pt idx="41">
                  <c:v>34.56</c:v>
                </c:pt>
                <c:pt idx="42">
                  <c:v>44.24</c:v>
                </c:pt>
                <c:pt idx="43">
                  <c:v>44.24</c:v>
                </c:pt>
                <c:pt idx="44">
                  <c:v>44.24</c:v>
                </c:pt>
                <c:pt idx="45">
                  <c:v>74.376000000000005</c:v>
                </c:pt>
                <c:pt idx="46">
                  <c:v>73.712000000000003</c:v>
                </c:pt>
                <c:pt idx="47">
                  <c:v>67.2</c:v>
                </c:pt>
                <c:pt idx="48">
                  <c:v>73.272000000000006</c:v>
                </c:pt>
                <c:pt idx="49">
                  <c:v>63.776000000000003</c:v>
                </c:pt>
                <c:pt idx="50">
                  <c:v>69.912000000000006</c:v>
                </c:pt>
                <c:pt idx="51">
                  <c:v>71.600000000000009</c:v>
                </c:pt>
                <c:pt idx="52">
                  <c:v>28.64</c:v>
                </c:pt>
                <c:pt idx="53">
                  <c:v>72.48</c:v>
                </c:pt>
                <c:pt idx="54">
                  <c:v>23.6</c:v>
                </c:pt>
                <c:pt idx="55">
                  <c:v>71.679999999999993</c:v>
                </c:pt>
                <c:pt idx="56">
                  <c:v>29.04</c:v>
                </c:pt>
                <c:pt idx="57" formatCode="0.00">
                  <c:v>74.424000000000007</c:v>
                </c:pt>
                <c:pt idx="58" formatCode="0.00">
                  <c:v>73.152000000000001</c:v>
                </c:pt>
                <c:pt idx="59" formatCode="0.00">
                  <c:v>74.415999999999997</c:v>
                </c:pt>
                <c:pt idx="60" formatCode="0.00">
                  <c:v>78.13600000000001</c:v>
                </c:pt>
                <c:pt idx="61" formatCode="0.00">
                  <c:v>69.56</c:v>
                </c:pt>
                <c:pt idx="62" formatCode="0.00">
                  <c:v>59.536000000000001</c:v>
                </c:pt>
                <c:pt idx="63" formatCode="0.00">
                  <c:v>77.13600000000001</c:v>
                </c:pt>
                <c:pt idx="64" formatCode="0.00">
                  <c:v>72.344000000000008</c:v>
                </c:pt>
                <c:pt idx="65" formatCode="0.00">
                  <c:v>69.84</c:v>
                </c:pt>
                <c:pt idx="66" formatCode="0.00">
                  <c:v>70.624000000000009</c:v>
                </c:pt>
                <c:pt idx="67" formatCode="0.00">
                  <c:v>77.512</c:v>
                </c:pt>
                <c:pt idx="68" formatCode="0.00">
                  <c:v>75.992000000000004</c:v>
                </c:pt>
                <c:pt idx="69" formatCode="0.00">
                  <c:v>73.847999999999999</c:v>
                </c:pt>
                <c:pt idx="70" formatCode="0.00">
                  <c:v>61.903999999999996</c:v>
                </c:pt>
                <c:pt idx="71" formatCode="0.00">
                  <c:v>73.112000000000009</c:v>
                </c:pt>
                <c:pt idx="72" formatCode="0.00">
                  <c:v>71.36</c:v>
                </c:pt>
                <c:pt idx="73" formatCode="0.00">
                  <c:v>67.576000000000008</c:v>
                </c:pt>
                <c:pt idx="74" formatCode="0.00">
                  <c:v>73.808000000000007</c:v>
                </c:pt>
                <c:pt idx="75" formatCode="0.00">
                  <c:v>73.320000000000007</c:v>
                </c:pt>
                <c:pt idx="76" formatCode="0.00">
                  <c:v>71.751999999999995</c:v>
                </c:pt>
                <c:pt idx="77" formatCode="0.00">
                  <c:v>73.352000000000004</c:v>
                </c:pt>
                <c:pt idx="78" formatCode="0.00">
                  <c:v>68.152000000000001</c:v>
                </c:pt>
                <c:pt idx="79" formatCode="0.00">
                  <c:v>72.832000000000008</c:v>
                </c:pt>
                <c:pt idx="80" formatCode="0.00">
                  <c:v>68.048000000000002</c:v>
                </c:pt>
                <c:pt idx="81" formatCode="0.00">
                  <c:v>73.00800000000001</c:v>
                </c:pt>
                <c:pt idx="82" formatCode="0.00">
                  <c:v>66.032000000000011</c:v>
                </c:pt>
                <c:pt idx="83" formatCode="0.00">
                  <c:v>70.64</c:v>
                </c:pt>
                <c:pt idx="84" formatCode="0.00">
                  <c:v>29.12</c:v>
                </c:pt>
                <c:pt idx="85" formatCode="0.00">
                  <c:v>69.12</c:v>
                </c:pt>
                <c:pt idx="86" formatCode="0.00">
                  <c:v>24.560000000000002</c:v>
                </c:pt>
                <c:pt idx="87" formatCode="0.00">
                  <c:v>66.400000000000006</c:v>
                </c:pt>
                <c:pt idx="88" formatCode="0.00">
                  <c:v>26.24</c:v>
                </c:pt>
                <c:pt idx="89" formatCode="0.00">
                  <c:v>73.12</c:v>
                </c:pt>
                <c:pt idx="90" formatCode="0.00">
                  <c:v>28</c:v>
                </c:pt>
                <c:pt idx="91" formatCode="0.00">
                  <c:v>74.160000000000011</c:v>
                </c:pt>
                <c:pt idx="92" formatCode="0.00">
                  <c:v>25.12</c:v>
                </c:pt>
                <c:pt idx="93" formatCode="0.00">
                  <c:v>67.2</c:v>
                </c:pt>
                <c:pt idx="94" formatCode="0.00">
                  <c:v>20.880000000000003</c:v>
                </c:pt>
                <c:pt idx="95" formatCode="0.00">
                  <c:v>75.12</c:v>
                </c:pt>
                <c:pt idx="96" formatCode="0.00">
                  <c:v>29.680000000000003</c:v>
                </c:pt>
                <c:pt idx="97" formatCode="0.00">
                  <c:v>72.320000000000007</c:v>
                </c:pt>
                <c:pt idx="98" formatCode="0.00">
                  <c:v>24.8</c:v>
                </c:pt>
                <c:pt idx="99" formatCode="0.00">
                  <c:v>69.2</c:v>
                </c:pt>
                <c:pt idx="100" formatCode="0.00">
                  <c:v>26.24</c:v>
                </c:pt>
                <c:pt idx="101" formatCode="0.00">
                  <c:v>69.679999999999993</c:v>
                </c:pt>
                <c:pt idx="102" formatCode="0.00">
                  <c:v>26.72</c:v>
                </c:pt>
                <c:pt idx="103" formatCode="0.00">
                  <c:v>72.64</c:v>
                </c:pt>
                <c:pt idx="104" formatCode="0.00">
                  <c:v>26.480000000000004</c:v>
                </c:pt>
                <c:pt idx="105" formatCode="0.00">
                  <c:v>68.720000000000013</c:v>
                </c:pt>
                <c:pt idx="106" formatCode="0.00">
                  <c:v>23.36</c:v>
                </c:pt>
                <c:pt idx="107" formatCode="0.00">
                  <c:v>74.160000000000011</c:v>
                </c:pt>
                <c:pt idx="108" formatCode="0.00">
                  <c:v>27.28</c:v>
                </c:pt>
                <c:pt idx="109" formatCode="0.00">
                  <c:v>74.88</c:v>
                </c:pt>
                <c:pt idx="110" formatCode="0.00">
                  <c:v>25.36</c:v>
                </c:pt>
                <c:pt idx="111" formatCode="0.00">
                  <c:v>74.720000000000013</c:v>
                </c:pt>
                <c:pt idx="112" formatCode="0.00">
                  <c:v>24.480000000000004</c:v>
                </c:pt>
              </c:numCache>
            </c:numRef>
          </c:xVal>
          <c:yVal>
            <c:numRef>
              <c:f>Graphs!$C$368:$C$480</c:f>
              <c:numCache>
                <c:formatCode>0.00</c:formatCode>
                <c:ptCount val="113"/>
                <c:pt idx="0">
                  <c:v>1.0600739371534196</c:v>
                </c:pt>
                <c:pt idx="1">
                  <c:v>1.0569159497021841</c:v>
                </c:pt>
                <c:pt idx="2">
                  <c:v>1.1752767527675276</c:v>
                </c:pt>
                <c:pt idx="3">
                  <c:v>1.3290960451977401</c:v>
                </c:pt>
                <c:pt idx="4">
                  <c:v>1.0335766423357664</c:v>
                </c:pt>
                <c:pt idx="5">
                  <c:v>1.0788876276958002</c:v>
                </c:pt>
                <c:pt idx="6">
                  <c:v>1.0742574257425743</c:v>
                </c:pt>
                <c:pt idx="7">
                  <c:v>1.1085427135678392</c:v>
                </c:pt>
                <c:pt idx="8">
                  <c:v>1.1097560975609757</c:v>
                </c:pt>
                <c:pt idx="9">
                  <c:v>1.0492187500000001</c:v>
                </c:pt>
                <c:pt idx="10">
                  <c:v>0.96144859813084116</c:v>
                </c:pt>
                <c:pt idx="11">
                  <c:v>1.1183098591549296</c:v>
                </c:pt>
                <c:pt idx="12">
                  <c:v>1.0388692579505301</c:v>
                </c:pt>
                <c:pt idx="13">
                  <c:v>1.0915111378687539</c:v>
                </c:pt>
                <c:pt idx="14">
                  <c:v>0.82027896995708149</c:v>
                </c:pt>
                <c:pt idx="15">
                  <c:v>1.1825821237585943</c:v>
                </c:pt>
                <c:pt idx="16">
                  <c:v>1.0589651022864019</c:v>
                </c:pt>
                <c:pt idx="17">
                  <c:v>0.96581196581196582</c:v>
                </c:pt>
                <c:pt idx="18">
                  <c:v>1.1814946619217082</c:v>
                </c:pt>
                <c:pt idx="19">
                  <c:v>1.1361702127659574</c:v>
                </c:pt>
                <c:pt idx="20">
                  <c:v>0.99289520426287747</c:v>
                </c:pt>
                <c:pt idx="21">
                  <c:v>1.1722912966252221</c:v>
                </c:pt>
                <c:pt idx="22">
                  <c:v>1.050531914893617</c:v>
                </c:pt>
                <c:pt idx="23">
                  <c:v>1.0372340425531914</c:v>
                </c:pt>
                <c:pt idx="24">
                  <c:v>0.87822014051522246</c:v>
                </c:pt>
                <c:pt idx="25">
                  <c:v>1.0116731517509727</c:v>
                </c:pt>
                <c:pt idx="26">
                  <c:v>0.94847775175644033</c:v>
                </c:pt>
                <c:pt idx="27">
                  <c:v>1.1589403973509933</c:v>
                </c:pt>
                <c:pt idx="28">
                  <c:v>1.1986301369863013</c:v>
                </c:pt>
                <c:pt idx="29">
                  <c:v>0.87657784011220197</c:v>
                </c:pt>
                <c:pt idx="30">
                  <c:v>1.0167992926613616</c:v>
                </c:pt>
                <c:pt idx="31">
                  <c:v>0.94914040114613185</c:v>
                </c:pt>
                <c:pt idx="32">
                  <c:v>1.0681520314547837</c:v>
                </c:pt>
                <c:pt idx="33">
                  <c:v>1.0697271546123863</c:v>
                </c:pt>
                <c:pt idx="34">
                  <c:v>1.1960431654676258</c:v>
                </c:pt>
                <c:pt idx="35">
                  <c:v>1.1795454545454545</c:v>
                </c:pt>
                <c:pt idx="36">
                  <c:v>1.0289794204115918</c:v>
                </c:pt>
                <c:pt idx="37">
                  <c:v>1.0679611650485437</c:v>
                </c:pt>
                <c:pt idx="38">
                  <c:v>1.1179727427597956</c:v>
                </c:pt>
                <c:pt idx="39">
                  <c:v>1.1152375750955761</c:v>
                </c:pt>
                <c:pt idx="40">
                  <c:v>1.1678435632808257</c:v>
                </c:pt>
                <c:pt idx="41">
                  <c:v>1.2194854953475642</c:v>
                </c:pt>
                <c:pt idx="42">
                  <c:v>1.0603674540682415</c:v>
                </c:pt>
                <c:pt idx="43">
                  <c:v>1.1534334763948497</c:v>
                </c:pt>
                <c:pt idx="44">
                  <c:v>1.1140583554376657</c:v>
                </c:pt>
                <c:pt idx="45">
                  <c:v>1.44</c:v>
                </c:pt>
                <c:pt idx="46">
                  <c:v>1.6821276595744681</c:v>
                </c:pt>
                <c:pt idx="47">
                  <c:v>0.86466153846153837</c:v>
                </c:pt>
                <c:pt idx="48">
                  <c:v>0.92478540772532192</c:v>
                </c:pt>
                <c:pt idx="49">
                  <c:v>0.87112232030264813</c:v>
                </c:pt>
                <c:pt idx="50">
                  <c:v>0.82528028933092223</c:v>
                </c:pt>
                <c:pt idx="51">
                  <c:v>1.4064655172413794</c:v>
                </c:pt>
                <c:pt idx="52">
                  <c:v>1.2171794871794872</c:v>
                </c:pt>
                <c:pt idx="53">
                  <c:v>1.5310743801652891</c:v>
                </c:pt>
                <c:pt idx="54">
                  <c:v>1.2339920948616601</c:v>
                </c:pt>
                <c:pt idx="55">
                  <c:v>1.4044795783926218</c:v>
                </c:pt>
                <c:pt idx="56">
                  <c:v>1.269163763066202</c:v>
                </c:pt>
                <c:pt idx="57">
                  <c:v>1.2</c:v>
                </c:pt>
                <c:pt idx="58">
                  <c:v>1.1499999999999999</c:v>
                </c:pt>
                <c:pt idx="59">
                  <c:v>1.1299999999999999</c:v>
                </c:pt>
                <c:pt idx="60">
                  <c:v>1.2698989898989899</c:v>
                </c:pt>
                <c:pt idx="61">
                  <c:v>1.2325762711864408</c:v>
                </c:pt>
                <c:pt idx="62">
                  <c:v>1.1399999999999999</c:v>
                </c:pt>
                <c:pt idx="63">
                  <c:v>0.97</c:v>
                </c:pt>
                <c:pt idx="64">
                  <c:v>1.32</c:v>
                </c:pt>
                <c:pt idx="65">
                  <c:v>0.94777777777777783</c:v>
                </c:pt>
                <c:pt idx="66">
                  <c:v>1.5134156378600823</c:v>
                </c:pt>
                <c:pt idx="67">
                  <c:v>1.2746500000000001</c:v>
                </c:pt>
                <c:pt idx="68">
                  <c:v>1.2240555555555557</c:v>
                </c:pt>
                <c:pt idx="69">
                  <c:v>1.1378395061728397</c:v>
                </c:pt>
                <c:pt idx="70">
                  <c:v>0.811095652173913</c:v>
                </c:pt>
                <c:pt idx="71">
                  <c:v>0.80048723897911833</c:v>
                </c:pt>
                <c:pt idx="72">
                  <c:v>0.65724770642201835</c:v>
                </c:pt>
                <c:pt idx="73">
                  <c:v>0.7</c:v>
                </c:pt>
                <c:pt idx="74">
                  <c:v>0.77</c:v>
                </c:pt>
                <c:pt idx="75">
                  <c:v>0.55000000000000004</c:v>
                </c:pt>
                <c:pt idx="76">
                  <c:v>0.68</c:v>
                </c:pt>
                <c:pt idx="77">
                  <c:v>0.69</c:v>
                </c:pt>
                <c:pt idx="78">
                  <c:v>0.71</c:v>
                </c:pt>
                <c:pt idx="79">
                  <c:v>0.69</c:v>
                </c:pt>
                <c:pt idx="80">
                  <c:v>0.85</c:v>
                </c:pt>
                <c:pt idx="81">
                  <c:v>0.54</c:v>
                </c:pt>
                <c:pt idx="82">
                  <c:v>0.71627819548872185</c:v>
                </c:pt>
                <c:pt idx="83">
                  <c:v>1.0644251626898047</c:v>
                </c:pt>
                <c:pt idx="84">
                  <c:v>1.0880000000000001</c:v>
                </c:pt>
                <c:pt idx="85">
                  <c:v>1.3120717781402935</c:v>
                </c:pt>
                <c:pt idx="86">
                  <c:v>1.1002053388090347</c:v>
                </c:pt>
                <c:pt idx="87">
                  <c:v>1.2095730918499352</c:v>
                </c:pt>
                <c:pt idx="88">
                  <c:v>1.0316865417376491</c:v>
                </c:pt>
                <c:pt idx="89">
                  <c:v>1.1467857142857143</c:v>
                </c:pt>
                <c:pt idx="90">
                  <c:v>1.0041152263374487</c:v>
                </c:pt>
                <c:pt idx="91">
                  <c:v>1.0326576576576576</c:v>
                </c:pt>
                <c:pt idx="92">
                  <c:v>1.0470588235294118</c:v>
                </c:pt>
                <c:pt idx="93">
                  <c:v>1.1480434782608697</c:v>
                </c:pt>
                <c:pt idx="94">
                  <c:v>0.94951923076923073</c:v>
                </c:pt>
                <c:pt idx="95">
                  <c:v>1.0929313929313931</c:v>
                </c:pt>
                <c:pt idx="96">
                  <c:v>1.0734741784037558</c:v>
                </c:pt>
                <c:pt idx="97">
                  <c:v>1.1785318559556786</c:v>
                </c:pt>
                <c:pt idx="98">
                  <c:v>1.1810379241516966</c:v>
                </c:pt>
                <c:pt idx="99">
                  <c:v>1.1727598566308244</c:v>
                </c:pt>
                <c:pt idx="100">
                  <c:v>1.0923205342237061</c:v>
                </c:pt>
                <c:pt idx="101">
                  <c:v>0.92091346153846154</c:v>
                </c:pt>
                <c:pt idx="102">
                  <c:v>0.85898305084745763</c:v>
                </c:pt>
                <c:pt idx="103">
                  <c:v>0.97352941176470587</c:v>
                </c:pt>
                <c:pt idx="104">
                  <c:v>0.76461916461916457</c:v>
                </c:pt>
                <c:pt idx="105">
                  <c:v>1.0720977596741343</c:v>
                </c:pt>
                <c:pt idx="106">
                  <c:v>0.98539042821158684</c:v>
                </c:pt>
                <c:pt idx="107">
                  <c:v>1.1964285714285714</c:v>
                </c:pt>
                <c:pt idx="108">
                  <c:v>1.136501079913607</c:v>
                </c:pt>
                <c:pt idx="109">
                  <c:v>1.1705445544554456</c:v>
                </c:pt>
                <c:pt idx="110">
                  <c:v>1.1356854838709676</c:v>
                </c:pt>
                <c:pt idx="111">
                  <c:v>1.1180257510729614</c:v>
                </c:pt>
                <c:pt idx="112">
                  <c:v>1.1200622083981338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E9-4579-A8FB-62113227202C}"/>
            </c:ext>
          </c:extLst>
        </c:ser>
        <c:ser>
          <c:idx val="1"/>
          <c:order val="1"/>
          <c:tx>
            <c:v>Rect. No Moment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Graphs!$B$5:$B$139</c:f>
              <c:numCache>
                <c:formatCode>General</c:formatCode>
                <c:ptCount val="135"/>
                <c:pt idx="0">
                  <c:v>46.64</c:v>
                </c:pt>
                <c:pt idx="1">
                  <c:v>46.64</c:v>
                </c:pt>
                <c:pt idx="2">
                  <c:v>75.28</c:v>
                </c:pt>
                <c:pt idx="3">
                  <c:v>75.28</c:v>
                </c:pt>
                <c:pt idx="4">
                  <c:v>75.28</c:v>
                </c:pt>
                <c:pt idx="5">
                  <c:v>75.28</c:v>
                </c:pt>
                <c:pt idx="6">
                  <c:v>75.28</c:v>
                </c:pt>
                <c:pt idx="7">
                  <c:v>75.28</c:v>
                </c:pt>
                <c:pt idx="8">
                  <c:v>75.28</c:v>
                </c:pt>
                <c:pt idx="9">
                  <c:v>75.28</c:v>
                </c:pt>
                <c:pt idx="10">
                  <c:v>75.28</c:v>
                </c:pt>
                <c:pt idx="11">
                  <c:v>75.28</c:v>
                </c:pt>
                <c:pt idx="12">
                  <c:v>97.28</c:v>
                </c:pt>
                <c:pt idx="13">
                  <c:v>97.28</c:v>
                </c:pt>
                <c:pt idx="14">
                  <c:v>97.28</c:v>
                </c:pt>
                <c:pt idx="15">
                  <c:v>97.28</c:v>
                </c:pt>
                <c:pt idx="16">
                  <c:v>97.28</c:v>
                </c:pt>
                <c:pt idx="17">
                  <c:v>97.28</c:v>
                </c:pt>
                <c:pt idx="18">
                  <c:v>97.28</c:v>
                </c:pt>
                <c:pt idx="19">
                  <c:v>97.28</c:v>
                </c:pt>
                <c:pt idx="20">
                  <c:v>97.28</c:v>
                </c:pt>
                <c:pt idx="21">
                  <c:v>97.28</c:v>
                </c:pt>
                <c:pt idx="22">
                  <c:v>42.080000000000005</c:v>
                </c:pt>
                <c:pt idx="23">
                  <c:v>42.080000000000005</c:v>
                </c:pt>
                <c:pt idx="24">
                  <c:v>32.32</c:v>
                </c:pt>
                <c:pt idx="25">
                  <c:v>32.32</c:v>
                </c:pt>
                <c:pt idx="26">
                  <c:v>32.32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54.5</c:v>
                </c:pt>
                <c:pt idx="32">
                  <c:v>54.5</c:v>
                </c:pt>
                <c:pt idx="33">
                  <c:v>54.5</c:v>
                </c:pt>
                <c:pt idx="34">
                  <c:v>54.5</c:v>
                </c:pt>
                <c:pt idx="35">
                  <c:v>54.5</c:v>
                </c:pt>
                <c:pt idx="36">
                  <c:v>54.5</c:v>
                </c:pt>
                <c:pt idx="37">
                  <c:v>54.5</c:v>
                </c:pt>
                <c:pt idx="38">
                  <c:v>54.5</c:v>
                </c:pt>
                <c:pt idx="39">
                  <c:v>34.56</c:v>
                </c:pt>
                <c:pt idx="40">
                  <c:v>44.24</c:v>
                </c:pt>
                <c:pt idx="41">
                  <c:v>34.56</c:v>
                </c:pt>
                <c:pt idx="42">
                  <c:v>44.24</c:v>
                </c:pt>
                <c:pt idx="43">
                  <c:v>34.56</c:v>
                </c:pt>
                <c:pt idx="44">
                  <c:v>44.24</c:v>
                </c:pt>
                <c:pt idx="45">
                  <c:v>34.56</c:v>
                </c:pt>
                <c:pt idx="46">
                  <c:v>44.24</c:v>
                </c:pt>
                <c:pt idx="47">
                  <c:v>34.56</c:v>
                </c:pt>
                <c:pt idx="48">
                  <c:v>44.24</c:v>
                </c:pt>
                <c:pt idx="49">
                  <c:v>34.56</c:v>
                </c:pt>
                <c:pt idx="50">
                  <c:v>44.24</c:v>
                </c:pt>
                <c:pt idx="51">
                  <c:v>34.56</c:v>
                </c:pt>
                <c:pt idx="52">
                  <c:v>44.24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28.8</c:v>
                </c:pt>
                <c:pt idx="66">
                  <c:v>28.8</c:v>
                </c:pt>
                <c:pt idx="67">
                  <c:v>28.8</c:v>
                </c:pt>
                <c:pt idx="68">
                  <c:v>28.8</c:v>
                </c:pt>
                <c:pt idx="69">
                  <c:v>28.8</c:v>
                </c:pt>
                <c:pt idx="70">
                  <c:v>28.8</c:v>
                </c:pt>
                <c:pt idx="71">
                  <c:v>28.8</c:v>
                </c:pt>
                <c:pt idx="72">
                  <c:v>28.8</c:v>
                </c:pt>
                <c:pt idx="73">
                  <c:v>28.8</c:v>
                </c:pt>
                <c:pt idx="74">
                  <c:v>28.8</c:v>
                </c:pt>
                <c:pt idx="75">
                  <c:v>28.8</c:v>
                </c:pt>
                <c:pt idx="76">
                  <c:v>28.8</c:v>
                </c:pt>
                <c:pt idx="77">
                  <c:v>28.8</c:v>
                </c:pt>
                <c:pt idx="78">
                  <c:v>28.8</c:v>
                </c:pt>
                <c:pt idx="79">
                  <c:v>28.8</c:v>
                </c:pt>
                <c:pt idx="80">
                  <c:v>113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113</c:v>
                </c:pt>
                <c:pt idx="88">
                  <c:v>113</c:v>
                </c:pt>
                <c:pt idx="89">
                  <c:v>113</c:v>
                </c:pt>
                <c:pt idx="90">
                  <c:v>113</c:v>
                </c:pt>
                <c:pt idx="91">
                  <c:v>113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113</c:v>
                </c:pt>
                <c:pt idx="96">
                  <c:v>113</c:v>
                </c:pt>
                <c:pt idx="97">
                  <c:v>113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113</c:v>
                </c:pt>
                <c:pt idx="102">
                  <c:v>113</c:v>
                </c:pt>
                <c:pt idx="103">
                  <c:v>113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</c:v>
                </c:pt>
                <c:pt idx="113">
                  <c:v>113</c:v>
                </c:pt>
                <c:pt idx="114">
                  <c:v>113</c:v>
                </c:pt>
                <c:pt idx="115">
                  <c:v>113</c:v>
                </c:pt>
                <c:pt idx="116">
                  <c:v>113</c:v>
                </c:pt>
                <c:pt idx="117">
                  <c:v>113</c:v>
                </c:pt>
                <c:pt idx="118">
                  <c:v>113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113</c:v>
                </c:pt>
                <c:pt idx="128">
                  <c:v>113</c:v>
                </c:pt>
                <c:pt idx="129">
                  <c:v>113</c:v>
                </c:pt>
                <c:pt idx="130">
                  <c:v>113</c:v>
                </c:pt>
                <c:pt idx="131">
                  <c:v>113</c:v>
                </c:pt>
                <c:pt idx="132">
                  <c:v>113</c:v>
                </c:pt>
                <c:pt idx="133">
                  <c:v>113</c:v>
                </c:pt>
                <c:pt idx="134">
                  <c:v>113</c:v>
                </c:pt>
              </c:numCache>
            </c:numRef>
          </c:xVal>
          <c:yVal>
            <c:numRef>
              <c:f>Graphs!$C$5:$C$139</c:f>
              <c:numCache>
                <c:formatCode>0.00</c:formatCode>
                <c:ptCount val="135"/>
                <c:pt idx="0">
                  <c:v>0.99</c:v>
                </c:pt>
                <c:pt idx="1">
                  <c:v>1.08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0.92</c:v>
                </c:pt>
                <c:pt idx="8">
                  <c:v>1.1200000000000001</c:v>
                </c:pt>
                <c:pt idx="9">
                  <c:v>1.18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1.01</c:v>
                </c:pt>
                <c:pt idx="13">
                  <c:v>1.02</c:v>
                </c:pt>
                <c:pt idx="14">
                  <c:v>0.99</c:v>
                </c:pt>
                <c:pt idx="15">
                  <c:v>1.02</c:v>
                </c:pt>
                <c:pt idx="16">
                  <c:v>0.9</c:v>
                </c:pt>
                <c:pt idx="17">
                  <c:v>0.9</c:v>
                </c:pt>
                <c:pt idx="18">
                  <c:v>0.95</c:v>
                </c:pt>
                <c:pt idx="19">
                  <c:v>0.98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1.05</c:v>
                </c:pt>
                <c:pt idx="23">
                  <c:v>1.1200000000000001</c:v>
                </c:pt>
                <c:pt idx="24">
                  <c:v>1.02</c:v>
                </c:pt>
                <c:pt idx="25">
                  <c:v>0.91</c:v>
                </c:pt>
                <c:pt idx="26">
                  <c:v>0.86</c:v>
                </c:pt>
                <c:pt idx="27">
                  <c:v>1.3851454048029184</c:v>
                </c:pt>
                <c:pt idx="28">
                  <c:v>1.2876165113182423</c:v>
                </c:pt>
                <c:pt idx="29">
                  <c:v>1.1978827880874945</c:v>
                </c:pt>
                <c:pt idx="30">
                  <c:v>1.1568827981182246</c:v>
                </c:pt>
                <c:pt idx="31">
                  <c:v>1.092162014773685</c:v>
                </c:pt>
                <c:pt idx="32">
                  <c:v>1.1075306132566556</c:v>
                </c:pt>
                <c:pt idx="33">
                  <c:v>1.0455797423367392</c:v>
                </c:pt>
                <c:pt idx="34">
                  <c:v>1.0093291870279875</c:v>
                </c:pt>
                <c:pt idx="35">
                  <c:v>0.84077120129432381</c:v>
                </c:pt>
                <c:pt idx="36">
                  <c:v>0.87447755157071594</c:v>
                </c:pt>
                <c:pt idx="37">
                  <c:v>0.96362214692631343</c:v>
                </c:pt>
                <c:pt idx="38">
                  <c:v>0.95716821188765189</c:v>
                </c:pt>
                <c:pt idx="39">
                  <c:v>1.0900000000000001</c:v>
                </c:pt>
                <c:pt idx="40">
                  <c:v>1.07</c:v>
                </c:pt>
                <c:pt idx="41">
                  <c:v>1.1399999999999999</c:v>
                </c:pt>
                <c:pt idx="42">
                  <c:v>1.0900000000000001</c:v>
                </c:pt>
                <c:pt idx="43">
                  <c:v>1.2</c:v>
                </c:pt>
                <c:pt idx="44">
                  <c:v>1.1499999999999999</c:v>
                </c:pt>
                <c:pt idx="45">
                  <c:v>1.26</c:v>
                </c:pt>
                <c:pt idx="46">
                  <c:v>1.27</c:v>
                </c:pt>
                <c:pt idx="47">
                  <c:v>1.05</c:v>
                </c:pt>
                <c:pt idx="48">
                  <c:v>1.07</c:v>
                </c:pt>
                <c:pt idx="49">
                  <c:v>1.52</c:v>
                </c:pt>
                <c:pt idx="50">
                  <c:v>1.57</c:v>
                </c:pt>
                <c:pt idx="51">
                  <c:v>1.29</c:v>
                </c:pt>
                <c:pt idx="52">
                  <c:v>1.2</c:v>
                </c:pt>
                <c:pt idx="53">
                  <c:v>0.94110472376171472</c:v>
                </c:pt>
                <c:pt idx="54">
                  <c:v>0.96787697877522005</c:v>
                </c:pt>
                <c:pt idx="55">
                  <c:v>0.92074811649184529</c:v>
                </c:pt>
                <c:pt idx="56">
                  <c:v>0.87678174520350582</c:v>
                </c:pt>
                <c:pt idx="57">
                  <c:v>1.228064258704199</c:v>
                </c:pt>
                <c:pt idx="58">
                  <c:v>1.0985319442541244</c:v>
                </c:pt>
                <c:pt idx="59">
                  <c:v>1.05230422311384</c:v>
                </c:pt>
                <c:pt idx="60">
                  <c:v>0.93284777441089395</c:v>
                </c:pt>
                <c:pt idx="61">
                  <c:v>1.1433443647858197</c:v>
                </c:pt>
                <c:pt idx="62">
                  <c:v>1.0345367541854751</c:v>
                </c:pt>
                <c:pt idx="63">
                  <c:v>1.0563491655581598</c:v>
                </c:pt>
                <c:pt idx="64">
                  <c:v>1.0177694991396591</c:v>
                </c:pt>
                <c:pt idx="65">
                  <c:v>1.0281305704136359</c:v>
                </c:pt>
                <c:pt idx="66">
                  <c:v>1.0009456398070251</c:v>
                </c:pt>
                <c:pt idx="67">
                  <c:v>1.1344586097098648</c:v>
                </c:pt>
                <c:pt idx="68">
                  <c:v>1.0148664819042728</c:v>
                </c:pt>
                <c:pt idx="69">
                  <c:v>1.0399104997855271</c:v>
                </c:pt>
                <c:pt idx="70">
                  <c:v>1.0622541232769782</c:v>
                </c:pt>
                <c:pt idx="71">
                  <c:v>0.97736556782760275</c:v>
                </c:pt>
                <c:pt idx="72">
                  <c:v>0.93111584543495696</c:v>
                </c:pt>
                <c:pt idx="73">
                  <c:v>0.92801895125181899</c:v>
                </c:pt>
                <c:pt idx="74">
                  <c:v>0.85834723380700673</c:v>
                </c:pt>
                <c:pt idx="75">
                  <c:v>0.83184269716222559</c:v>
                </c:pt>
                <c:pt idx="76">
                  <c:v>1.0907933784358415</c:v>
                </c:pt>
                <c:pt idx="77">
                  <c:v>0.88921200699466563</c:v>
                </c:pt>
                <c:pt idx="78">
                  <c:v>0.95363316649193308</c:v>
                </c:pt>
                <c:pt idx="79">
                  <c:v>1.0217890652568922</c:v>
                </c:pt>
                <c:pt idx="80">
                  <c:v>2.0982877089378458</c:v>
                </c:pt>
                <c:pt idx="81">
                  <c:v>1.6556924398528725</c:v>
                </c:pt>
                <c:pt idx="82">
                  <c:v>1.9129802599668224</c:v>
                </c:pt>
                <c:pt idx="83">
                  <c:v>1.209637679507457</c:v>
                </c:pt>
                <c:pt idx="84">
                  <c:v>1.2231403129670606</c:v>
                </c:pt>
                <c:pt idx="85">
                  <c:v>1.3688848408213352</c:v>
                </c:pt>
                <c:pt idx="86">
                  <c:v>1.3593516224859929</c:v>
                </c:pt>
                <c:pt idx="87">
                  <c:v>1.2906827751806056</c:v>
                </c:pt>
                <c:pt idx="88">
                  <c:v>1.0162674921338475</c:v>
                </c:pt>
                <c:pt idx="89">
                  <c:v>1.6153580526089693</c:v>
                </c:pt>
                <c:pt idx="90">
                  <c:v>2.4128703716133288</c:v>
                </c:pt>
                <c:pt idx="91">
                  <c:v>1.591279845527797</c:v>
                </c:pt>
                <c:pt idx="92">
                  <c:v>1.4847598761541816</c:v>
                </c:pt>
                <c:pt idx="93">
                  <c:v>1.1254729717185525</c:v>
                </c:pt>
                <c:pt idx="94">
                  <c:v>1.3544032837924467</c:v>
                </c:pt>
                <c:pt idx="95">
                  <c:v>1.5667217338264392</c:v>
                </c:pt>
                <c:pt idx="96">
                  <c:v>1.4031812021804693</c:v>
                </c:pt>
                <c:pt idx="97">
                  <c:v>1.4030945443552136</c:v>
                </c:pt>
                <c:pt idx="98">
                  <c:v>1.3275733711584332</c:v>
                </c:pt>
                <c:pt idx="99">
                  <c:v>1.2589851778208847</c:v>
                </c:pt>
                <c:pt idx="100">
                  <c:v>1.3336226108374798</c:v>
                </c:pt>
                <c:pt idx="101">
                  <c:v>1.0678076829794465</c:v>
                </c:pt>
                <c:pt idx="102">
                  <c:v>1.0477363007933436</c:v>
                </c:pt>
                <c:pt idx="103">
                  <c:v>1.1012024667108917</c:v>
                </c:pt>
                <c:pt idx="104">
                  <c:v>2.417437862887978</c:v>
                </c:pt>
                <c:pt idx="105">
                  <c:v>1.5014168516137647</c:v>
                </c:pt>
                <c:pt idx="106">
                  <c:v>2.1522863348818237</c:v>
                </c:pt>
                <c:pt idx="107">
                  <c:v>1.6247614225237093</c:v>
                </c:pt>
                <c:pt idx="108">
                  <c:v>1.6898518828626057</c:v>
                </c:pt>
                <c:pt idx="109">
                  <c:v>1.5056627810915122</c:v>
                </c:pt>
                <c:pt idx="110">
                  <c:v>1.4689646940956744</c:v>
                </c:pt>
                <c:pt idx="111">
                  <c:v>1.1495936044794224</c:v>
                </c:pt>
                <c:pt idx="112">
                  <c:v>1.4683001926610408</c:v>
                </c:pt>
                <c:pt idx="113">
                  <c:v>2.2200322184676864</c:v>
                </c:pt>
                <c:pt idx="114">
                  <c:v>1.2460092501100619</c:v>
                </c:pt>
                <c:pt idx="115">
                  <c:v>1.3532762062532833</c:v>
                </c:pt>
                <c:pt idx="116">
                  <c:v>1.135716936198276</c:v>
                </c:pt>
                <c:pt idx="117">
                  <c:v>1.3444762750884751</c:v>
                </c:pt>
                <c:pt idx="118">
                  <c:v>1.1341454335205015</c:v>
                </c:pt>
                <c:pt idx="119">
                  <c:v>1.1345649768134267</c:v>
                </c:pt>
                <c:pt idx="120">
                  <c:v>1.2503496926745554</c:v>
                </c:pt>
                <c:pt idx="121">
                  <c:v>1.1351511241059604</c:v>
                </c:pt>
                <c:pt idx="122">
                  <c:v>1.1895861768567411</c:v>
                </c:pt>
                <c:pt idx="123">
                  <c:v>0.97255360117536727</c:v>
                </c:pt>
                <c:pt idx="124">
                  <c:v>0.94610378299821241</c:v>
                </c:pt>
                <c:pt idx="125">
                  <c:v>0.99403454116328427</c:v>
                </c:pt>
                <c:pt idx="126">
                  <c:v>0.95972133670581761</c:v>
                </c:pt>
                <c:pt idx="127">
                  <c:v>1.3187467354047528</c:v>
                </c:pt>
                <c:pt idx="128">
                  <c:v>1.239191069715964</c:v>
                </c:pt>
                <c:pt idx="129">
                  <c:v>1.2993485286428768</c:v>
                </c:pt>
                <c:pt idx="130">
                  <c:v>0.74543353583675553</c:v>
                </c:pt>
                <c:pt idx="131">
                  <c:v>0.8078387533711695</c:v>
                </c:pt>
                <c:pt idx="132">
                  <c:v>1.1487806685089965</c:v>
                </c:pt>
                <c:pt idx="133">
                  <c:v>1.1515217195994707</c:v>
                </c:pt>
                <c:pt idx="134">
                  <c:v>0.98987902923562388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E9-4579-A8FB-62113227202C}"/>
            </c:ext>
          </c:extLst>
        </c:ser>
        <c:ser>
          <c:idx val="2"/>
          <c:order val="2"/>
          <c:tx>
            <c:v>Circular with M k factor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Graphs!$B$141:$B$254</c:f>
              <c:numCache>
                <c:formatCode>General</c:formatCode>
                <c:ptCount val="114"/>
                <c:pt idx="0">
                  <c:v>41.120000000000005</c:v>
                </c:pt>
                <c:pt idx="1">
                  <c:v>41.120000000000005</c:v>
                </c:pt>
                <c:pt idx="2">
                  <c:v>41.120000000000005</c:v>
                </c:pt>
                <c:pt idx="3">
                  <c:v>41.120000000000005</c:v>
                </c:pt>
                <c:pt idx="4">
                  <c:v>41.120000000000005</c:v>
                </c:pt>
                <c:pt idx="5">
                  <c:v>41.120000000000005</c:v>
                </c:pt>
                <c:pt idx="6">
                  <c:v>41.120000000000005</c:v>
                </c:pt>
                <c:pt idx="7">
                  <c:v>41.120000000000005</c:v>
                </c:pt>
                <c:pt idx="8">
                  <c:v>41.120000000000005</c:v>
                </c:pt>
                <c:pt idx="9">
                  <c:v>41.120000000000005</c:v>
                </c:pt>
                <c:pt idx="10">
                  <c:v>41.120000000000005</c:v>
                </c:pt>
                <c:pt idx="11">
                  <c:v>41.120000000000005</c:v>
                </c:pt>
                <c:pt idx="12">
                  <c:v>41.120000000000005</c:v>
                </c:pt>
                <c:pt idx="13">
                  <c:v>41.120000000000005</c:v>
                </c:pt>
                <c:pt idx="14">
                  <c:v>41.120000000000005</c:v>
                </c:pt>
                <c:pt idx="15">
                  <c:v>41.120000000000005</c:v>
                </c:pt>
                <c:pt idx="16">
                  <c:v>41.120000000000005</c:v>
                </c:pt>
                <c:pt idx="17">
                  <c:v>41.120000000000005</c:v>
                </c:pt>
                <c:pt idx="18">
                  <c:v>27.84</c:v>
                </c:pt>
                <c:pt idx="19">
                  <c:v>27.84</c:v>
                </c:pt>
                <c:pt idx="20">
                  <c:v>27.84</c:v>
                </c:pt>
                <c:pt idx="21">
                  <c:v>27.84</c:v>
                </c:pt>
                <c:pt idx="22">
                  <c:v>41.120000000000005</c:v>
                </c:pt>
                <c:pt idx="23">
                  <c:v>41.120000000000005</c:v>
                </c:pt>
                <c:pt idx="24">
                  <c:v>41.120000000000005</c:v>
                </c:pt>
                <c:pt idx="25">
                  <c:v>41.120000000000005</c:v>
                </c:pt>
                <c:pt idx="26">
                  <c:v>41.120000000000005</c:v>
                </c:pt>
                <c:pt idx="27">
                  <c:v>40.9</c:v>
                </c:pt>
                <c:pt idx="28">
                  <c:v>40.9</c:v>
                </c:pt>
                <c:pt idx="29">
                  <c:v>40.9</c:v>
                </c:pt>
                <c:pt idx="30">
                  <c:v>40.9</c:v>
                </c:pt>
                <c:pt idx="31">
                  <c:v>40.9</c:v>
                </c:pt>
                <c:pt idx="32">
                  <c:v>40.9</c:v>
                </c:pt>
                <c:pt idx="33">
                  <c:v>40.9</c:v>
                </c:pt>
                <c:pt idx="34">
                  <c:v>40.9</c:v>
                </c:pt>
                <c:pt idx="35">
                  <c:v>40.9</c:v>
                </c:pt>
                <c:pt idx="36">
                  <c:v>40.9</c:v>
                </c:pt>
                <c:pt idx="37">
                  <c:v>40.9</c:v>
                </c:pt>
                <c:pt idx="38">
                  <c:v>40.9</c:v>
                </c:pt>
                <c:pt idx="39">
                  <c:v>40.9</c:v>
                </c:pt>
                <c:pt idx="40">
                  <c:v>40.9</c:v>
                </c:pt>
                <c:pt idx="41">
                  <c:v>40.9</c:v>
                </c:pt>
                <c:pt idx="42">
                  <c:v>40.9</c:v>
                </c:pt>
                <c:pt idx="43">
                  <c:v>40.9</c:v>
                </c:pt>
                <c:pt idx="44">
                  <c:v>40.9</c:v>
                </c:pt>
                <c:pt idx="45">
                  <c:v>97.3</c:v>
                </c:pt>
                <c:pt idx="46">
                  <c:v>97.3</c:v>
                </c:pt>
                <c:pt idx="47">
                  <c:v>97.3</c:v>
                </c:pt>
                <c:pt idx="48">
                  <c:v>97.3</c:v>
                </c:pt>
                <c:pt idx="49">
                  <c:v>31.5</c:v>
                </c:pt>
                <c:pt idx="50">
                  <c:v>31.5</c:v>
                </c:pt>
                <c:pt idx="51">
                  <c:v>31.5</c:v>
                </c:pt>
                <c:pt idx="52">
                  <c:v>31.5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31.5</c:v>
                </c:pt>
                <c:pt idx="57">
                  <c:v>31.5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32.700000000000003</c:v>
                </c:pt>
                <c:pt idx="75">
                  <c:v>34.5</c:v>
                </c:pt>
                <c:pt idx="76">
                  <c:v>65.790000000000006</c:v>
                </c:pt>
                <c:pt idx="77">
                  <c:v>71.64</c:v>
                </c:pt>
                <c:pt idx="78">
                  <c:v>95.63</c:v>
                </c:pt>
                <c:pt idx="79">
                  <c:v>93.01</c:v>
                </c:pt>
                <c:pt idx="80">
                  <c:v>39.43</c:v>
                </c:pt>
                <c:pt idx="81">
                  <c:v>36.68</c:v>
                </c:pt>
                <c:pt idx="82">
                  <c:v>71.739999999999995</c:v>
                </c:pt>
                <c:pt idx="83">
                  <c:v>79.55</c:v>
                </c:pt>
                <c:pt idx="84">
                  <c:v>94.56</c:v>
                </c:pt>
                <c:pt idx="85">
                  <c:v>90.4</c:v>
                </c:pt>
                <c:pt idx="86">
                  <c:v>35.39</c:v>
                </c:pt>
                <c:pt idx="87">
                  <c:v>30.54</c:v>
                </c:pt>
                <c:pt idx="88">
                  <c:v>70.16</c:v>
                </c:pt>
                <c:pt idx="89">
                  <c:v>61</c:v>
                </c:pt>
                <c:pt idx="90">
                  <c:v>95.43</c:v>
                </c:pt>
                <c:pt idx="91">
                  <c:v>81.66</c:v>
                </c:pt>
                <c:pt idx="92">
                  <c:v>38.67</c:v>
                </c:pt>
                <c:pt idx="93">
                  <c:v>39.56</c:v>
                </c:pt>
                <c:pt idx="94">
                  <c:v>71.86</c:v>
                </c:pt>
                <c:pt idx="95">
                  <c:v>72.489999999999995</c:v>
                </c:pt>
                <c:pt idx="96">
                  <c:v>86.39</c:v>
                </c:pt>
                <c:pt idx="97">
                  <c:v>96.74</c:v>
                </c:pt>
                <c:pt idx="98">
                  <c:v>87.98</c:v>
                </c:pt>
                <c:pt idx="99">
                  <c:v>96.97</c:v>
                </c:pt>
                <c:pt idx="100">
                  <c:v>107.33</c:v>
                </c:pt>
                <c:pt idx="101">
                  <c:v>97.92</c:v>
                </c:pt>
                <c:pt idx="102">
                  <c:v>87.38</c:v>
                </c:pt>
                <c:pt idx="103">
                  <c:v>74.75</c:v>
                </c:pt>
                <c:pt idx="104">
                  <c:v>83.08</c:v>
                </c:pt>
                <c:pt idx="105">
                  <c:v>98.5</c:v>
                </c:pt>
                <c:pt idx="106">
                  <c:v>39.9</c:v>
                </c:pt>
                <c:pt idx="107">
                  <c:v>40.1</c:v>
                </c:pt>
                <c:pt idx="108">
                  <c:v>75.7</c:v>
                </c:pt>
                <c:pt idx="109">
                  <c:v>109.8</c:v>
                </c:pt>
                <c:pt idx="110">
                  <c:v>110.7</c:v>
                </c:pt>
                <c:pt idx="111">
                  <c:v>91.4</c:v>
                </c:pt>
                <c:pt idx="112">
                  <c:v>40</c:v>
                </c:pt>
                <c:pt idx="113">
                  <c:v>142</c:v>
                </c:pt>
              </c:numCache>
            </c:numRef>
          </c:xVal>
          <c:yVal>
            <c:numRef>
              <c:f>Graphs!$C$141:$C$254</c:f>
              <c:numCache>
                <c:formatCode>0.00</c:formatCode>
                <c:ptCount val="114"/>
                <c:pt idx="0">
                  <c:v>1.2108731466227347</c:v>
                </c:pt>
                <c:pt idx="1">
                  <c:v>1.2389885807504077</c:v>
                </c:pt>
                <c:pt idx="2">
                  <c:v>1.3205537806176784</c:v>
                </c:pt>
                <c:pt idx="3">
                  <c:v>1.3258785942492013</c:v>
                </c:pt>
                <c:pt idx="4">
                  <c:v>1.475991649269311</c:v>
                </c:pt>
                <c:pt idx="5">
                  <c:v>1.3298538622129437</c:v>
                </c:pt>
                <c:pt idx="6">
                  <c:v>1.3704396632366698</c:v>
                </c:pt>
                <c:pt idx="7">
                  <c:v>1.3386342376052385</c:v>
                </c:pt>
                <c:pt idx="8">
                  <c:v>1.2477168949771689</c:v>
                </c:pt>
                <c:pt idx="9">
                  <c:v>1.3093607305936072</c:v>
                </c:pt>
                <c:pt idx="10">
                  <c:v>1.2962138084632517</c:v>
                </c:pt>
                <c:pt idx="11">
                  <c:v>1.265033407572383</c:v>
                </c:pt>
                <c:pt idx="12">
                  <c:v>1.2628865979381443</c:v>
                </c:pt>
                <c:pt idx="13">
                  <c:v>1.1917525773195876</c:v>
                </c:pt>
                <c:pt idx="14">
                  <c:v>1.2829131652661065</c:v>
                </c:pt>
                <c:pt idx="15">
                  <c:v>1.2549019607843137</c:v>
                </c:pt>
                <c:pt idx="16">
                  <c:v>1.1466346153846154</c:v>
                </c:pt>
                <c:pt idx="17">
                  <c:v>1.2379807692307692</c:v>
                </c:pt>
                <c:pt idx="18">
                  <c:v>1.1939252336448598</c:v>
                </c:pt>
                <c:pt idx="19">
                  <c:v>1.2676709154113557</c:v>
                </c:pt>
                <c:pt idx="20">
                  <c:v>1.1927877947295422</c:v>
                </c:pt>
                <c:pt idx="21">
                  <c:v>1.214190093708166</c:v>
                </c:pt>
                <c:pt idx="22">
                  <c:v>1.2773403324584427</c:v>
                </c:pt>
                <c:pt idx="23">
                  <c:v>1.3718285214348207</c:v>
                </c:pt>
                <c:pt idx="24">
                  <c:v>1.4503311258278146</c:v>
                </c:pt>
                <c:pt idx="25">
                  <c:v>1.1949778434268834</c:v>
                </c:pt>
                <c:pt idx="26">
                  <c:v>1.3028064992614476</c:v>
                </c:pt>
                <c:pt idx="27">
                  <c:v>0.94103956555469359</c:v>
                </c:pt>
                <c:pt idx="28">
                  <c:v>1.0161725067385445</c:v>
                </c:pt>
                <c:pt idx="29">
                  <c:v>1.1614255765199162</c:v>
                </c:pt>
                <c:pt idx="30">
                  <c:v>0.88360237892948168</c:v>
                </c:pt>
                <c:pt idx="31">
                  <c:v>0.91515994436717663</c:v>
                </c:pt>
                <c:pt idx="32">
                  <c:v>0.93133047210300424</c:v>
                </c:pt>
                <c:pt idx="33">
                  <c:v>0.89848197343453506</c:v>
                </c:pt>
                <c:pt idx="34">
                  <c:v>0.98109965635738827</c:v>
                </c:pt>
                <c:pt idx="35">
                  <c:v>0.85968819599109136</c:v>
                </c:pt>
                <c:pt idx="36">
                  <c:v>0.90476190476190477</c:v>
                </c:pt>
                <c:pt idx="37">
                  <c:v>0.97457627118644063</c:v>
                </c:pt>
                <c:pt idx="38">
                  <c:v>1.0091743119266054</c:v>
                </c:pt>
                <c:pt idx="39">
                  <c:v>1.0305084745762711</c:v>
                </c:pt>
                <c:pt idx="40">
                  <c:v>0.95628415300546443</c:v>
                </c:pt>
                <c:pt idx="41">
                  <c:v>1.0335820895522387</c:v>
                </c:pt>
                <c:pt idx="42">
                  <c:v>1.1087962962962963</c:v>
                </c:pt>
                <c:pt idx="43">
                  <c:v>1.0766550522648084</c:v>
                </c:pt>
                <c:pt idx="44">
                  <c:v>1.08675799086758</c:v>
                </c:pt>
                <c:pt idx="45">
                  <c:v>1.3065902578796562</c:v>
                </c:pt>
                <c:pt idx="46">
                  <c:v>1.3696275071633237</c:v>
                </c:pt>
                <c:pt idx="47">
                  <c:v>1.3048245614035088</c:v>
                </c:pt>
                <c:pt idx="48">
                  <c:v>1.4035087719298245</c:v>
                </c:pt>
                <c:pt idx="49">
                  <c:v>1.0606312292358804</c:v>
                </c:pt>
                <c:pt idx="50">
                  <c:v>1.0168126923987686</c:v>
                </c:pt>
                <c:pt idx="51">
                  <c:v>1.1124874455975895</c:v>
                </c:pt>
                <c:pt idx="52">
                  <c:v>1.058091286307054</c:v>
                </c:pt>
                <c:pt idx="53">
                  <c:v>1.0098314606741574</c:v>
                </c:pt>
                <c:pt idx="54">
                  <c:v>0.99685658153241652</c:v>
                </c:pt>
                <c:pt idx="55">
                  <c:v>1.0639169625785305</c:v>
                </c:pt>
                <c:pt idx="56">
                  <c:v>1.4225569718037852</c:v>
                </c:pt>
                <c:pt idx="57">
                  <c:v>1.0561497326203209</c:v>
                </c:pt>
                <c:pt idx="58">
                  <c:v>0.77630769230769225</c:v>
                </c:pt>
                <c:pt idx="59">
                  <c:v>0.89712820512820513</c:v>
                </c:pt>
                <c:pt idx="60">
                  <c:v>0.83774104683195594</c:v>
                </c:pt>
                <c:pt idx="61">
                  <c:v>0.83429752066115703</c:v>
                </c:pt>
                <c:pt idx="62">
                  <c:v>1.1929184549356222</c:v>
                </c:pt>
                <c:pt idx="63">
                  <c:v>1.038862660944206</c:v>
                </c:pt>
                <c:pt idx="64">
                  <c:v>1.2050179211469534</c:v>
                </c:pt>
                <c:pt idx="65">
                  <c:v>1.1935483870967742</c:v>
                </c:pt>
                <c:pt idx="66">
                  <c:v>0.83466666666666667</c:v>
                </c:pt>
                <c:pt idx="67">
                  <c:v>0.85661538461538467</c:v>
                </c:pt>
                <c:pt idx="68">
                  <c:v>0.83947730398899578</c:v>
                </c:pt>
                <c:pt idx="69">
                  <c:v>0.93600000000000005</c:v>
                </c:pt>
                <c:pt idx="70">
                  <c:v>1.1608369098712448</c:v>
                </c:pt>
                <c:pt idx="71">
                  <c:v>1.2210300429184548</c:v>
                </c:pt>
                <c:pt idx="72">
                  <c:v>1.2272401433691755</c:v>
                </c:pt>
                <c:pt idx="73">
                  <c:v>1.1967741935483871</c:v>
                </c:pt>
                <c:pt idx="74">
                  <c:v>0.89</c:v>
                </c:pt>
                <c:pt idx="75">
                  <c:v>0.95520325203252032</c:v>
                </c:pt>
                <c:pt idx="76">
                  <c:v>1.0950660792951543</c:v>
                </c:pt>
                <c:pt idx="77">
                  <c:v>1.1397744360902256</c:v>
                </c:pt>
                <c:pt idx="78">
                  <c:v>1.1436286919831224</c:v>
                </c:pt>
                <c:pt idx="79">
                  <c:v>1.1341176470588237</c:v>
                </c:pt>
                <c:pt idx="80">
                  <c:v>1.0711450381679388</c:v>
                </c:pt>
                <c:pt idx="81">
                  <c:v>1.1005747126436782</c:v>
                </c:pt>
                <c:pt idx="82">
                  <c:v>1.1561594202898551</c:v>
                </c:pt>
                <c:pt idx="83">
                  <c:v>1.1168478260869565</c:v>
                </c:pt>
                <c:pt idx="84">
                  <c:v>1.1290845070422537</c:v>
                </c:pt>
                <c:pt idx="85">
                  <c:v>1.7106382978723405</c:v>
                </c:pt>
                <c:pt idx="86">
                  <c:v>0.93756944444444434</c:v>
                </c:pt>
                <c:pt idx="87">
                  <c:v>0.92148571428571424</c:v>
                </c:pt>
                <c:pt idx="88">
                  <c:v>1.0017571884984027</c:v>
                </c:pt>
                <c:pt idx="89">
                  <c:v>0.98294117647058821</c:v>
                </c:pt>
                <c:pt idx="90">
                  <c:v>0.97176470588235286</c:v>
                </c:pt>
                <c:pt idx="91">
                  <c:v>1.0673000000000001</c:v>
                </c:pt>
                <c:pt idx="92">
                  <c:v>1.0952577319587629</c:v>
                </c:pt>
                <c:pt idx="93">
                  <c:v>1.1055725190839696</c:v>
                </c:pt>
                <c:pt idx="94">
                  <c:v>1.1452970297029703</c:v>
                </c:pt>
                <c:pt idx="95">
                  <c:v>1.1261764705882353</c:v>
                </c:pt>
                <c:pt idx="96">
                  <c:v>1.204</c:v>
                </c:pt>
                <c:pt idx="97">
                  <c:v>1.1866906474820142</c:v>
                </c:pt>
                <c:pt idx="98">
                  <c:v>1.2158205128205128</c:v>
                </c:pt>
                <c:pt idx="99">
                  <c:v>1.2369649805447469</c:v>
                </c:pt>
                <c:pt idx="100">
                  <c:v>1.2454707379134862</c:v>
                </c:pt>
                <c:pt idx="101">
                  <c:v>1.2518217054263567</c:v>
                </c:pt>
                <c:pt idx="102">
                  <c:v>1.1126373626373627</c:v>
                </c:pt>
                <c:pt idx="103">
                  <c:v>1.1265964912280702</c:v>
                </c:pt>
                <c:pt idx="104">
                  <c:v>1.1226415094339623</c:v>
                </c:pt>
                <c:pt idx="105">
                  <c:v>1.1670238095238097</c:v>
                </c:pt>
                <c:pt idx="106">
                  <c:v>0.7807339449541284</c:v>
                </c:pt>
                <c:pt idx="107">
                  <c:v>0.81414701803051315</c:v>
                </c:pt>
                <c:pt idx="108">
                  <c:v>1.0419161676646707</c:v>
                </c:pt>
                <c:pt idx="109">
                  <c:v>0.97531687791861243</c:v>
                </c:pt>
                <c:pt idx="110">
                  <c:v>0.97819114817190511</c:v>
                </c:pt>
                <c:pt idx="111">
                  <c:v>1.1832760595647194</c:v>
                </c:pt>
                <c:pt idx="112">
                  <c:v>0.87104283054003728</c:v>
                </c:pt>
                <c:pt idx="113">
                  <c:v>0.93789035392088826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36-40AB-A876-74763DC01D26}"/>
            </c:ext>
          </c:extLst>
        </c:ser>
        <c:ser>
          <c:idx val="3"/>
          <c:order val="3"/>
          <c:tx>
            <c:v>Circular No moment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numRef>
              <c:f>Graphs!$B$256:$B$366</c:f>
              <c:numCache>
                <c:formatCode>General</c:formatCode>
                <c:ptCount val="111"/>
                <c:pt idx="0">
                  <c:v>32.08</c:v>
                </c:pt>
                <c:pt idx="1">
                  <c:v>34.4</c:v>
                </c:pt>
                <c:pt idx="2">
                  <c:v>30.240000000000002</c:v>
                </c:pt>
                <c:pt idx="3">
                  <c:v>30.240000000000002</c:v>
                </c:pt>
                <c:pt idx="4">
                  <c:v>30.240000000000002</c:v>
                </c:pt>
                <c:pt idx="5">
                  <c:v>30.240000000000002</c:v>
                </c:pt>
                <c:pt idx="6">
                  <c:v>32.08</c:v>
                </c:pt>
                <c:pt idx="7">
                  <c:v>32.08</c:v>
                </c:pt>
                <c:pt idx="8">
                  <c:v>32.08</c:v>
                </c:pt>
                <c:pt idx="9">
                  <c:v>34.4</c:v>
                </c:pt>
                <c:pt idx="10">
                  <c:v>34.4</c:v>
                </c:pt>
                <c:pt idx="11">
                  <c:v>34.4</c:v>
                </c:pt>
                <c:pt idx="12">
                  <c:v>30.240000000000002</c:v>
                </c:pt>
                <c:pt idx="13">
                  <c:v>30.240000000000002</c:v>
                </c:pt>
                <c:pt idx="14">
                  <c:v>30.240000000000002</c:v>
                </c:pt>
                <c:pt idx="15">
                  <c:v>34.4</c:v>
                </c:pt>
                <c:pt idx="16">
                  <c:v>34.4</c:v>
                </c:pt>
                <c:pt idx="17">
                  <c:v>34.4</c:v>
                </c:pt>
                <c:pt idx="18">
                  <c:v>34.4</c:v>
                </c:pt>
                <c:pt idx="19">
                  <c:v>34.4</c:v>
                </c:pt>
                <c:pt idx="20">
                  <c:v>34.4</c:v>
                </c:pt>
                <c:pt idx="21">
                  <c:v>34.4</c:v>
                </c:pt>
                <c:pt idx="22">
                  <c:v>34.4</c:v>
                </c:pt>
                <c:pt idx="23">
                  <c:v>34.4</c:v>
                </c:pt>
                <c:pt idx="24">
                  <c:v>22.6</c:v>
                </c:pt>
                <c:pt idx="25">
                  <c:v>22.6</c:v>
                </c:pt>
                <c:pt idx="26">
                  <c:v>22.6</c:v>
                </c:pt>
                <c:pt idx="27">
                  <c:v>22.6</c:v>
                </c:pt>
                <c:pt idx="28">
                  <c:v>33.4</c:v>
                </c:pt>
                <c:pt idx="29">
                  <c:v>35.299999999999997</c:v>
                </c:pt>
                <c:pt idx="30">
                  <c:v>92.3</c:v>
                </c:pt>
                <c:pt idx="31">
                  <c:v>38.4</c:v>
                </c:pt>
                <c:pt idx="32">
                  <c:v>38.4</c:v>
                </c:pt>
                <c:pt idx="33">
                  <c:v>38.4</c:v>
                </c:pt>
                <c:pt idx="34">
                  <c:v>38.4</c:v>
                </c:pt>
                <c:pt idx="35">
                  <c:v>38.4</c:v>
                </c:pt>
                <c:pt idx="36">
                  <c:v>38.4</c:v>
                </c:pt>
                <c:pt idx="37">
                  <c:v>40.9</c:v>
                </c:pt>
                <c:pt idx="38">
                  <c:v>40.9</c:v>
                </c:pt>
                <c:pt idx="39">
                  <c:v>40.9</c:v>
                </c:pt>
                <c:pt idx="40">
                  <c:v>40.9</c:v>
                </c:pt>
                <c:pt idx="41">
                  <c:v>40.9</c:v>
                </c:pt>
                <c:pt idx="42">
                  <c:v>97.3</c:v>
                </c:pt>
                <c:pt idx="43">
                  <c:v>97.3</c:v>
                </c:pt>
                <c:pt idx="44">
                  <c:v>97.3</c:v>
                </c:pt>
                <c:pt idx="45">
                  <c:v>97.3</c:v>
                </c:pt>
                <c:pt idx="46">
                  <c:v>97.3</c:v>
                </c:pt>
                <c:pt idx="47">
                  <c:v>97.3</c:v>
                </c:pt>
                <c:pt idx="48">
                  <c:v>31.5</c:v>
                </c:pt>
                <c:pt idx="49">
                  <c:v>31.5</c:v>
                </c:pt>
                <c:pt idx="50">
                  <c:v>40.299999999999997</c:v>
                </c:pt>
                <c:pt idx="51">
                  <c:v>40.299999999999997</c:v>
                </c:pt>
                <c:pt idx="52">
                  <c:v>40.299999999999997</c:v>
                </c:pt>
                <c:pt idx="53">
                  <c:v>40.299999999999997</c:v>
                </c:pt>
                <c:pt idx="54">
                  <c:v>40.299999999999997</c:v>
                </c:pt>
                <c:pt idx="55">
                  <c:v>40.299999999999997</c:v>
                </c:pt>
                <c:pt idx="56">
                  <c:v>40.299999999999997</c:v>
                </c:pt>
                <c:pt idx="57">
                  <c:v>40.299999999999997</c:v>
                </c:pt>
                <c:pt idx="58">
                  <c:v>40.299999999999997</c:v>
                </c:pt>
                <c:pt idx="59">
                  <c:v>40.299999999999997</c:v>
                </c:pt>
                <c:pt idx="60">
                  <c:v>40.299999999999997</c:v>
                </c:pt>
                <c:pt idx="61">
                  <c:v>40.299999999999997</c:v>
                </c:pt>
                <c:pt idx="62">
                  <c:v>30.9</c:v>
                </c:pt>
                <c:pt idx="63">
                  <c:v>30.9</c:v>
                </c:pt>
                <c:pt idx="64">
                  <c:v>30.9</c:v>
                </c:pt>
                <c:pt idx="65">
                  <c:v>30.9</c:v>
                </c:pt>
                <c:pt idx="66">
                  <c:v>30.9</c:v>
                </c:pt>
                <c:pt idx="67">
                  <c:v>30.9</c:v>
                </c:pt>
                <c:pt idx="68">
                  <c:v>30.9</c:v>
                </c:pt>
                <c:pt idx="69">
                  <c:v>30.9</c:v>
                </c:pt>
                <c:pt idx="70">
                  <c:v>30.9</c:v>
                </c:pt>
                <c:pt idx="71">
                  <c:v>30.9</c:v>
                </c:pt>
                <c:pt idx="72">
                  <c:v>30.9</c:v>
                </c:pt>
                <c:pt idx="73">
                  <c:v>30.9</c:v>
                </c:pt>
                <c:pt idx="74">
                  <c:v>42.1</c:v>
                </c:pt>
                <c:pt idx="75">
                  <c:v>42.1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145</c:v>
                </c:pt>
                <c:pt idx="80">
                  <c:v>145</c:v>
                </c:pt>
                <c:pt idx="81">
                  <c:v>145</c:v>
                </c:pt>
                <c:pt idx="82">
                  <c:v>145</c:v>
                </c:pt>
                <c:pt idx="83">
                  <c:v>37.700000000000003</c:v>
                </c:pt>
                <c:pt idx="84">
                  <c:v>120.1</c:v>
                </c:pt>
                <c:pt idx="85">
                  <c:v>116</c:v>
                </c:pt>
                <c:pt idx="86">
                  <c:v>107.2</c:v>
                </c:pt>
                <c:pt idx="87">
                  <c:v>92.3</c:v>
                </c:pt>
                <c:pt idx="88">
                  <c:v>40.9</c:v>
                </c:pt>
                <c:pt idx="89">
                  <c:v>41.7</c:v>
                </c:pt>
                <c:pt idx="90">
                  <c:v>25.9</c:v>
                </c:pt>
                <c:pt idx="91">
                  <c:v>79.12</c:v>
                </c:pt>
                <c:pt idx="92">
                  <c:v>79.12</c:v>
                </c:pt>
                <c:pt idx="93">
                  <c:v>40.400000000000006</c:v>
                </c:pt>
                <c:pt idx="94">
                  <c:v>40.400000000000006</c:v>
                </c:pt>
                <c:pt idx="95">
                  <c:v>34.080000000000005</c:v>
                </c:pt>
                <c:pt idx="96">
                  <c:v>61.760000000000005</c:v>
                </c:pt>
                <c:pt idx="97">
                  <c:v>45.6</c:v>
                </c:pt>
                <c:pt idx="98">
                  <c:v>37.04</c:v>
                </c:pt>
                <c:pt idx="99">
                  <c:v>97.28</c:v>
                </c:pt>
                <c:pt idx="100">
                  <c:v>97.28</c:v>
                </c:pt>
                <c:pt idx="101">
                  <c:v>97.28</c:v>
                </c:pt>
                <c:pt idx="102">
                  <c:v>97.28</c:v>
                </c:pt>
                <c:pt idx="103">
                  <c:v>38.24</c:v>
                </c:pt>
                <c:pt idx="104">
                  <c:v>45.360000000000007</c:v>
                </c:pt>
                <c:pt idx="105">
                  <c:v>45.360000000000007</c:v>
                </c:pt>
                <c:pt idx="106">
                  <c:v>56.2</c:v>
                </c:pt>
                <c:pt idx="107">
                  <c:v>66.75</c:v>
                </c:pt>
                <c:pt idx="108">
                  <c:v>107.2</c:v>
                </c:pt>
                <c:pt idx="109">
                  <c:v>56.2</c:v>
                </c:pt>
                <c:pt idx="110">
                  <c:v>66.75</c:v>
                </c:pt>
              </c:numCache>
            </c:numRef>
          </c:xVal>
          <c:yVal>
            <c:numRef>
              <c:f>Graphs!$C$256:$C$366</c:f>
              <c:numCache>
                <c:formatCode>0.00</c:formatCode>
                <c:ptCount val="111"/>
                <c:pt idx="0">
                  <c:v>0.98159420631707051</c:v>
                </c:pt>
                <c:pt idx="1">
                  <c:v>0.97832775519470694</c:v>
                </c:pt>
                <c:pt idx="2">
                  <c:v>1.1367685974112471</c:v>
                </c:pt>
                <c:pt idx="3">
                  <c:v>1.0157020767547671</c:v>
                </c:pt>
                <c:pt idx="4">
                  <c:v>1.0208983413261177</c:v>
                </c:pt>
                <c:pt idx="5">
                  <c:v>1.0673695704610073</c:v>
                </c:pt>
                <c:pt idx="6">
                  <c:v>1.5626382364671483</c:v>
                </c:pt>
                <c:pt idx="7">
                  <c:v>1.2094241433019504</c:v>
                </c:pt>
                <c:pt idx="8">
                  <c:v>1.0993521488665376</c:v>
                </c:pt>
                <c:pt idx="9">
                  <c:v>1.0611456047033034</c:v>
                </c:pt>
                <c:pt idx="10">
                  <c:v>1.081427861872462</c:v>
                </c:pt>
                <c:pt idx="11">
                  <c:v>1.0889931350229345</c:v>
                </c:pt>
                <c:pt idx="12">
                  <c:v>0.95417791571832644</c:v>
                </c:pt>
                <c:pt idx="13">
                  <c:v>1.0676740029392504</c:v>
                </c:pt>
                <c:pt idx="14">
                  <c:v>1.0680921950363158</c:v>
                </c:pt>
                <c:pt idx="15">
                  <c:v>0.99252418610120752</c:v>
                </c:pt>
                <c:pt idx="16">
                  <c:v>0.9935521144628241</c:v>
                </c:pt>
                <c:pt idx="17">
                  <c:v>1.1244015971385457</c:v>
                </c:pt>
                <c:pt idx="18">
                  <c:v>1.1062011464281756</c:v>
                </c:pt>
                <c:pt idx="19">
                  <c:v>1.0951791215827997</c:v>
                </c:pt>
                <c:pt idx="20">
                  <c:v>1.1352304125221604</c:v>
                </c:pt>
                <c:pt idx="21">
                  <c:v>1.1108414572072616</c:v>
                </c:pt>
                <c:pt idx="22">
                  <c:v>1.0931590316801891</c:v>
                </c:pt>
                <c:pt idx="23">
                  <c:v>1.1575028983479443</c:v>
                </c:pt>
                <c:pt idx="24">
                  <c:v>1.0633729748277148</c:v>
                </c:pt>
                <c:pt idx="25">
                  <c:v>1.0584330595851204</c:v>
                </c:pt>
                <c:pt idx="26">
                  <c:v>1.1965531373151135</c:v>
                </c:pt>
                <c:pt idx="27">
                  <c:v>1.1598657595326416</c:v>
                </c:pt>
                <c:pt idx="28">
                  <c:v>1.0843079367172781</c:v>
                </c:pt>
                <c:pt idx="29">
                  <c:v>1.2370572158890625</c:v>
                </c:pt>
                <c:pt idx="30">
                  <c:v>1.3148326364003868</c:v>
                </c:pt>
                <c:pt idx="31">
                  <c:v>1.0385515764403124</c:v>
                </c:pt>
                <c:pt idx="32">
                  <c:v>0.88551263393237012</c:v>
                </c:pt>
                <c:pt idx="33">
                  <c:v>1.3107078600393525</c:v>
                </c:pt>
                <c:pt idx="34">
                  <c:v>1.0594671856693423</c:v>
                </c:pt>
                <c:pt idx="35">
                  <c:v>1.114124639946211</c:v>
                </c:pt>
                <c:pt idx="36">
                  <c:v>1.2937502977384505</c:v>
                </c:pt>
                <c:pt idx="37">
                  <c:v>0.8418030992944302</c:v>
                </c:pt>
                <c:pt idx="38">
                  <c:v>0.87643189179834469</c:v>
                </c:pt>
                <c:pt idx="39">
                  <c:v>0.87097902064935728</c:v>
                </c:pt>
                <c:pt idx="40">
                  <c:v>1.0459092262744167</c:v>
                </c:pt>
                <c:pt idx="41">
                  <c:v>1.1281148814670736</c:v>
                </c:pt>
                <c:pt idx="42">
                  <c:v>1.2448589684654647</c:v>
                </c:pt>
                <c:pt idx="43">
                  <c:v>1.1455040273203336</c:v>
                </c:pt>
                <c:pt idx="44">
                  <c:v>1.3385742013675379</c:v>
                </c:pt>
                <c:pt idx="45">
                  <c:v>1.1216277762285876</c:v>
                </c:pt>
                <c:pt idx="46">
                  <c:v>1.1844295880780291</c:v>
                </c:pt>
                <c:pt idx="47">
                  <c:v>1.3057513688012994</c:v>
                </c:pt>
                <c:pt idx="48">
                  <c:v>0.98636435141154932</c:v>
                </c:pt>
                <c:pt idx="49">
                  <c:v>1.2498970707076935</c:v>
                </c:pt>
                <c:pt idx="50">
                  <c:v>1.1303918452818917</c:v>
                </c:pt>
                <c:pt idx="51">
                  <c:v>1.0333813032279295</c:v>
                </c:pt>
                <c:pt idx="52">
                  <c:v>1.0617139391206674</c:v>
                </c:pt>
                <c:pt idx="53">
                  <c:v>1.1364184097515115</c:v>
                </c:pt>
                <c:pt idx="54">
                  <c:v>1.0727407692926918</c:v>
                </c:pt>
                <c:pt idx="55">
                  <c:v>1.0708181577713867</c:v>
                </c:pt>
                <c:pt idx="56">
                  <c:v>0.98312280333971014</c:v>
                </c:pt>
                <c:pt idx="57">
                  <c:v>1.0034561338549657</c:v>
                </c:pt>
                <c:pt idx="58">
                  <c:v>1.0380184954324085</c:v>
                </c:pt>
                <c:pt idx="59">
                  <c:v>0.99461546890038743</c:v>
                </c:pt>
                <c:pt idx="60">
                  <c:v>0.98373417517884276</c:v>
                </c:pt>
                <c:pt idx="61">
                  <c:v>0.94829530676747065</c:v>
                </c:pt>
                <c:pt idx="62">
                  <c:v>1.1861301406518203</c:v>
                </c:pt>
                <c:pt idx="63">
                  <c:v>1.0824650779110989</c:v>
                </c:pt>
                <c:pt idx="64">
                  <c:v>1.101324337456933</c:v>
                </c:pt>
                <c:pt idx="65">
                  <c:v>1.0911443902219222</c:v>
                </c:pt>
                <c:pt idx="66">
                  <c:v>1.1492243337877737</c:v>
                </c:pt>
                <c:pt idx="67">
                  <c:v>1.1082643047523602</c:v>
                </c:pt>
                <c:pt idx="68">
                  <c:v>1.0658637130729405</c:v>
                </c:pt>
                <c:pt idx="69">
                  <c:v>1.1459674481329774</c:v>
                </c:pt>
                <c:pt idx="70">
                  <c:v>1.1658885829216086</c:v>
                </c:pt>
                <c:pt idx="71">
                  <c:v>1.0984331877873914</c:v>
                </c:pt>
                <c:pt idx="72">
                  <c:v>1.1546618526455557</c:v>
                </c:pt>
                <c:pt idx="73">
                  <c:v>1.0871301766413715</c:v>
                </c:pt>
                <c:pt idx="74">
                  <c:v>1.1650872612711483</c:v>
                </c:pt>
                <c:pt idx="75">
                  <c:v>1.2653642650236114</c:v>
                </c:pt>
                <c:pt idx="76">
                  <c:v>1.0235458954062435</c:v>
                </c:pt>
                <c:pt idx="77">
                  <c:v>1.0402503487879915</c:v>
                </c:pt>
                <c:pt idx="78">
                  <c:v>1.0588138871126673</c:v>
                </c:pt>
                <c:pt idx="79">
                  <c:v>1.0741549783789006</c:v>
                </c:pt>
                <c:pt idx="80">
                  <c:v>1.0720087240328635</c:v>
                </c:pt>
                <c:pt idx="81">
                  <c:v>1.0756334985635549</c:v>
                </c:pt>
                <c:pt idx="82">
                  <c:v>1.0751893603355056</c:v>
                </c:pt>
                <c:pt idx="83">
                  <c:v>0.90075932558039318</c:v>
                </c:pt>
                <c:pt idx="84">
                  <c:v>1.057141198134498</c:v>
                </c:pt>
                <c:pt idx="85">
                  <c:v>0.82812032765439403</c:v>
                </c:pt>
                <c:pt idx="86">
                  <c:v>1.2076789780464534</c:v>
                </c:pt>
                <c:pt idx="87">
                  <c:v>1.1080000000000001</c:v>
                </c:pt>
                <c:pt idx="88">
                  <c:v>0.75600000000000001</c:v>
                </c:pt>
                <c:pt idx="89">
                  <c:v>0.59299999999999997</c:v>
                </c:pt>
                <c:pt idx="90">
                  <c:v>1.04</c:v>
                </c:pt>
                <c:pt idx="91">
                  <c:v>0.998</c:v>
                </c:pt>
                <c:pt idx="92">
                  <c:v>0.86899999999999999</c:v>
                </c:pt>
                <c:pt idx="93">
                  <c:v>1.127</c:v>
                </c:pt>
                <c:pt idx="94">
                  <c:v>1.117</c:v>
                </c:pt>
                <c:pt idx="95">
                  <c:v>1.123</c:v>
                </c:pt>
                <c:pt idx="96">
                  <c:v>1.091</c:v>
                </c:pt>
                <c:pt idx="97">
                  <c:v>1.0940000000000001</c:v>
                </c:pt>
                <c:pt idx="98">
                  <c:v>1.08</c:v>
                </c:pt>
                <c:pt idx="99">
                  <c:v>1.101</c:v>
                </c:pt>
                <c:pt idx="100">
                  <c:v>1.0620000000000001</c:v>
                </c:pt>
                <c:pt idx="101">
                  <c:v>1.0760000000000001</c:v>
                </c:pt>
                <c:pt idx="102">
                  <c:v>1.145</c:v>
                </c:pt>
                <c:pt idx="103">
                  <c:v>1.1339999999999999</c:v>
                </c:pt>
                <c:pt idx="104">
                  <c:v>1.08</c:v>
                </c:pt>
                <c:pt idx="105">
                  <c:v>1.181</c:v>
                </c:pt>
                <c:pt idx="106">
                  <c:v>1.0529999999999999</c:v>
                </c:pt>
                <c:pt idx="107">
                  <c:v>1.032</c:v>
                </c:pt>
                <c:pt idx="108">
                  <c:v>0.98599999999999999</c:v>
                </c:pt>
                <c:pt idx="109">
                  <c:v>1.1739999999999999</c:v>
                </c:pt>
                <c:pt idx="110" formatCode="General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36-40AB-A876-74763DC0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45696"/>
        <c:axId val="414946680"/>
      </c:scatterChart>
      <c:valAx>
        <c:axId val="414945696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Concrete  Cylinder  Strength  (fcyl)  N/mm2</a:t>
                </a:r>
              </a:p>
            </c:rich>
          </c:tx>
          <c:layout>
            <c:manualLayout>
              <c:xMode val="edge"/>
              <c:yMode val="edge"/>
              <c:x val="0.37865201954849992"/>
              <c:y val="0.92814881173675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6680"/>
        <c:crosses val="autoZero"/>
        <c:crossBetween val="midCat"/>
        <c:majorUnit val="25"/>
      </c:valAx>
      <c:valAx>
        <c:axId val="414946680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Ratio</a:t>
                </a:r>
                <a:r>
                  <a:rPr lang="en-GB" sz="1200" b="1" baseline="0">
                    <a:solidFill>
                      <a:schemeClr val="tx1"/>
                    </a:solidFill>
                  </a:rPr>
                  <a:t>  Test/EC4</a:t>
                </a:r>
                <a:endParaRPr lang="en-GB" sz="12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569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540912746436596E-2"/>
          <c:y val="0.1250108281194543"/>
          <c:w val="0.2889506830961055"/>
          <c:h val="0.12264257528000275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88537212397514E-2"/>
          <c:y val="5.9482773516923305E-2"/>
          <c:w val="0.87655427590274815"/>
          <c:h val="0.82389490214230754"/>
        </c:manualLayout>
      </c:layout>
      <c:scatterChart>
        <c:scatterStyle val="lineMarker"/>
        <c:varyColors val="0"/>
        <c:ser>
          <c:idx val="0"/>
          <c:order val="0"/>
          <c:tx>
            <c:v>Rect. With Moment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Graphs!$D$368:$D$480</c:f>
              <c:numCache>
                <c:formatCode>0.00</c:formatCode>
                <c:ptCount val="113"/>
                <c:pt idx="0">
                  <c:v>7.2958500669344044</c:v>
                </c:pt>
                <c:pt idx="1">
                  <c:v>7.4135638297872335</c:v>
                </c:pt>
                <c:pt idx="2">
                  <c:v>14.706275033377835</c:v>
                </c:pt>
                <c:pt idx="3">
                  <c:v>20.910316925151719</c:v>
                </c:pt>
                <c:pt idx="4">
                  <c:v>7.2649572649572649</c:v>
                </c:pt>
                <c:pt idx="5">
                  <c:v>7.3041168658698545</c:v>
                </c:pt>
                <c:pt idx="6">
                  <c:v>14.582228116710874</c:v>
                </c:pt>
                <c:pt idx="7">
                  <c:v>20.611702127659573</c:v>
                </c:pt>
                <c:pt idx="8">
                  <c:v>7.280766396462786</c:v>
                </c:pt>
                <c:pt idx="9">
                  <c:v>7.3750932140193886</c:v>
                </c:pt>
                <c:pt idx="10">
                  <c:v>7.3293768545994062</c:v>
                </c:pt>
                <c:pt idx="11">
                  <c:v>14.530791788856304</c:v>
                </c:pt>
                <c:pt idx="12">
                  <c:v>7.2157434402332363</c:v>
                </c:pt>
                <c:pt idx="13">
                  <c:v>14.431486880466473</c:v>
                </c:pt>
                <c:pt idx="14">
                  <c:v>7.3520000000000003</c:v>
                </c:pt>
                <c:pt idx="15">
                  <c:v>14.63629096722622</c:v>
                </c:pt>
                <c:pt idx="16">
                  <c:v>5.95</c:v>
                </c:pt>
                <c:pt idx="17">
                  <c:v>5.95</c:v>
                </c:pt>
                <c:pt idx="18">
                  <c:v>11.7</c:v>
                </c:pt>
                <c:pt idx="19">
                  <c:v>11.7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4.666666666666667</c:v>
                </c:pt>
                <c:pt idx="28">
                  <c:v>5.333333333333333</c:v>
                </c:pt>
                <c:pt idx="29">
                  <c:v>6</c:v>
                </c:pt>
                <c:pt idx="30">
                  <c:v>4</c:v>
                </c:pt>
                <c:pt idx="31">
                  <c:v>4.5</c:v>
                </c:pt>
                <c:pt idx="32">
                  <c:v>5</c:v>
                </c:pt>
                <c:pt idx="33">
                  <c:v>7.8666666666666663</c:v>
                </c:pt>
                <c:pt idx="34">
                  <c:v>9.8333333333333339</c:v>
                </c:pt>
                <c:pt idx="35">
                  <c:v>11.8</c:v>
                </c:pt>
                <c:pt idx="36">
                  <c:v>7.8666666666666663</c:v>
                </c:pt>
                <c:pt idx="37">
                  <c:v>9.8333333333333339</c:v>
                </c:pt>
                <c:pt idx="38">
                  <c:v>11.8</c:v>
                </c:pt>
                <c:pt idx="39">
                  <c:v>7.8666666666666663</c:v>
                </c:pt>
                <c:pt idx="40">
                  <c:v>9.8333333333333339</c:v>
                </c:pt>
                <c:pt idx="41">
                  <c:v>11.8</c:v>
                </c:pt>
                <c:pt idx="42">
                  <c:v>7.8666666666666663</c:v>
                </c:pt>
                <c:pt idx="43">
                  <c:v>9.8333333333333339</c:v>
                </c:pt>
                <c:pt idx="44">
                  <c:v>11.8</c:v>
                </c:pt>
                <c:pt idx="45">
                  <c:v>31.35</c:v>
                </c:pt>
                <c:pt idx="46">
                  <c:v>31.35</c:v>
                </c:pt>
                <c:pt idx="47">
                  <c:v>31.35</c:v>
                </c:pt>
                <c:pt idx="48">
                  <c:v>31.35</c:v>
                </c:pt>
                <c:pt idx="49">
                  <c:v>31.35</c:v>
                </c:pt>
                <c:pt idx="50">
                  <c:v>31.35</c:v>
                </c:pt>
                <c:pt idx="51">
                  <c:v>21.35</c:v>
                </c:pt>
                <c:pt idx="52">
                  <c:v>21.35</c:v>
                </c:pt>
                <c:pt idx="53">
                  <c:v>21.35</c:v>
                </c:pt>
                <c:pt idx="54">
                  <c:v>21.35</c:v>
                </c:pt>
                <c:pt idx="55">
                  <c:v>21.35</c:v>
                </c:pt>
                <c:pt idx="56">
                  <c:v>21.35</c:v>
                </c:pt>
                <c:pt idx="57" formatCode="General">
                  <c:v>21.35</c:v>
                </c:pt>
                <c:pt idx="58" formatCode="General">
                  <c:v>21.35</c:v>
                </c:pt>
                <c:pt idx="59" formatCode="General">
                  <c:v>21.35</c:v>
                </c:pt>
                <c:pt idx="60" formatCode="General">
                  <c:v>31.35</c:v>
                </c:pt>
                <c:pt idx="61" formatCode="General">
                  <c:v>31.35</c:v>
                </c:pt>
                <c:pt idx="62" formatCode="General">
                  <c:v>31.35</c:v>
                </c:pt>
                <c:pt idx="63" formatCode="General">
                  <c:v>31.35</c:v>
                </c:pt>
                <c:pt idx="64" formatCode="General">
                  <c:v>31.35</c:v>
                </c:pt>
                <c:pt idx="65" formatCode="General">
                  <c:v>31.35</c:v>
                </c:pt>
                <c:pt idx="66" formatCode="General">
                  <c:v>41.35</c:v>
                </c:pt>
                <c:pt idx="67" formatCode="General">
                  <c:v>41.35</c:v>
                </c:pt>
                <c:pt idx="68" formatCode="General">
                  <c:v>41.35</c:v>
                </c:pt>
                <c:pt idx="69" formatCode="General">
                  <c:v>41.35</c:v>
                </c:pt>
                <c:pt idx="70" formatCode="General">
                  <c:v>21.35</c:v>
                </c:pt>
                <c:pt idx="71" formatCode="General">
                  <c:v>31.35</c:v>
                </c:pt>
                <c:pt idx="72" formatCode="General">
                  <c:v>31.35</c:v>
                </c:pt>
                <c:pt idx="73" formatCode="General">
                  <c:v>31.35</c:v>
                </c:pt>
                <c:pt idx="74" formatCode="General">
                  <c:v>31.35</c:v>
                </c:pt>
                <c:pt idx="75" formatCode="General">
                  <c:v>31.35</c:v>
                </c:pt>
                <c:pt idx="76" formatCode="General">
                  <c:v>31.35</c:v>
                </c:pt>
                <c:pt idx="77" formatCode="General">
                  <c:v>31.35</c:v>
                </c:pt>
                <c:pt idx="78" formatCode="General">
                  <c:v>31.35</c:v>
                </c:pt>
                <c:pt idx="79" formatCode="General">
                  <c:v>31.35</c:v>
                </c:pt>
                <c:pt idx="80" formatCode="General">
                  <c:v>31.35</c:v>
                </c:pt>
                <c:pt idx="81" formatCode="General">
                  <c:v>31.35</c:v>
                </c:pt>
                <c:pt idx="82" formatCode="General">
                  <c:v>31.35</c:v>
                </c:pt>
                <c:pt idx="83" formatCode="General">
                  <c:v>21.35</c:v>
                </c:pt>
                <c:pt idx="84" formatCode="General">
                  <c:v>21.35</c:v>
                </c:pt>
                <c:pt idx="85">
                  <c:v>14.233333333333333</c:v>
                </c:pt>
                <c:pt idx="86">
                  <c:v>14.233333333333333</c:v>
                </c:pt>
                <c:pt idx="87">
                  <c:v>14.233333333333333</c:v>
                </c:pt>
                <c:pt idx="88">
                  <c:v>14.233333333333333</c:v>
                </c:pt>
                <c:pt idx="89">
                  <c:v>21.35</c:v>
                </c:pt>
                <c:pt idx="90">
                  <c:v>21.35</c:v>
                </c:pt>
                <c:pt idx="91">
                  <c:v>14.233333333333333</c:v>
                </c:pt>
                <c:pt idx="92">
                  <c:v>14.233333333333333</c:v>
                </c:pt>
                <c:pt idx="93">
                  <c:v>14.233333333333333</c:v>
                </c:pt>
                <c:pt idx="94">
                  <c:v>14.233333333333333</c:v>
                </c:pt>
                <c:pt idx="95">
                  <c:v>21.35</c:v>
                </c:pt>
                <c:pt idx="96">
                  <c:v>21.35</c:v>
                </c:pt>
                <c:pt idx="97">
                  <c:v>14.233333333333333</c:v>
                </c:pt>
                <c:pt idx="98">
                  <c:v>14.233333333333333</c:v>
                </c:pt>
                <c:pt idx="99">
                  <c:v>14.233333333333333</c:v>
                </c:pt>
                <c:pt idx="100">
                  <c:v>14.233333333333333</c:v>
                </c:pt>
                <c:pt idx="101">
                  <c:v>21.35</c:v>
                </c:pt>
                <c:pt idx="102">
                  <c:v>21.35</c:v>
                </c:pt>
                <c:pt idx="103">
                  <c:v>14.233333333333333</c:v>
                </c:pt>
                <c:pt idx="104">
                  <c:v>14.233333333333333</c:v>
                </c:pt>
                <c:pt idx="105">
                  <c:v>14.233333333333333</c:v>
                </c:pt>
                <c:pt idx="106">
                  <c:v>14.233333333333333</c:v>
                </c:pt>
                <c:pt idx="107">
                  <c:v>21.35</c:v>
                </c:pt>
                <c:pt idx="108">
                  <c:v>21.35</c:v>
                </c:pt>
                <c:pt idx="109">
                  <c:v>14.233333333333333</c:v>
                </c:pt>
                <c:pt idx="110">
                  <c:v>14.233333333333333</c:v>
                </c:pt>
                <c:pt idx="111">
                  <c:v>14.233333333333333</c:v>
                </c:pt>
                <c:pt idx="112">
                  <c:v>14.233333333333333</c:v>
                </c:pt>
              </c:numCache>
            </c:numRef>
          </c:xVal>
          <c:yVal>
            <c:numRef>
              <c:f>Graphs!$C$368:$C$480</c:f>
              <c:numCache>
                <c:formatCode>0.00</c:formatCode>
                <c:ptCount val="113"/>
                <c:pt idx="0">
                  <c:v>1.0600739371534196</c:v>
                </c:pt>
                <c:pt idx="1">
                  <c:v>1.0569159497021841</c:v>
                </c:pt>
                <c:pt idx="2">
                  <c:v>1.1752767527675276</c:v>
                </c:pt>
                <c:pt idx="3">
                  <c:v>1.3290960451977401</c:v>
                </c:pt>
                <c:pt idx="4">
                  <c:v>1.0335766423357664</c:v>
                </c:pt>
                <c:pt idx="5">
                  <c:v>1.0788876276958002</c:v>
                </c:pt>
                <c:pt idx="6">
                  <c:v>1.0742574257425743</c:v>
                </c:pt>
                <c:pt idx="7">
                  <c:v>1.1085427135678392</c:v>
                </c:pt>
                <c:pt idx="8">
                  <c:v>1.1097560975609757</c:v>
                </c:pt>
                <c:pt idx="9">
                  <c:v>1.0492187500000001</c:v>
                </c:pt>
                <c:pt idx="10">
                  <c:v>0.96144859813084116</c:v>
                </c:pt>
                <c:pt idx="11">
                  <c:v>1.1183098591549296</c:v>
                </c:pt>
                <c:pt idx="12">
                  <c:v>1.0388692579505301</c:v>
                </c:pt>
                <c:pt idx="13">
                  <c:v>1.0915111378687539</c:v>
                </c:pt>
                <c:pt idx="14">
                  <c:v>0.82027896995708149</c:v>
                </c:pt>
                <c:pt idx="15">
                  <c:v>1.1825821237585943</c:v>
                </c:pt>
                <c:pt idx="16">
                  <c:v>1.0589651022864019</c:v>
                </c:pt>
                <c:pt idx="17">
                  <c:v>0.96581196581196582</c:v>
                </c:pt>
                <c:pt idx="18">
                  <c:v>1.1814946619217082</c:v>
                </c:pt>
                <c:pt idx="19">
                  <c:v>1.1361702127659574</c:v>
                </c:pt>
                <c:pt idx="20">
                  <c:v>0.99289520426287747</c:v>
                </c:pt>
                <c:pt idx="21">
                  <c:v>1.1722912966252221</c:v>
                </c:pt>
                <c:pt idx="22">
                  <c:v>1.050531914893617</c:v>
                </c:pt>
                <c:pt idx="23">
                  <c:v>1.0372340425531914</c:v>
                </c:pt>
                <c:pt idx="24">
                  <c:v>0.87822014051522246</c:v>
                </c:pt>
                <c:pt idx="25">
                  <c:v>1.0116731517509727</c:v>
                </c:pt>
                <c:pt idx="26">
                  <c:v>0.94847775175644033</c:v>
                </c:pt>
                <c:pt idx="27">
                  <c:v>1.1589403973509933</c:v>
                </c:pt>
                <c:pt idx="28">
                  <c:v>1.1986301369863013</c:v>
                </c:pt>
                <c:pt idx="29">
                  <c:v>0.87657784011220197</c:v>
                </c:pt>
                <c:pt idx="30">
                  <c:v>1.0167992926613616</c:v>
                </c:pt>
                <c:pt idx="31">
                  <c:v>0.94914040114613185</c:v>
                </c:pt>
                <c:pt idx="32">
                  <c:v>1.0681520314547837</c:v>
                </c:pt>
                <c:pt idx="33">
                  <c:v>1.0697271546123863</c:v>
                </c:pt>
                <c:pt idx="34">
                  <c:v>1.1960431654676258</c:v>
                </c:pt>
                <c:pt idx="35">
                  <c:v>1.1795454545454545</c:v>
                </c:pt>
                <c:pt idx="36">
                  <c:v>1.0289794204115918</c:v>
                </c:pt>
                <c:pt idx="37">
                  <c:v>1.0679611650485437</c:v>
                </c:pt>
                <c:pt idx="38">
                  <c:v>1.1179727427597956</c:v>
                </c:pt>
                <c:pt idx="39">
                  <c:v>1.1152375750955761</c:v>
                </c:pt>
                <c:pt idx="40">
                  <c:v>1.1678435632808257</c:v>
                </c:pt>
                <c:pt idx="41">
                  <c:v>1.2194854953475642</c:v>
                </c:pt>
                <c:pt idx="42">
                  <c:v>1.0603674540682415</c:v>
                </c:pt>
                <c:pt idx="43">
                  <c:v>1.1534334763948497</c:v>
                </c:pt>
                <c:pt idx="44">
                  <c:v>1.1140583554376657</c:v>
                </c:pt>
                <c:pt idx="45">
                  <c:v>1.44</c:v>
                </c:pt>
                <c:pt idx="46">
                  <c:v>1.6821276595744681</c:v>
                </c:pt>
                <c:pt idx="47">
                  <c:v>0.86466153846153837</c:v>
                </c:pt>
                <c:pt idx="48">
                  <c:v>0.92478540772532192</c:v>
                </c:pt>
                <c:pt idx="49">
                  <c:v>0.87112232030264813</c:v>
                </c:pt>
                <c:pt idx="50">
                  <c:v>0.82528028933092223</c:v>
                </c:pt>
                <c:pt idx="51">
                  <c:v>1.4064655172413794</c:v>
                </c:pt>
                <c:pt idx="52">
                  <c:v>1.2171794871794872</c:v>
                </c:pt>
                <c:pt idx="53">
                  <c:v>1.5310743801652891</c:v>
                </c:pt>
                <c:pt idx="54">
                  <c:v>1.2339920948616601</c:v>
                </c:pt>
                <c:pt idx="55">
                  <c:v>1.4044795783926218</c:v>
                </c:pt>
                <c:pt idx="56">
                  <c:v>1.269163763066202</c:v>
                </c:pt>
                <c:pt idx="57">
                  <c:v>1.2</c:v>
                </c:pt>
                <c:pt idx="58">
                  <c:v>1.1499999999999999</c:v>
                </c:pt>
                <c:pt idx="59">
                  <c:v>1.1299999999999999</c:v>
                </c:pt>
                <c:pt idx="60">
                  <c:v>1.2698989898989899</c:v>
                </c:pt>
                <c:pt idx="61">
                  <c:v>1.2325762711864408</c:v>
                </c:pt>
                <c:pt idx="62">
                  <c:v>1.1399999999999999</c:v>
                </c:pt>
                <c:pt idx="63">
                  <c:v>0.97</c:v>
                </c:pt>
                <c:pt idx="64">
                  <c:v>1.32</c:v>
                </c:pt>
                <c:pt idx="65">
                  <c:v>0.94777777777777783</c:v>
                </c:pt>
                <c:pt idx="66">
                  <c:v>1.5134156378600823</c:v>
                </c:pt>
                <c:pt idx="67">
                  <c:v>1.2746500000000001</c:v>
                </c:pt>
                <c:pt idx="68">
                  <c:v>1.2240555555555557</c:v>
                </c:pt>
                <c:pt idx="69">
                  <c:v>1.1378395061728397</c:v>
                </c:pt>
                <c:pt idx="70">
                  <c:v>0.811095652173913</c:v>
                </c:pt>
                <c:pt idx="71">
                  <c:v>0.80048723897911833</c:v>
                </c:pt>
                <c:pt idx="72">
                  <c:v>0.65724770642201835</c:v>
                </c:pt>
                <c:pt idx="73">
                  <c:v>0.7</c:v>
                </c:pt>
                <c:pt idx="74">
                  <c:v>0.77</c:v>
                </c:pt>
                <c:pt idx="75">
                  <c:v>0.55000000000000004</c:v>
                </c:pt>
                <c:pt idx="76">
                  <c:v>0.68</c:v>
                </c:pt>
                <c:pt idx="77">
                  <c:v>0.69</c:v>
                </c:pt>
                <c:pt idx="78">
                  <c:v>0.71</c:v>
                </c:pt>
                <c:pt idx="79">
                  <c:v>0.69</c:v>
                </c:pt>
                <c:pt idx="80">
                  <c:v>0.85</c:v>
                </c:pt>
                <c:pt idx="81">
                  <c:v>0.54</c:v>
                </c:pt>
                <c:pt idx="82">
                  <c:v>0.71627819548872185</c:v>
                </c:pt>
                <c:pt idx="83">
                  <c:v>1.0644251626898047</c:v>
                </c:pt>
                <c:pt idx="84">
                  <c:v>1.0880000000000001</c:v>
                </c:pt>
                <c:pt idx="85">
                  <c:v>1.3120717781402935</c:v>
                </c:pt>
                <c:pt idx="86">
                  <c:v>1.1002053388090347</c:v>
                </c:pt>
                <c:pt idx="87">
                  <c:v>1.2095730918499352</c:v>
                </c:pt>
                <c:pt idx="88">
                  <c:v>1.0316865417376491</c:v>
                </c:pt>
                <c:pt idx="89">
                  <c:v>1.1467857142857143</c:v>
                </c:pt>
                <c:pt idx="90">
                  <c:v>1.0041152263374487</c:v>
                </c:pt>
                <c:pt idx="91">
                  <c:v>1.0326576576576576</c:v>
                </c:pt>
                <c:pt idx="92">
                  <c:v>1.0470588235294118</c:v>
                </c:pt>
                <c:pt idx="93">
                  <c:v>1.1480434782608697</c:v>
                </c:pt>
                <c:pt idx="94">
                  <c:v>0.94951923076923073</c:v>
                </c:pt>
                <c:pt idx="95">
                  <c:v>1.0929313929313931</c:v>
                </c:pt>
                <c:pt idx="96">
                  <c:v>1.0734741784037558</c:v>
                </c:pt>
                <c:pt idx="97">
                  <c:v>1.1785318559556786</c:v>
                </c:pt>
                <c:pt idx="98">
                  <c:v>1.1810379241516966</c:v>
                </c:pt>
                <c:pt idx="99">
                  <c:v>1.1727598566308244</c:v>
                </c:pt>
                <c:pt idx="100">
                  <c:v>1.0923205342237061</c:v>
                </c:pt>
                <c:pt idx="101">
                  <c:v>0.92091346153846154</c:v>
                </c:pt>
                <c:pt idx="102">
                  <c:v>0.85898305084745763</c:v>
                </c:pt>
                <c:pt idx="103">
                  <c:v>0.97352941176470587</c:v>
                </c:pt>
                <c:pt idx="104">
                  <c:v>0.76461916461916457</c:v>
                </c:pt>
                <c:pt idx="105">
                  <c:v>1.0720977596741343</c:v>
                </c:pt>
                <c:pt idx="106">
                  <c:v>0.98539042821158684</c:v>
                </c:pt>
                <c:pt idx="107">
                  <c:v>1.1964285714285714</c:v>
                </c:pt>
                <c:pt idx="108">
                  <c:v>1.136501079913607</c:v>
                </c:pt>
                <c:pt idx="109">
                  <c:v>1.1705445544554456</c:v>
                </c:pt>
                <c:pt idx="110">
                  <c:v>1.1356854838709676</c:v>
                </c:pt>
                <c:pt idx="111">
                  <c:v>1.1180257510729614</c:v>
                </c:pt>
                <c:pt idx="112">
                  <c:v>1.1200622083981338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FC-45EB-96D5-4B4BD288D14C}"/>
            </c:ext>
          </c:extLst>
        </c:ser>
        <c:ser>
          <c:idx val="1"/>
          <c:order val="1"/>
          <c:tx>
            <c:v>Rect No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diamond"/>
            <c:size val="5"/>
            <c:spPr>
              <a:gradFill rotWithShape="1">
                <a:gsLst>
                  <a:gs pos="0">
                    <a:schemeClr val="dk1">
                      <a:tint val="5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dk1">
                      <a:tint val="5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dk1">
                      <a:tint val="5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Graphs!$D$5:$D$139</c:f>
              <c:numCache>
                <c:formatCode>0.00</c:formatCode>
                <c:ptCount val="135"/>
                <c:pt idx="0">
                  <c:v>5.95</c:v>
                </c:pt>
                <c:pt idx="1">
                  <c:v>11.7</c:v>
                </c:pt>
                <c:pt idx="2">
                  <c:v>7.390146471371505</c:v>
                </c:pt>
                <c:pt idx="3">
                  <c:v>14.715719063545151</c:v>
                </c:pt>
                <c:pt idx="4">
                  <c:v>20.868102288021536</c:v>
                </c:pt>
                <c:pt idx="5">
                  <c:v>7.1664464993394974</c:v>
                </c:pt>
                <c:pt idx="6">
                  <c:v>14.673333333333334</c:v>
                </c:pt>
                <c:pt idx="7">
                  <c:v>20.570670205706705</c:v>
                </c:pt>
                <c:pt idx="8">
                  <c:v>7.361008154188287</c:v>
                </c:pt>
                <c:pt idx="9">
                  <c:v>14.526779163609683</c:v>
                </c:pt>
                <c:pt idx="10">
                  <c:v>7.3916532905296952</c:v>
                </c:pt>
                <c:pt idx="11">
                  <c:v>14.527402700555996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9</c:v>
                </c:pt>
                <c:pt idx="18">
                  <c:v>15</c:v>
                </c:pt>
                <c:pt idx="19">
                  <c:v>15</c:v>
                </c:pt>
                <c:pt idx="20">
                  <c:v>30</c:v>
                </c:pt>
                <c:pt idx="21">
                  <c:v>30</c:v>
                </c:pt>
                <c:pt idx="22">
                  <c:v>4.5</c:v>
                </c:pt>
                <c:pt idx="23">
                  <c:v>6</c:v>
                </c:pt>
                <c:pt idx="24">
                  <c:v>3.0048076923076925</c:v>
                </c:pt>
                <c:pt idx="25">
                  <c:v>2.9880478087649402</c:v>
                </c:pt>
                <c:pt idx="26">
                  <c:v>2.9868578255675029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3.1666666666666665</c:v>
                </c:pt>
                <c:pt idx="38">
                  <c:v>3.1666666666666665</c:v>
                </c:pt>
                <c:pt idx="39">
                  <c:v>6.0099009900990099</c:v>
                </c:pt>
                <c:pt idx="40">
                  <c:v>5.882352941176471</c:v>
                </c:pt>
                <c:pt idx="41">
                  <c:v>4.5462184873949578</c:v>
                </c:pt>
                <c:pt idx="42">
                  <c:v>4.4344262295081966</c:v>
                </c:pt>
                <c:pt idx="43">
                  <c:v>3.02</c:v>
                </c:pt>
                <c:pt idx="44">
                  <c:v>3.0066666666666668</c:v>
                </c:pt>
                <c:pt idx="45">
                  <c:v>3.61</c:v>
                </c:pt>
                <c:pt idx="46">
                  <c:v>3.6</c:v>
                </c:pt>
                <c:pt idx="47">
                  <c:v>4.4628099173553721</c:v>
                </c:pt>
                <c:pt idx="48">
                  <c:v>4.4262295081967213</c:v>
                </c:pt>
                <c:pt idx="49">
                  <c:v>3.5242718446601944</c:v>
                </c:pt>
                <c:pt idx="50">
                  <c:v>3.5445544554455446</c:v>
                </c:pt>
                <c:pt idx="51">
                  <c:v>4.5546218487394956</c:v>
                </c:pt>
                <c:pt idx="52">
                  <c:v>4.541666666666667</c:v>
                </c:pt>
                <c:pt idx="53">
                  <c:v>9.8425196850393704</c:v>
                </c:pt>
                <c:pt idx="54">
                  <c:v>14.763779527559056</c:v>
                </c:pt>
                <c:pt idx="55">
                  <c:v>19.685039370078741</c:v>
                </c:pt>
                <c:pt idx="56">
                  <c:v>24.606299212598426</c:v>
                </c:pt>
                <c:pt idx="57">
                  <c:v>8.3333333333333339</c:v>
                </c:pt>
                <c:pt idx="58">
                  <c:v>12.5</c:v>
                </c:pt>
                <c:pt idx="59">
                  <c:v>16.666666666666668</c:v>
                </c:pt>
                <c:pt idx="60">
                  <c:v>20.833333333333332</c:v>
                </c:pt>
                <c:pt idx="61">
                  <c:v>6.666666666666667</c:v>
                </c:pt>
                <c:pt idx="62">
                  <c:v>10</c:v>
                </c:pt>
                <c:pt idx="63">
                  <c:v>13.333333333333334</c:v>
                </c:pt>
                <c:pt idx="64">
                  <c:v>16.666666666666668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42.857142857142854</c:v>
                </c:pt>
                <c:pt idx="69">
                  <c:v>42.857142857142854</c:v>
                </c:pt>
                <c:pt idx="70">
                  <c:v>42.857142857142854</c:v>
                </c:pt>
                <c:pt idx="71">
                  <c:v>35.526315789473685</c:v>
                </c:pt>
                <c:pt idx="72">
                  <c:v>35.526315789473685</c:v>
                </c:pt>
                <c:pt idx="73">
                  <c:v>35.526315789473685</c:v>
                </c:pt>
                <c:pt idx="74">
                  <c:v>27</c:v>
                </c:pt>
                <c:pt idx="75">
                  <c:v>27</c:v>
                </c:pt>
                <c:pt idx="76">
                  <c:v>22.5</c:v>
                </c:pt>
                <c:pt idx="77">
                  <c:v>22.5</c:v>
                </c:pt>
                <c:pt idx="78">
                  <c:v>18</c:v>
                </c:pt>
                <c:pt idx="79">
                  <c:v>18</c:v>
                </c:pt>
                <c:pt idx="80">
                  <c:v>20.451778709590151</c:v>
                </c:pt>
                <c:pt idx="81">
                  <c:v>20.47670639219935</c:v>
                </c:pt>
                <c:pt idx="82">
                  <c:v>20.543478260869566</c:v>
                </c:pt>
                <c:pt idx="83">
                  <c:v>15.29280873874785</c:v>
                </c:pt>
                <c:pt idx="84">
                  <c:v>15.289715845889372</c:v>
                </c:pt>
                <c:pt idx="85">
                  <c:v>15.22811964951153</c:v>
                </c:pt>
                <c:pt idx="86">
                  <c:v>12.181759587495971</c:v>
                </c:pt>
                <c:pt idx="87">
                  <c:v>12.155317951603827</c:v>
                </c:pt>
                <c:pt idx="88">
                  <c:v>12.188633615477631</c:v>
                </c:pt>
                <c:pt idx="89">
                  <c:v>33.781603012372244</c:v>
                </c:pt>
                <c:pt idx="90">
                  <c:v>33.745298226759807</c:v>
                </c:pt>
                <c:pt idx="91">
                  <c:v>33.457645178476291</c:v>
                </c:pt>
                <c:pt idx="92">
                  <c:v>25.132566283141571</c:v>
                </c:pt>
                <c:pt idx="93">
                  <c:v>25.12</c:v>
                </c:pt>
                <c:pt idx="94">
                  <c:v>25.279259333802958</c:v>
                </c:pt>
                <c:pt idx="95">
                  <c:v>20.160513643659712</c:v>
                </c:pt>
                <c:pt idx="96">
                  <c:v>20.081541290271005</c:v>
                </c:pt>
                <c:pt idx="97">
                  <c:v>20.170226433274451</c:v>
                </c:pt>
                <c:pt idx="98">
                  <c:v>16.777985573069731</c:v>
                </c:pt>
                <c:pt idx="99">
                  <c:v>16.751133635636169</c:v>
                </c:pt>
                <c:pt idx="100">
                  <c:v>16.712128268245625</c:v>
                </c:pt>
                <c:pt idx="101">
                  <c:v>12.583909427913035</c:v>
                </c:pt>
                <c:pt idx="102">
                  <c:v>12.591478696741854</c:v>
                </c:pt>
                <c:pt idx="103">
                  <c:v>12.573831214335769</c:v>
                </c:pt>
                <c:pt idx="104">
                  <c:v>47.197957263808632</c:v>
                </c:pt>
                <c:pt idx="105">
                  <c:v>47.491548343475323</c:v>
                </c:pt>
                <c:pt idx="106">
                  <c:v>47.357065803667744</c:v>
                </c:pt>
                <c:pt idx="107">
                  <c:v>35.478331144560059</c:v>
                </c:pt>
                <c:pt idx="108">
                  <c:v>35.331991951710258</c:v>
                </c:pt>
                <c:pt idx="109">
                  <c:v>35.292935383378556</c:v>
                </c:pt>
                <c:pt idx="110">
                  <c:v>28.229242022345471</c:v>
                </c:pt>
                <c:pt idx="111">
                  <c:v>28.267868641339344</c:v>
                </c:pt>
                <c:pt idx="112">
                  <c:v>28.231511254019292</c:v>
                </c:pt>
                <c:pt idx="113">
                  <c:v>23.518382106743452</c:v>
                </c:pt>
                <c:pt idx="114">
                  <c:v>23.589468027941969</c:v>
                </c:pt>
                <c:pt idx="115">
                  <c:v>23.425827107790823</c:v>
                </c:pt>
                <c:pt idx="116">
                  <c:v>17.574059247397919</c:v>
                </c:pt>
                <c:pt idx="117">
                  <c:v>17.596071947492359</c:v>
                </c:pt>
                <c:pt idx="118">
                  <c:v>17.501370409129418</c:v>
                </c:pt>
                <c:pt idx="119">
                  <c:v>3.8492706645056725</c:v>
                </c:pt>
                <c:pt idx="120">
                  <c:v>3.9110745162618361</c:v>
                </c:pt>
                <c:pt idx="121">
                  <c:v>3.6159100040176777</c:v>
                </c:pt>
                <c:pt idx="122">
                  <c:v>3.629032258064516</c:v>
                </c:pt>
                <c:pt idx="123">
                  <c:v>3.4959414932090329</c:v>
                </c:pt>
                <c:pt idx="124">
                  <c:v>3.4816712021770448</c:v>
                </c:pt>
                <c:pt idx="125">
                  <c:v>3.400226681778785</c:v>
                </c:pt>
                <c:pt idx="126">
                  <c:v>3.4029492226596383</c:v>
                </c:pt>
                <c:pt idx="127">
                  <c:v>10.108833544768645</c:v>
                </c:pt>
                <c:pt idx="128">
                  <c:v>10.135904130682198</c:v>
                </c:pt>
                <c:pt idx="129">
                  <c:v>10.121674020590987</c:v>
                </c:pt>
                <c:pt idx="130">
                  <c:v>3.3164162604894227</c:v>
                </c:pt>
                <c:pt idx="131">
                  <c:v>3.3214231795078253</c:v>
                </c:pt>
                <c:pt idx="132">
                  <c:v>7.6110999396742418</c:v>
                </c:pt>
                <c:pt idx="133">
                  <c:v>7.6084225337956681</c:v>
                </c:pt>
                <c:pt idx="134">
                  <c:v>7.6095697627663847</c:v>
                </c:pt>
              </c:numCache>
            </c:numRef>
          </c:xVal>
          <c:yVal>
            <c:numRef>
              <c:f>Graphs!$C$5:$C$139</c:f>
              <c:numCache>
                <c:formatCode>0.00</c:formatCode>
                <c:ptCount val="135"/>
                <c:pt idx="0">
                  <c:v>0.99</c:v>
                </c:pt>
                <c:pt idx="1">
                  <c:v>1.08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0.92</c:v>
                </c:pt>
                <c:pt idx="8">
                  <c:v>1.1200000000000001</c:v>
                </c:pt>
                <c:pt idx="9">
                  <c:v>1.18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1.01</c:v>
                </c:pt>
                <c:pt idx="13">
                  <c:v>1.02</c:v>
                </c:pt>
                <c:pt idx="14">
                  <c:v>0.99</c:v>
                </c:pt>
                <c:pt idx="15">
                  <c:v>1.02</c:v>
                </c:pt>
                <c:pt idx="16">
                  <c:v>0.9</c:v>
                </c:pt>
                <c:pt idx="17">
                  <c:v>0.9</c:v>
                </c:pt>
                <c:pt idx="18">
                  <c:v>0.95</c:v>
                </c:pt>
                <c:pt idx="19">
                  <c:v>0.98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1.05</c:v>
                </c:pt>
                <c:pt idx="23">
                  <c:v>1.1200000000000001</c:v>
                </c:pt>
                <c:pt idx="24">
                  <c:v>1.02</c:v>
                </c:pt>
                <c:pt idx="25">
                  <c:v>0.91</c:v>
                </c:pt>
                <c:pt idx="26">
                  <c:v>0.86</c:v>
                </c:pt>
                <c:pt idx="27">
                  <c:v>1.3851454048029184</c:v>
                </c:pt>
                <c:pt idx="28">
                  <c:v>1.2876165113182423</c:v>
                </c:pt>
                <c:pt idx="29">
                  <c:v>1.1978827880874945</c:v>
                </c:pt>
                <c:pt idx="30">
                  <c:v>1.1568827981182246</c:v>
                </c:pt>
                <c:pt idx="31">
                  <c:v>1.092162014773685</c:v>
                </c:pt>
                <c:pt idx="32">
                  <c:v>1.1075306132566556</c:v>
                </c:pt>
                <c:pt idx="33">
                  <c:v>1.0455797423367392</c:v>
                </c:pt>
                <c:pt idx="34">
                  <c:v>1.0093291870279875</c:v>
                </c:pt>
                <c:pt idx="35">
                  <c:v>0.84077120129432381</c:v>
                </c:pt>
                <c:pt idx="36">
                  <c:v>0.87447755157071594</c:v>
                </c:pt>
                <c:pt idx="37">
                  <c:v>0.96362214692631343</c:v>
                </c:pt>
                <c:pt idx="38">
                  <c:v>0.95716821188765189</c:v>
                </c:pt>
                <c:pt idx="39">
                  <c:v>1.0900000000000001</c:v>
                </c:pt>
                <c:pt idx="40">
                  <c:v>1.07</c:v>
                </c:pt>
                <c:pt idx="41">
                  <c:v>1.1399999999999999</c:v>
                </c:pt>
                <c:pt idx="42">
                  <c:v>1.0900000000000001</c:v>
                </c:pt>
                <c:pt idx="43">
                  <c:v>1.2</c:v>
                </c:pt>
                <c:pt idx="44">
                  <c:v>1.1499999999999999</c:v>
                </c:pt>
                <c:pt idx="45">
                  <c:v>1.26</c:v>
                </c:pt>
                <c:pt idx="46">
                  <c:v>1.27</c:v>
                </c:pt>
                <c:pt idx="47">
                  <c:v>1.05</c:v>
                </c:pt>
                <c:pt idx="48">
                  <c:v>1.07</c:v>
                </c:pt>
                <c:pt idx="49">
                  <c:v>1.52</c:v>
                </c:pt>
                <c:pt idx="50">
                  <c:v>1.57</c:v>
                </c:pt>
                <c:pt idx="51">
                  <c:v>1.29</c:v>
                </c:pt>
                <c:pt idx="52">
                  <c:v>1.2</c:v>
                </c:pt>
                <c:pt idx="53">
                  <c:v>0.94110472376171472</c:v>
                </c:pt>
                <c:pt idx="54">
                  <c:v>0.96787697877522005</c:v>
                </c:pt>
                <c:pt idx="55">
                  <c:v>0.92074811649184529</c:v>
                </c:pt>
                <c:pt idx="56">
                  <c:v>0.87678174520350582</c:v>
                </c:pt>
                <c:pt idx="57">
                  <c:v>1.228064258704199</c:v>
                </c:pt>
                <c:pt idx="58">
                  <c:v>1.0985319442541244</c:v>
                </c:pt>
                <c:pt idx="59">
                  <c:v>1.05230422311384</c:v>
                </c:pt>
                <c:pt idx="60">
                  <c:v>0.93284777441089395</c:v>
                </c:pt>
                <c:pt idx="61">
                  <c:v>1.1433443647858197</c:v>
                </c:pt>
                <c:pt idx="62">
                  <c:v>1.0345367541854751</c:v>
                </c:pt>
                <c:pt idx="63">
                  <c:v>1.0563491655581598</c:v>
                </c:pt>
                <c:pt idx="64">
                  <c:v>1.0177694991396591</c:v>
                </c:pt>
                <c:pt idx="65">
                  <c:v>1.0281305704136359</c:v>
                </c:pt>
                <c:pt idx="66">
                  <c:v>1.0009456398070251</c:v>
                </c:pt>
                <c:pt idx="67">
                  <c:v>1.1344586097098648</c:v>
                </c:pt>
                <c:pt idx="68">
                  <c:v>1.0148664819042728</c:v>
                </c:pt>
                <c:pt idx="69">
                  <c:v>1.0399104997855271</c:v>
                </c:pt>
                <c:pt idx="70">
                  <c:v>1.0622541232769782</c:v>
                </c:pt>
                <c:pt idx="71">
                  <c:v>0.97736556782760275</c:v>
                </c:pt>
                <c:pt idx="72">
                  <c:v>0.93111584543495696</c:v>
                </c:pt>
                <c:pt idx="73">
                  <c:v>0.92801895125181899</c:v>
                </c:pt>
                <c:pt idx="74">
                  <c:v>0.85834723380700673</c:v>
                </c:pt>
                <c:pt idx="75">
                  <c:v>0.83184269716222559</c:v>
                </c:pt>
                <c:pt idx="76">
                  <c:v>1.0907933784358415</c:v>
                </c:pt>
                <c:pt idx="77">
                  <c:v>0.88921200699466563</c:v>
                </c:pt>
                <c:pt idx="78">
                  <c:v>0.95363316649193308</c:v>
                </c:pt>
                <c:pt idx="79">
                  <c:v>1.0217890652568922</c:v>
                </c:pt>
                <c:pt idx="80">
                  <c:v>2.0982877089378458</c:v>
                </c:pt>
                <c:pt idx="81">
                  <c:v>1.6556924398528725</c:v>
                </c:pt>
                <c:pt idx="82">
                  <c:v>1.9129802599668224</c:v>
                </c:pt>
                <c:pt idx="83">
                  <c:v>1.209637679507457</c:v>
                </c:pt>
                <c:pt idx="84">
                  <c:v>1.2231403129670606</c:v>
                </c:pt>
                <c:pt idx="85">
                  <c:v>1.3688848408213352</c:v>
                </c:pt>
                <c:pt idx="86">
                  <c:v>1.3593516224859929</c:v>
                </c:pt>
                <c:pt idx="87">
                  <c:v>1.2906827751806056</c:v>
                </c:pt>
                <c:pt idx="88">
                  <c:v>1.0162674921338475</c:v>
                </c:pt>
                <c:pt idx="89">
                  <c:v>1.6153580526089693</c:v>
                </c:pt>
                <c:pt idx="90">
                  <c:v>2.4128703716133288</c:v>
                </c:pt>
                <c:pt idx="91">
                  <c:v>1.591279845527797</c:v>
                </c:pt>
                <c:pt idx="92">
                  <c:v>1.4847598761541816</c:v>
                </c:pt>
                <c:pt idx="93">
                  <c:v>1.1254729717185525</c:v>
                </c:pt>
                <c:pt idx="94">
                  <c:v>1.3544032837924467</c:v>
                </c:pt>
                <c:pt idx="95">
                  <c:v>1.5667217338264392</c:v>
                </c:pt>
                <c:pt idx="96">
                  <c:v>1.4031812021804693</c:v>
                </c:pt>
                <c:pt idx="97">
                  <c:v>1.4030945443552136</c:v>
                </c:pt>
                <c:pt idx="98">
                  <c:v>1.3275733711584332</c:v>
                </c:pt>
                <c:pt idx="99">
                  <c:v>1.2589851778208847</c:v>
                </c:pt>
                <c:pt idx="100">
                  <c:v>1.3336226108374798</c:v>
                </c:pt>
                <c:pt idx="101">
                  <c:v>1.0678076829794465</c:v>
                </c:pt>
                <c:pt idx="102">
                  <c:v>1.0477363007933436</c:v>
                </c:pt>
                <c:pt idx="103">
                  <c:v>1.1012024667108917</c:v>
                </c:pt>
                <c:pt idx="104">
                  <c:v>2.417437862887978</c:v>
                </c:pt>
                <c:pt idx="105">
                  <c:v>1.5014168516137647</c:v>
                </c:pt>
                <c:pt idx="106">
                  <c:v>2.1522863348818237</c:v>
                </c:pt>
                <c:pt idx="107">
                  <c:v>1.6247614225237093</c:v>
                </c:pt>
                <c:pt idx="108">
                  <c:v>1.6898518828626057</c:v>
                </c:pt>
                <c:pt idx="109">
                  <c:v>1.5056627810915122</c:v>
                </c:pt>
                <c:pt idx="110">
                  <c:v>1.4689646940956744</c:v>
                </c:pt>
                <c:pt idx="111">
                  <c:v>1.1495936044794224</c:v>
                </c:pt>
                <c:pt idx="112">
                  <c:v>1.4683001926610408</c:v>
                </c:pt>
                <c:pt idx="113">
                  <c:v>2.2200322184676864</c:v>
                </c:pt>
                <c:pt idx="114">
                  <c:v>1.2460092501100619</c:v>
                </c:pt>
                <c:pt idx="115">
                  <c:v>1.3532762062532833</c:v>
                </c:pt>
                <c:pt idx="116">
                  <c:v>1.135716936198276</c:v>
                </c:pt>
                <c:pt idx="117">
                  <c:v>1.3444762750884751</c:v>
                </c:pt>
                <c:pt idx="118">
                  <c:v>1.1341454335205015</c:v>
                </c:pt>
                <c:pt idx="119">
                  <c:v>1.1345649768134267</c:v>
                </c:pt>
                <c:pt idx="120">
                  <c:v>1.2503496926745554</c:v>
                </c:pt>
                <c:pt idx="121">
                  <c:v>1.1351511241059604</c:v>
                </c:pt>
                <c:pt idx="122">
                  <c:v>1.1895861768567411</c:v>
                </c:pt>
                <c:pt idx="123">
                  <c:v>0.97255360117536727</c:v>
                </c:pt>
                <c:pt idx="124">
                  <c:v>0.94610378299821241</c:v>
                </c:pt>
                <c:pt idx="125">
                  <c:v>0.99403454116328427</c:v>
                </c:pt>
                <c:pt idx="126">
                  <c:v>0.95972133670581761</c:v>
                </c:pt>
                <c:pt idx="127">
                  <c:v>1.3187467354047528</c:v>
                </c:pt>
                <c:pt idx="128">
                  <c:v>1.239191069715964</c:v>
                </c:pt>
                <c:pt idx="129">
                  <c:v>1.2993485286428768</c:v>
                </c:pt>
                <c:pt idx="130">
                  <c:v>0.74543353583675553</c:v>
                </c:pt>
                <c:pt idx="131">
                  <c:v>0.8078387533711695</c:v>
                </c:pt>
                <c:pt idx="132">
                  <c:v>1.1487806685089965</c:v>
                </c:pt>
                <c:pt idx="133">
                  <c:v>1.1515217195994707</c:v>
                </c:pt>
                <c:pt idx="134">
                  <c:v>0.98987902923562388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FC-45EB-96D5-4B4BD288D14C}"/>
            </c:ext>
          </c:extLst>
        </c:ser>
        <c:ser>
          <c:idx val="2"/>
          <c:order val="2"/>
          <c:tx>
            <c:v>Circular with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marker>
          <c:xVal>
            <c:numRef>
              <c:f>Graphs!$D$141:$D$254</c:f>
              <c:numCache>
                <c:formatCode>0.00</c:formatCode>
                <c:ptCount val="114"/>
                <c:pt idx="0">
                  <c:v>4.0060240963855422</c:v>
                </c:pt>
                <c:pt idx="1">
                  <c:v>4.0060240963855422</c:v>
                </c:pt>
                <c:pt idx="2">
                  <c:v>4.0060240963855422</c:v>
                </c:pt>
                <c:pt idx="3">
                  <c:v>4.0060240963855422</c:v>
                </c:pt>
                <c:pt idx="4">
                  <c:v>4.0060240963855422</c:v>
                </c:pt>
                <c:pt idx="5">
                  <c:v>4.0060240963855422</c:v>
                </c:pt>
                <c:pt idx="6">
                  <c:v>9.0060240963855414</c:v>
                </c:pt>
                <c:pt idx="7">
                  <c:v>9.0060240963855414</c:v>
                </c:pt>
                <c:pt idx="8">
                  <c:v>9.0060240963855414</c:v>
                </c:pt>
                <c:pt idx="9">
                  <c:v>9.0060240963855414</c:v>
                </c:pt>
                <c:pt idx="10">
                  <c:v>9.0060240963855414</c:v>
                </c:pt>
                <c:pt idx="11">
                  <c:v>9.0060240963855414</c:v>
                </c:pt>
                <c:pt idx="12">
                  <c:v>11.987951807228916</c:v>
                </c:pt>
                <c:pt idx="13">
                  <c:v>11.987951807228916</c:v>
                </c:pt>
                <c:pt idx="14">
                  <c:v>11.987951807228916</c:v>
                </c:pt>
                <c:pt idx="15">
                  <c:v>11.987951807228916</c:v>
                </c:pt>
                <c:pt idx="16">
                  <c:v>11.987951807228916</c:v>
                </c:pt>
                <c:pt idx="17">
                  <c:v>11.987951807228916</c:v>
                </c:pt>
                <c:pt idx="18">
                  <c:v>18.012048192771083</c:v>
                </c:pt>
                <c:pt idx="19">
                  <c:v>18.012048192771083</c:v>
                </c:pt>
                <c:pt idx="20">
                  <c:v>13.493975903614459</c:v>
                </c:pt>
                <c:pt idx="21">
                  <c:v>13.493975903614459</c:v>
                </c:pt>
                <c:pt idx="22">
                  <c:v>8.0120481927710845</c:v>
                </c:pt>
                <c:pt idx="23">
                  <c:v>8.0120481927710845</c:v>
                </c:pt>
                <c:pt idx="24">
                  <c:v>8.0120481927710845</c:v>
                </c:pt>
                <c:pt idx="25">
                  <c:v>11.987951807228916</c:v>
                </c:pt>
                <c:pt idx="26">
                  <c:v>11.987951807228916</c:v>
                </c:pt>
                <c:pt idx="27">
                  <c:v>4.0012106537530272</c:v>
                </c:pt>
                <c:pt idx="28">
                  <c:v>4.0012106537530272</c:v>
                </c:pt>
                <c:pt idx="29">
                  <c:v>4.0012106537530272</c:v>
                </c:pt>
                <c:pt idx="30">
                  <c:v>8.0024213075060544</c:v>
                </c:pt>
                <c:pt idx="31">
                  <c:v>8.0024213075060544</c:v>
                </c:pt>
                <c:pt idx="32">
                  <c:v>8.0024213075060544</c:v>
                </c:pt>
                <c:pt idx="33">
                  <c:v>11.997578692493947</c:v>
                </c:pt>
                <c:pt idx="34">
                  <c:v>11.997578692493947</c:v>
                </c:pt>
                <c:pt idx="35">
                  <c:v>11.997578692493947</c:v>
                </c:pt>
                <c:pt idx="36">
                  <c:v>18.002421307506054</c:v>
                </c:pt>
                <c:pt idx="37">
                  <c:v>18.002421307506054</c:v>
                </c:pt>
                <c:pt idx="38">
                  <c:v>18.002421307506054</c:v>
                </c:pt>
                <c:pt idx="39">
                  <c:v>24.001210653753027</c:v>
                </c:pt>
                <c:pt idx="40">
                  <c:v>24.001210653753027</c:v>
                </c:pt>
                <c:pt idx="41">
                  <c:v>24.001210653753027</c:v>
                </c:pt>
                <c:pt idx="42">
                  <c:v>30.000000000000004</c:v>
                </c:pt>
                <c:pt idx="43">
                  <c:v>30.000000000000004</c:v>
                </c:pt>
                <c:pt idx="44">
                  <c:v>30.000000000000004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5.833333333333333</c:v>
                </c:pt>
                <c:pt idx="50">
                  <c:v>4.8888888888888893</c:v>
                </c:pt>
                <c:pt idx="51">
                  <c:v>4.416666666666667</c:v>
                </c:pt>
                <c:pt idx="52">
                  <c:v>4.1333333333333337</c:v>
                </c:pt>
                <c:pt idx="53">
                  <c:v>5.833333333333333</c:v>
                </c:pt>
                <c:pt idx="54">
                  <c:v>4.8888888888888893</c:v>
                </c:pt>
                <c:pt idx="55">
                  <c:v>4.416666666666667</c:v>
                </c:pt>
                <c:pt idx="56">
                  <c:v>5.2666666666666666</c:v>
                </c:pt>
                <c:pt idx="57">
                  <c:v>4.416666666666667</c:v>
                </c:pt>
                <c:pt idx="58">
                  <c:v>5.7306590257879657</c:v>
                </c:pt>
                <c:pt idx="59">
                  <c:v>5.7306590257879657</c:v>
                </c:pt>
                <c:pt idx="60">
                  <c:v>13.287965616045845</c:v>
                </c:pt>
                <c:pt idx="61">
                  <c:v>13.287965616045845</c:v>
                </c:pt>
                <c:pt idx="62">
                  <c:v>21.489971346704873</c:v>
                </c:pt>
                <c:pt idx="63">
                  <c:v>21.489971346704873</c:v>
                </c:pt>
                <c:pt idx="64">
                  <c:v>31.518624641833814</c:v>
                </c:pt>
                <c:pt idx="65">
                  <c:v>31.518624641833814</c:v>
                </c:pt>
                <c:pt idx="66">
                  <c:v>5.7306590257879657</c:v>
                </c:pt>
                <c:pt idx="67">
                  <c:v>5.7306590257879657</c:v>
                </c:pt>
                <c:pt idx="68">
                  <c:v>13.287965616045845</c:v>
                </c:pt>
                <c:pt idx="69">
                  <c:v>13.323782234957021</c:v>
                </c:pt>
                <c:pt idx="70">
                  <c:v>21.489971346704873</c:v>
                </c:pt>
                <c:pt idx="71">
                  <c:v>21.489971346704873</c:v>
                </c:pt>
                <c:pt idx="72">
                  <c:v>31.518624641833814</c:v>
                </c:pt>
                <c:pt idx="73">
                  <c:v>31.518624641833814</c:v>
                </c:pt>
                <c:pt idx="74" formatCode="General">
                  <c:v>21.35</c:v>
                </c:pt>
                <c:pt idx="75" formatCode="General">
                  <c:v>21.35</c:v>
                </c:pt>
                <c:pt idx="76" formatCode="General">
                  <c:v>21.35</c:v>
                </c:pt>
                <c:pt idx="77" formatCode="General">
                  <c:v>21.35</c:v>
                </c:pt>
                <c:pt idx="78" formatCode="General">
                  <c:v>21.35</c:v>
                </c:pt>
                <c:pt idx="79" formatCode="General">
                  <c:v>21.35</c:v>
                </c:pt>
                <c:pt idx="80" formatCode="General">
                  <c:v>31.35</c:v>
                </c:pt>
                <c:pt idx="81" formatCode="General">
                  <c:v>31.35</c:v>
                </c:pt>
                <c:pt idx="82" formatCode="General">
                  <c:v>31.35</c:v>
                </c:pt>
                <c:pt idx="83" formatCode="General">
                  <c:v>31.35</c:v>
                </c:pt>
                <c:pt idx="84" formatCode="General">
                  <c:v>31.35</c:v>
                </c:pt>
                <c:pt idx="85" formatCode="General">
                  <c:v>31.35</c:v>
                </c:pt>
                <c:pt idx="86" formatCode="General">
                  <c:v>21.35</c:v>
                </c:pt>
                <c:pt idx="87" formatCode="General">
                  <c:v>21.35</c:v>
                </c:pt>
                <c:pt idx="88" formatCode="General">
                  <c:v>21.35</c:v>
                </c:pt>
                <c:pt idx="89" formatCode="General">
                  <c:v>21.35</c:v>
                </c:pt>
                <c:pt idx="90" formatCode="General">
                  <c:v>21.013779527559056</c:v>
                </c:pt>
                <c:pt idx="91" formatCode="General">
                  <c:v>21.013779527559056</c:v>
                </c:pt>
                <c:pt idx="92" formatCode="General">
                  <c:v>30.856299212598426</c:v>
                </c:pt>
                <c:pt idx="93" formatCode="General">
                  <c:v>30.856299212598426</c:v>
                </c:pt>
                <c:pt idx="94" formatCode="General">
                  <c:v>30.856299212598426</c:v>
                </c:pt>
                <c:pt idx="95" formatCode="General">
                  <c:v>30.856299212598426</c:v>
                </c:pt>
                <c:pt idx="96" formatCode="General">
                  <c:v>30.856299212598426</c:v>
                </c:pt>
                <c:pt idx="97" formatCode="General">
                  <c:v>30.856299212598426</c:v>
                </c:pt>
                <c:pt idx="98" formatCode="General">
                  <c:v>25.08</c:v>
                </c:pt>
                <c:pt idx="99" formatCode="General">
                  <c:v>25.08</c:v>
                </c:pt>
                <c:pt idx="100" formatCode="General">
                  <c:v>25.08</c:v>
                </c:pt>
                <c:pt idx="101" formatCode="General">
                  <c:v>25.08</c:v>
                </c:pt>
                <c:pt idx="102" formatCode="General">
                  <c:v>19.581511555277952</c:v>
                </c:pt>
                <c:pt idx="103" formatCode="General">
                  <c:v>19.581511555277952</c:v>
                </c:pt>
                <c:pt idx="104" formatCode="General">
                  <c:v>19.581511555277952</c:v>
                </c:pt>
                <c:pt idx="105" formatCode="General">
                  <c:v>19.581511555277952</c:v>
                </c:pt>
                <c:pt idx="106" formatCode="General">
                  <c:v>13.427672955974844</c:v>
                </c:pt>
                <c:pt idx="107" formatCode="General">
                  <c:v>13.427672955974844</c:v>
                </c:pt>
                <c:pt idx="108" formatCode="General">
                  <c:v>13.427672955974844</c:v>
                </c:pt>
                <c:pt idx="109" formatCode="General">
                  <c:v>13.427672955974844</c:v>
                </c:pt>
                <c:pt idx="110" formatCode="General">
                  <c:v>13.427672955974844</c:v>
                </c:pt>
                <c:pt idx="111" formatCode="General">
                  <c:v>13.427672955974844</c:v>
                </c:pt>
                <c:pt idx="112" formatCode="General">
                  <c:v>17.114093959731544</c:v>
                </c:pt>
                <c:pt idx="113" formatCode="General">
                  <c:v>17.114093959731544</c:v>
                </c:pt>
              </c:numCache>
            </c:numRef>
          </c:xVal>
          <c:yVal>
            <c:numRef>
              <c:f>Graphs!$C$141:$C$254</c:f>
              <c:numCache>
                <c:formatCode>0.00</c:formatCode>
                <c:ptCount val="114"/>
                <c:pt idx="0">
                  <c:v>1.2108731466227347</c:v>
                </c:pt>
                <c:pt idx="1">
                  <c:v>1.2389885807504077</c:v>
                </c:pt>
                <c:pt idx="2">
                  <c:v>1.3205537806176784</c:v>
                </c:pt>
                <c:pt idx="3">
                  <c:v>1.3258785942492013</c:v>
                </c:pt>
                <c:pt idx="4">
                  <c:v>1.475991649269311</c:v>
                </c:pt>
                <c:pt idx="5">
                  <c:v>1.3298538622129437</c:v>
                </c:pt>
                <c:pt idx="6">
                  <c:v>1.3704396632366698</c:v>
                </c:pt>
                <c:pt idx="7">
                  <c:v>1.3386342376052385</c:v>
                </c:pt>
                <c:pt idx="8">
                  <c:v>1.2477168949771689</c:v>
                </c:pt>
                <c:pt idx="9">
                  <c:v>1.3093607305936072</c:v>
                </c:pt>
                <c:pt idx="10">
                  <c:v>1.2962138084632517</c:v>
                </c:pt>
                <c:pt idx="11">
                  <c:v>1.265033407572383</c:v>
                </c:pt>
                <c:pt idx="12">
                  <c:v>1.2628865979381443</c:v>
                </c:pt>
                <c:pt idx="13">
                  <c:v>1.1917525773195876</c:v>
                </c:pt>
                <c:pt idx="14">
                  <c:v>1.2829131652661065</c:v>
                </c:pt>
                <c:pt idx="15">
                  <c:v>1.2549019607843137</c:v>
                </c:pt>
                <c:pt idx="16">
                  <c:v>1.1466346153846154</c:v>
                </c:pt>
                <c:pt idx="17">
                  <c:v>1.2379807692307692</c:v>
                </c:pt>
                <c:pt idx="18">
                  <c:v>1.1939252336448598</c:v>
                </c:pt>
                <c:pt idx="19">
                  <c:v>1.2676709154113557</c:v>
                </c:pt>
                <c:pt idx="20">
                  <c:v>1.1927877947295422</c:v>
                </c:pt>
                <c:pt idx="21">
                  <c:v>1.214190093708166</c:v>
                </c:pt>
                <c:pt idx="22">
                  <c:v>1.2773403324584427</c:v>
                </c:pt>
                <c:pt idx="23">
                  <c:v>1.3718285214348207</c:v>
                </c:pt>
                <c:pt idx="24">
                  <c:v>1.4503311258278146</c:v>
                </c:pt>
                <c:pt idx="25">
                  <c:v>1.1949778434268834</c:v>
                </c:pt>
                <c:pt idx="26">
                  <c:v>1.3028064992614476</c:v>
                </c:pt>
                <c:pt idx="27">
                  <c:v>0.94103956555469359</c:v>
                </c:pt>
                <c:pt idx="28">
                  <c:v>1.0161725067385445</c:v>
                </c:pt>
                <c:pt idx="29">
                  <c:v>1.1614255765199162</c:v>
                </c:pt>
                <c:pt idx="30">
                  <c:v>0.88360237892948168</c:v>
                </c:pt>
                <c:pt idx="31">
                  <c:v>0.91515994436717663</c:v>
                </c:pt>
                <c:pt idx="32">
                  <c:v>0.93133047210300424</c:v>
                </c:pt>
                <c:pt idx="33">
                  <c:v>0.89848197343453506</c:v>
                </c:pt>
                <c:pt idx="34">
                  <c:v>0.98109965635738827</c:v>
                </c:pt>
                <c:pt idx="35">
                  <c:v>0.85968819599109136</c:v>
                </c:pt>
                <c:pt idx="36">
                  <c:v>0.90476190476190477</c:v>
                </c:pt>
                <c:pt idx="37">
                  <c:v>0.97457627118644063</c:v>
                </c:pt>
                <c:pt idx="38">
                  <c:v>1.0091743119266054</c:v>
                </c:pt>
                <c:pt idx="39">
                  <c:v>1.0305084745762711</c:v>
                </c:pt>
                <c:pt idx="40">
                  <c:v>0.95628415300546443</c:v>
                </c:pt>
                <c:pt idx="41">
                  <c:v>1.0335820895522387</c:v>
                </c:pt>
                <c:pt idx="42">
                  <c:v>1.1087962962962963</c:v>
                </c:pt>
                <c:pt idx="43">
                  <c:v>1.0766550522648084</c:v>
                </c:pt>
                <c:pt idx="44">
                  <c:v>1.08675799086758</c:v>
                </c:pt>
                <c:pt idx="45">
                  <c:v>1.3065902578796562</c:v>
                </c:pt>
                <c:pt idx="46">
                  <c:v>1.3696275071633237</c:v>
                </c:pt>
                <c:pt idx="47">
                  <c:v>1.3048245614035088</c:v>
                </c:pt>
                <c:pt idx="48">
                  <c:v>1.4035087719298245</c:v>
                </c:pt>
                <c:pt idx="49">
                  <c:v>1.0606312292358804</c:v>
                </c:pt>
                <c:pt idx="50">
                  <c:v>1.0168126923987686</c:v>
                </c:pt>
                <c:pt idx="51">
                  <c:v>1.1124874455975895</c:v>
                </c:pt>
                <c:pt idx="52">
                  <c:v>1.058091286307054</c:v>
                </c:pt>
                <c:pt idx="53">
                  <c:v>1.0098314606741574</c:v>
                </c:pt>
                <c:pt idx="54">
                  <c:v>0.99685658153241652</c:v>
                </c:pt>
                <c:pt idx="55">
                  <c:v>1.0639169625785305</c:v>
                </c:pt>
                <c:pt idx="56">
                  <c:v>1.4225569718037852</c:v>
                </c:pt>
                <c:pt idx="57">
                  <c:v>1.0561497326203209</c:v>
                </c:pt>
                <c:pt idx="58">
                  <c:v>0.77630769230769225</c:v>
                </c:pt>
                <c:pt idx="59">
                  <c:v>0.89712820512820513</c:v>
                </c:pt>
                <c:pt idx="60">
                  <c:v>0.83774104683195594</c:v>
                </c:pt>
                <c:pt idx="61">
                  <c:v>0.83429752066115703</c:v>
                </c:pt>
                <c:pt idx="62">
                  <c:v>1.1929184549356222</c:v>
                </c:pt>
                <c:pt idx="63">
                  <c:v>1.038862660944206</c:v>
                </c:pt>
                <c:pt idx="64">
                  <c:v>1.2050179211469534</c:v>
                </c:pt>
                <c:pt idx="65">
                  <c:v>1.1935483870967742</c:v>
                </c:pt>
                <c:pt idx="66">
                  <c:v>0.83466666666666667</c:v>
                </c:pt>
                <c:pt idx="67">
                  <c:v>0.85661538461538467</c:v>
                </c:pt>
                <c:pt idx="68">
                  <c:v>0.83947730398899578</c:v>
                </c:pt>
                <c:pt idx="69">
                  <c:v>0.93600000000000005</c:v>
                </c:pt>
                <c:pt idx="70">
                  <c:v>1.1608369098712448</c:v>
                </c:pt>
                <c:pt idx="71">
                  <c:v>1.2210300429184548</c:v>
                </c:pt>
                <c:pt idx="72">
                  <c:v>1.2272401433691755</c:v>
                </c:pt>
                <c:pt idx="73">
                  <c:v>1.1967741935483871</c:v>
                </c:pt>
                <c:pt idx="74">
                  <c:v>0.89</c:v>
                </c:pt>
                <c:pt idx="75">
                  <c:v>0.95520325203252032</c:v>
                </c:pt>
                <c:pt idx="76">
                  <c:v>1.0950660792951543</c:v>
                </c:pt>
                <c:pt idx="77">
                  <c:v>1.1397744360902256</c:v>
                </c:pt>
                <c:pt idx="78">
                  <c:v>1.1436286919831224</c:v>
                </c:pt>
                <c:pt idx="79">
                  <c:v>1.1341176470588237</c:v>
                </c:pt>
                <c:pt idx="80">
                  <c:v>1.0711450381679388</c:v>
                </c:pt>
                <c:pt idx="81">
                  <c:v>1.1005747126436782</c:v>
                </c:pt>
                <c:pt idx="82">
                  <c:v>1.1561594202898551</c:v>
                </c:pt>
                <c:pt idx="83">
                  <c:v>1.1168478260869565</c:v>
                </c:pt>
                <c:pt idx="84">
                  <c:v>1.1290845070422537</c:v>
                </c:pt>
                <c:pt idx="85">
                  <c:v>1.7106382978723405</c:v>
                </c:pt>
                <c:pt idx="86">
                  <c:v>0.93756944444444434</c:v>
                </c:pt>
                <c:pt idx="87">
                  <c:v>0.92148571428571424</c:v>
                </c:pt>
                <c:pt idx="88">
                  <c:v>1.0017571884984027</c:v>
                </c:pt>
                <c:pt idx="89">
                  <c:v>0.98294117647058821</c:v>
                </c:pt>
                <c:pt idx="90">
                  <c:v>0.97176470588235286</c:v>
                </c:pt>
                <c:pt idx="91">
                  <c:v>1.0673000000000001</c:v>
                </c:pt>
                <c:pt idx="92">
                  <c:v>1.0952577319587629</c:v>
                </c:pt>
                <c:pt idx="93">
                  <c:v>1.1055725190839696</c:v>
                </c:pt>
                <c:pt idx="94">
                  <c:v>1.1452970297029703</c:v>
                </c:pt>
                <c:pt idx="95">
                  <c:v>1.1261764705882353</c:v>
                </c:pt>
                <c:pt idx="96">
                  <c:v>1.204</c:v>
                </c:pt>
                <c:pt idx="97">
                  <c:v>1.1866906474820142</c:v>
                </c:pt>
                <c:pt idx="98">
                  <c:v>1.2158205128205128</c:v>
                </c:pt>
                <c:pt idx="99">
                  <c:v>1.2369649805447469</c:v>
                </c:pt>
                <c:pt idx="100">
                  <c:v>1.2454707379134862</c:v>
                </c:pt>
                <c:pt idx="101">
                  <c:v>1.2518217054263567</c:v>
                </c:pt>
                <c:pt idx="102">
                  <c:v>1.1126373626373627</c:v>
                </c:pt>
                <c:pt idx="103">
                  <c:v>1.1265964912280702</c:v>
                </c:pt>
                <c:pt idx="104">
                  <c:v>1.1226415094339623</c:v>
                </c:pt>
                <c:pt idx="105">
                  <c:v>1.1670238095238097</c:v>
                </c:pt>
                <c:pt idx="106">
                  <c:v>0.7807339449541284</c:v>
                </c:pt>
                <c:pt idx="107">
                  <c:v>0.81414701803051315</c:v>
                </c:pt>
                <c:pt idx="108">
                  <c:v>1.0419161676646707</c:v>
                </c:pt>
                <c:pt idx="109">
                  <c:v>0.97531687791861243</c:v>
                </c:pt>
                <c:pt idx="110">
                  <c:v>0.97819114817190511</c:v>
                </c:pt>
                <c:pt idx="111">
                  <c:v>1.1832760595647194</c:v>
                </c:pt>
                <c:pt idx="112">
                  <c:v>0.87104283054003728</c:v>
                </c:pt>
                <c:pt idx="113">
                  <c:v>0.93789035392088826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FC-45EB-96D5-4B4BD288D14C}"/>
            </c:ext>
          </c:extLst>
        </c:ser>
        <c:ser>
          <c:idx val="3"/>
          <c:order val="3"/>
          <c:tx>
            <c:v>Circular No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9525" cap="flat" cmpd="sng" algn="ctr">
                <a:solidFill>
                  <a:schemeClr val="dk1">
                    <a:tint val="98500"/>
                    <a:shade val="95000"/>
                  </a:schemeClr>
                </a:solidFill>
                <a:round/>
              </a:ln>
              <a:effectLst/>
            </c:spPr>
          </c:marker>
          <c:xVal>
            <c:numRef>
              <c:f>Graphs!$D$256:$D$366</c:f>
              <c:numCache>
                <c:formatCode>0.00</c:formatCode>
                <c:ptCount val="111"/>
                <c:pt idx="0">
                  <c:v>20</c:v>
                </c:pt>
                <c:pt idx="1">
                  <c:v>15.051546391752577</c:v>
                </c:pt>
                <c:pt idx="2">
                  <c:v>10.098510882016036</c:v>
                </c:pt>
                <c:pt idx="3">
                  <c:v>4.3207331042382586</c:v>
                </c:pt>
                <c:pt idx="4">
                  <c:v>4.3089244851258579</c:v>
                </c:pt>
                <c:pt idx="5">
                  <c:v>4.2941847206385404</c:v>
                </c:pt>
                <c:pt idx="6">
                  <c:v>45.452631578947368</c:v>
                </c:pt>
                <c:pt idx="7">
                  <c:v>45.354330708661415</c:v>
                </c:pt>
                <c:pt idx="8">
                  <c:v>45.235602094240839</c:v>
                </c:pt>
                <c:pt idx="9">
                  <c:v>29.858267716535433</c:v>
                </c:pt>
                <c:pt idx="10">
                  <c:v>29.858267716535433</c:v>
                </c:pt>
                <c:pt idx="11">
                  <c:v>29.780104712041886</c:v>
                </c:pt>
                <c:pt idx="12">
                  <c:v>20.340314136125656</c:v>
                </c:pt>
                <c:pt idx="13">
                  <c:v>20.388451443569554</c:v>
                </c:pt>
                <c:pt idx="14">
                  <c:v>20.401574803149607</c:v>
                </c:pt>
                <c:pt idx="15">
                  <c:v>15.38219895287958</c:v>
                </c:pt>
                <c:pt idx="16">
                  <c:v>15.398950131233596</c:v>
                </c:pt>
                <c:pt idx="17">
                  <c:v>15.452631578947368</c:v>
                </c:pt>
                <c:pt idx="18">
                  <c:v>10.445026178010471</c:v>
                </c:pt>
                <c:pt idx="19">
                  <c:v>10.414698162729659</c:v>
                </c:pt>
                <c:pt idx="20">
                  <c:v>10.446194225721785</c:v>
                </c:pt>
                <c:pt idx="21">
                  <c:v>5.2913385826771657</c:v>
                </c:pt>
                <c:pt idx="22">
                  <c:v>5.2748691099476437</c:v>
                </c:pt>
                <c:pt idx="23">
                  <c:v>5.2879581151832458</c:v>
                </c:pt>
                <c:pt idx="24">
                  <c:v>3.2</c:v>
                </c:pt>
                <c:pt idx="25">
                  <c:v>5.333333333333333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3.2</c:v>
                </c:pt>
                <c:pt idx="29">
                  <c:v>5.333333333333333</c:v>
                </c:pt>
                <c:pt idx="30">
                  <c:v>12.349490583513431</c:v>
                </c:pt>
                <c:pt idx="31">
                  <c:v>6.5314285714285711</c:v>
                </c:pt>
                <c:pt idx="32">
                  <c:v>6.5314285714285711</c:v>
                </c:pt>
                <c:pt idx="33">
                  <c:v>21.771428571428572</c:v>
                </c:pt>
                <c:pt idx="34">
                  <c:v>5.1370786516853935</c:v>
                </c:pt>
                <c:pt idx="35">
                  <c:v>5.1370786516853935</c:v>
                </c:pt>
                <c:pt idx="36">
                  <c:v>17.123595505617978</c:v>
                </c:pt>
                <c:pt idx="37">
                  <c:v>8.0024213075060544</c:v>
                </c:pt>
                <c:pt idx="38">
                  <c:v>11.997578692493947</c:v>
                </c:pt>
                <c:pt idx="39">
                  <c:v>18.002421307506054</c:v>
                </c:pt>
                <c:pt idx="40">
                  <c:v>24.001210653753027</c:v>
                </c:pt>
                <c:pt idx="41">
                  <c:v>30.000000000000004</c:v>
                </c:pt>
                <c:pt idx="42">
                  <c:v>9</c:v>
                </c:pt>
                <c:pt idx="43">
                  <c:v>9</c:v>
                </c:pt>
                <c:pt idx="44">
                  <c:v>15</c:v>
                </c:pt>
                <c:pt idx="45">
                  <c:v>15</c:v>
                </c:pt>
                <c:pt idx="46">
                  <c:v>30</c:v>
                </c:pt>
                <c:pt idx="47">
                  <c:v>30</c:v>
                </c:pt>
                <c:pt idx="48">
                  <c:v>4.8888888888888893</c:v>
                </c:pt>
                <c:pt idx="49">
                  <c:v>5.2666666666666666</c:v>
                </c:pt>
                <c:pt idx="50">
                  <c:v>8.7070091423596008</c:v>
                </c:pt>
                <c:pt idx="51">
                  <c:v>13.0605137135394</c:v>
                </c:pt>
                <c:pt idx="52">
                  <c:v>17.414018284719202</c:v>
                </c:pt>
                <c:pt idx="53">
                  <c:v>21.767522855898999</c:v>
                </c:pt>
                <c:pt idx="54">
                  <c:v>7.855459544383347</c:v>
                </c:pt>
                <c:pt idx="55">
                  <c:v>11.783189316575021</c:v>
                </c:pt>
                <c:pt idx="56">
                  <c:v>15.710919088766694</c:v>
                </c:pt>
                <c:pt idx="57">
                  <c:v>19.638648860958366</c:v>
                </c:pt>
                <c:pt idx="58">
                  <c:v>7.1839080459770122</c:v>
                </c:pt>
                <c:pt idx="59">
                  <c:v>10.775862068965518</c:v>
                </c:pt>
                <c:pt idx="60">
                  <c:v>14.367816091954024</c:v>
                </c:pt>
                <c:pt idx="61">
                  <c:v>17.959770114942529</c:v>
                </c:pt>
                <c:pt idx="62">
                  <c:v>6.5616797900262469</c:v>
                </c:pt>
                <c:pt idx="63">
                  <c:v>9.8425196850393704</c:v>
                </c:pt>
                <c:pt idx="64">
                  <c:v>13.123359580052494</c:v>
                </c:pt>
                <c:pt idx="65">
                  <c:v>16.404199475065617</c:v>
                </c:pt>
                <c:pt idx="66">
                  <c:v>6.0569351907934585</c:v>
                </c:pt>
                <c:pt idx="67">
                  <c:v>9.0854027861901887</c:v>
                </c:pt>
                <c:pt idx="68">
                  <c:v>12.113870381586917</c:v>
                </c:pt>
                <c:pt idx="69">
                  <c:v>15.142337976983647</c:v>
                </c:pt>
                <c:pt idx="70">
                  <c:v>5.1626226122870422</c:v>
                </c:pt>
                <c:pt idx="71">
                  <c:v>7.7439339184305629</c:v>
                </c:pt>
                <c:pt idx="72">
                  <c:v>10.325245224574084</c:v>
                </c:pt>
                <c:pt idx="73">
                  <c:v>12.906556530717605</c:v>
                </c:pt>
                <c:pt idx="74">
                  <c:v>4.5</c:v>
                </c:pt>
                <c:pt idx="75">
                  <c:v>6</c:v>
                </c:pt>
                <c:pt idx="76">
                  <c:v>5.2486550321480125</c:v>
                </c:pt>
                <c:pt idx="77">
                  <c:v>5.2548607461902259</c:v>
                </c:pt>
                <c:pt idx="78">
                  <c:v>5.2555511759295754</c:v>
                </c:pt>
                <c:pt idx="79">
                  <c:v>5.2500328127050793</c:v>
                </c:pt>
                <c:pt idx="80">
                  <c:v>5.2742616033755274</c:v>
                </c:pt>
                <c:pt idx="81">
                  <c:v>5.2652362774779515</c:v>
                </c:pt>
                <c:pt idx="82">
                  <c:v>5.2507219742714621</c:v>
                </c:pt>
                <c:pt idx="83">
                  <c:v>13.427672955974844</c:v>
                </c:pt>
                <c:pt idx="84">
                  <c:v>13.427672955974844</c:v>
                </c:pt>
                <c:pt idx="85">
                  <c:v>13.427672955974844</c:v>
                </c:pt>
                <c:pt idx="86">
                  <c:v>5.2493438320209975</c:v>
                </c:pt>
                <c:pt idx="87">
                  <c:v>3.0873726458783577</c:v>
                </c:pt>
                <c:pt idx="88">
                  <c:v>3.6380145278450366</c:v>
                </c:pt>
                <c:pt idx="89">
                  <c:v>3.6380145278450366</c:v>
                </c:pt>
                <c:pt idx="90">
                  <c:v>2.63</c:v>
                </c:pt>
                <c:pt idx="91">
                  <c:v>2.6191723415400734</c:v>
                </c:pt>
                <c:pt idx="92">
                  <c:v>2.6186937133863775</c:v>
                </c:pt>
                <c:pt idx="93">
                  <c:v>2.9680365296803655</c:v>
                </c:pt>
                <c:pt idx="94">
                  <c:v>2.9680365296803655</c:v>
                </c:pt>
                <c:pt idx="95">
                  <c:v>2.9680365296803655</c:v>
                </c:pt>
                <c:pt idx="96">
                  <c:v>3.0909090909090908</c:v>
                </c:pt>
                <c:pt idx="97">
                  <c:v>3.0909090909090908</c:v>
                </c:pt>
                <c:pt idx="98">
                  <c:v>3.0909090909090908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3.5829451809387316</c:v>
                </c:pt>
                <c:pt idx="104">
                  <c:v>3.5829451809387316</c:v>
                </c:pt>
                <c:pt idx="105">
                  <c:v>3.5198873636043646</c:v>
                </c:pt>
                <c:pt idx="106">
                  <c:v>2.6246719160104988</c:v>
                </c:pt>
                <c:pt idx="107">
                  <c:v>2.6246719160104988</c:v>
                </c:pt>
                <c:pt idx="108">
                  <c:v>2.6246719160104988</c:v>
                </c:pt>
                <c:pt idx="109">
                  <c:v>2.6246719160104988</c:v>
                </c:pt>
                <c:pt idx="110">
                  <c:v>2.6246719160104988</c:v>
                </c:pt>
              </c:numCache>
            </c:numRef>
          </c:xVal>
          <c:yVal>
            <c:numRef>
              <c:f>Graphs!$C$256:$C$366</c:f>
              <c:numCache>
                <c:formatCode>0.00</c:formatCode>
                <c:ptCount val="111"/>
                <c:pt idx="0">
                  <c:v>0.98159420631707051</c:v>
                </c:pt>
                <c:pt idx="1">
                  <c:v>0.97832775519470694</c:v>
                </c:pt>
                <c:pt idx="2">
                  <c:v>1.1367685974112471</c:v>
                </c:pt>
                <c:pt idx="3">
                  <c:v>1.0157020767547671</c:v>
                </c:pt>
                <c:pt idx="4">
                  <c:v>1.0208983413261177</c:v>
                </c:pt>
                <c:pt idx="5">
                  <c:v>1.0673695704610073</c:v>
                </c:pt>
                <c:pt idx="6">
                  <c:v>1.5626382364671483</c:v>
                </c:pt>
                <c:pt idx="7">
                  <c:v>1.2094241433019504</c:v>
                </c:pt>
                <c:pt idx="8">
                  <c:v>1.0993521488665376</c:v>
                </c:pt>
                <c:pt idx="9">
                  <c:v>1.0611456047033034</c:v>
                </c:pt>
                <c:pt idx="10">
                  <c:v>1.081427861872462</c:v>
                </c:pt>
                <c:pt idx="11">
                  <c:v>1.0889931350229345</c:v>
                </c:pt>
                <c:pt idx="12">
                  <c:v>0.95417791571832644</c:v>
                </c:pt>
                <c:pt idx="13">
                  <c:v>1.0676740029392504</c:v>
                </c:pt>
                <c:pt idx="14">
                  <c:v>1.0680921950363158</c:v>
                </c:pt>
                <c:pt idx="15">
                  <c:v>0.99252418610120752</c:v>
                </c:pt>
                <c:pt idx="16">
                  <c:v>0.9935521144628241</c:v>
                </c:pt>
                <c:pt idx="17">
                  <c:v>1.1244015971385457</c:v>
                </c:pt>
                <c:pt idx="18">
                  <c:v>1.1062011464281756</c:v>
                </c:pt>
                <c:pt idx="19">
                  <c:v>1.0951791215827997</c:v>
                </c:pt>
                <c:pt idx="20">
                  <c:v>1.1352304125221604</c:v>
                </c:pt>
                <c:pt idx="21">
                  <c:v>1.1108414572072616</c:v>
                </c:pt>
                <c:pt idx="22">
                  <c:v>1.0931590316801891</c:v>
                </c:pt>
                <c:pt idx="23">
                  <c:v>1.1575028983479443</c:v>
                </c:pt>
                <c:pt idx="24">
                  <c:v>1.0633729748277148</c:v>
                </c:pt>
                <c:pt idx="25">
                  <c:v>1.0584330595851204</c:v>
                </c:pt>
                <c:pt idx="26">
                  <c:v>1.1965531373151135</c:v>
                </c:pt>
                <c:pt idx="27">
                  <c:v>1.1598657595326416</c:v>
                </c:pt>
                <c:pt idx="28">
                  <c:v>1.0843079367172781</c:v>
                </c:pt>
                <c:pt idx="29">
                  <c:v>1.2370572158890625</c:v>
                </c:pt>
                <c:pt idx="30">
                  <c:v>1.3148326364003868</c:v>
                </c:pt>
                <c:pt idx="31">
                  <c:v>1.0385515764403124</c:v>
                </c:pt>
                <c:pt idx="32">
                  <c:v>0.88551263393237012</c:v>
                </c:pt>
                <c:pt idx="33">
                  <c:v>1.3107078600393525</c:v>
                </c:pt>
                <c:pt idx="34">
                  <c:v>1.0594671856693423</c:v>
                </c:pt>
                <c:pt idx="35">
                  <c:v>1.114124639946211</c:v>
                </c:pt>
                <c:pt idx="36">
                  <c:v>1.2937502977384505</c:v>
                </c:pt>
                <c:pt idx="37">
                  <c:v>0.8418030992944302</c:v>
                </c:pt>
                <c:pt idx="38">
                  <c:v>0.87643189179834469</c:v>
                </c:pt>
                <c:pt idx="39">
                  <c:v>0.87097902064935728</c:v>
                </c:pt>
                <c:pt idx="40">
                  <c:v>1.0459092262744167</c:v>
                </c:pt>
                <c:pt idx="41">
                  <c:v>1.1281148814670736</c:v>
                </c:pt>
                <c:pt idx="42">
                  <c:v>1.2448589684654647</c:v>
                </c:pt>
                <c:pt idx="43">
                  <c:v>1.1455040273203336</c:v>
                </c:pt>
                <c:pt idx="44">
                  <c:v>1.3385742013675379</c:v>
                </c:pt>
                <c:pt idx="45">
                  <c:v>1.1216277762285876</c:v>
                </c:pt>
                <c:pt idx="46">
                  <c:v>1.1844295880780291</c:v>
                </c:pt>
                <c:pt idx="47">
                  <c:v>1.3057513688012994</c:v>
                </c:pt>
                <c:pt idx="48">
                  <c:v>0.98636435141154932</c:v>
                </c:pt>
                <c:pt idx="49">
                  <c:v>1.2498970707076935</c:v>
                </c:pt>
                <c:pt idx="50">
                  <c:v>1.1303918452818917</c:v>
                </c:pt>
                <c:pt idx="51">
                  <c:v>1.0333813032279295</c:v>
                </c:pt>
                <c:pt idx="52">
                  <c:v>1.0617139391206674</c:v>
                </c:pt>
                <c:pt idx="53">
                  <c:v>1.1364184097515115</c:v>
                </c:pt>
                <c:pt idx="54">
                  <c:v>1.0727407692926918</c:v>
                </c:pt>
                <c:pt idx="55">
                  <c:v>1.0708181577713867</c:v>
                </c:pt>
                <c:pt idx="56">
                  <c:v>0.98312280333971014</c:v>
                </c:pt>
                <c:pt idx="57">
                  <c:v>1.0034561338549657</c:v>
                </c:pt>
                <c:pt idx="58">
                  <c:v>1.0380184954324085</c:v>
                </c:pt>
                <c:pt idx="59">
                  <c:v>0.99461546890038743</c:v>
                </c:pt>
                <c:pt idx="60">
                  <c:v>0.98373417517884276</c:v>
                </c:pt>
                <c:pt idx="61">
                  <c:v>0.94829530676747065</c:v>
                </c:pt>
                <c:pt idx="62">
                  <c:v>1.1861301406518203</c:v>
                </c:pt>
                <c:pt idx="63">
                  <c:v>1.0824650779110989</c:v>
                </c:pt>
                <c:pt idx="64">
                  <c:v>1.101324337456933</c:v>
                </c:pt>
                <c:pt idx="65">
                  <c:v>1.0911443902219222</c:v>
                </c:pt>
                <c:pt idx="66">
                  <c:v>1.1492243337877737</c:v>
                </c:pt>
                <c:pt idx="67">
                  <c:v>1.1082643047523602</c:v>
                </c:pt>
                <c:pt idx="68">
                  <c:v>1.0658637130729405</c:v>
                </c:pt>
                <c:pt idx="69">
                  <c:v>1.1459674481329774</c:v>
                </c:pt>
                <c:pt idx="70">
                  <c:v>1.1658885829216086</c:v>
                </c:pt>
                <c:pt idx="71">
                  <c:v>1.0984331877873914</c:v>
                </c:pt>
                <c:pt idx="72">
                  <c:v>1.1546618526455557</c:v>
                </c:pt>
                <c:pt idx="73">
                  <c:v>1.0871301766413715</c:v>
                </c:pt>
                <c:pt idx="74">
                  <c:v>1.1650872612711483</c:v>
                </c:pt>
                <c:pt idx="75">
                  <c:v>1.2653642650236114</c:v>
                </c:pt>
                <c:pt idx="76">
                  <c:v>1.0235458954062435</c:v>
                </c:pt>
                <c:pt idx="77">
                  <c:v>1.0402503487879915</c:v>
                </c:pt>
                <c:pt idx="78">
                  <c:v>1.0588138871126673</c:v>
                </c:pt>
                <c:pt idx="79">
                  <c:v>1.0741549783789006</c:v>
                </c:pt>
                <c:pt idx="80">
                  <c:v>1.0720087240328635</c:v>
                </c:pt>
                <c:pt idx="81">
                  <c:v>1.0756334985635549</c:v>
                </c:pt>
                <c:pt idx="82">
                  <c:v>1.0751893603355056</c:v>
                </c:pt>
                <c:pt idx="83">
                  <c:v>0.90075932558039318</c:v>
                </c:pt>
                <c:pt idx="84">
                  <c:v>1.057141198134498</c:v>
                </c:pt>
                <c:pt idx="85">
                  <c:v>0.82812032765439403</c:v>
                </c:pt>
                <c:pt idx="86">
                  <c:v>1.2076789780464534</c:v>
                </c:pt>
                <c:pt idx="87">
                  <c:v>1.1080000000000001</c:v>
                </c:pt>
                <c:pt idx="88">
                  <c:v>0.75600000000000001</c:v>
                </c:pt>
                <c:pt idx="89">
                  <c:v>0.59299999999999997</c:v>
                </c:pt>
                <c:pt idx="90">
                  <c:v>1.04</c:v>
                </c:pt>
                <c:pt idx="91">
                  <c:v>0.998</c:v>
                </c:pt>
                <c:pt idx="92">
                  <c:v>0.86899999999999999</c:v>
                </c:pt>
                <c:pt idx="93">
                  <c:v>1.127</c:v>
                </c:pt>
                <c:pt idx="94">
                  <c:v>1.117</c:v>
                </c:pt>
                <c:pt idx="95">
                  <c:v>1.123</c:v>
                </c:pt>
                <c:pt idx="96">
                  <c:v>1.091</c:v>
                </c:pt>
                <c:pt idx="97">
                  <c:v>1.0940000000000001</c:v>
                </c:pt>
                <c:pt idx="98">
                  <c:v>1.08</c:v>
                </c:pt>
                <c:pt idx="99">
                  <c:v>1.101</c:v>
                </c:pt>
                <c:pt idx="100">
                  <c:v>1.0620000000000001</c:v>
                </c:pt>
                <c:pt idx="101">
                  <c:v>1.0760000000000001</c:v>
                </c:pt>
                <c:pt idx="102">
                  <c:v>1.145</c:v>
                </c:pt>
                <c:pt idx="103">
                  <c:v>1.1339999999999999</c:v>
                </c:pt>
                <c:pt idx="104">
                  <c:v>1.08</c:v>
                </c:pt>
                <c:pt idx="105">
                  <c:v>1.181</c:v>
                </c:pt>
                <c:pt idx="106">
                  <c:v>1.0529999999999999</c:v>
                </c:pt>
                <c:pt idx="107">
                  <c:v>1.032</c:v>
                </c:pt>
                <c:pt idx="108">
                  <c:v>0.98599999999999999</c:v>
                </c:pt>
                <c:pt idx="109">
                  <c:v>1.1739999999999999</c:v>
                </c:pt>
                <c:pt idx="110" formatCode="General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1FC-45EB-96D5-4B4BD288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013736"/>
        <c:axId val="394008488"/>
      </c:scatterChart>
      <c:valAx>
        <c:axId val="394013736"/>
        <c:scaling>
          <c:orientation val="minMax"/>
          <c:max val="4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Ratio  Length/Dia  (or  Length/breadth)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1587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08488"/>
        <c:crosses val="autoZero"/>
        <c:crossBetween val="midCat"/>
        <c:majorUnit val="2"/>
      </c:valAx>
      <c:valAx>
        <c:axId val="394008488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Ratio</a:t>
                </a:r>
                <a:r>
                  <a:rPr lang="en-GB" sz="1200" b="1" baseline="0">
                    <a:solidFill>
                      <a:sysClr val="windowText" lastClr="000000"/>
                    </a:solidFill>
                  </a:rPr>
                  <a:t>  Test/EC4</a:t>
                </a:r>
                <a:endParaRPr lang="en-GB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1587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13736"/>
        <c:crosses val="autoZero"/>
        <c:crossBetween val="midCat"/>
        <c:majorUnit val="0.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658360453245381"/>
          <c:y val="5.6525338484408799E-2"/>
          <c:w val="0.35247641044864925"/>
          <c:h val="0.14588564130732451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All Circular and Rectangular  Columns  with  and  without  Moment</a:t>
            </a:r>
          </a:p>
        </c:rich>
      </c:tx>
      <c:layout>
        <c:manualLayout>
          <c:xMode val="edge"/>
          <c:yMode val="edge"/>
          <c:x val="0.2058666883599572"/>
          <c:y val="2.9903918477046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661592584170469E-2"/>
          <c:y val="0.15097699427882497"/>
          <c:w val="0.89184471548899524"/>
          <c:h val="0.68978024817030836"/>
        </c:manualLayout>
      </c:layout>
      <c:scatterChart>
        <c:scatterStyle val="lineMarker"/>
        <c:varyColors val="0"/>
        <c:ser>
          <c:idx val="0"/>
          <c:order val="0"/>
          <c:tx>
            <c:v>Circular No Moment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Graphs!$E$256:$E$366</c:f>
              <c:numCache>
                <c:formatCode>0.000</c:formatCode>
                <c:ptCount val="111"/>
                <c:pt idx="0">
                  <c:v>0.8420897666202023</c:v>
                </c:pt>
                <c:pt idx="1">
                  <c:v>0.63985145900206308</c:v>
                </c:pt>
                <c:pt idx="2">
                  <c:v>0.41936190235774812</c:v>
                </c:pt>
                <c:pt idx="3">
                  <c:v>0.17911778499820946</c:v>
                </c:pt>
                <c:pt idx="4">
                  <c:v>0.17883051689586973</c:v>
                </c:pt>
                <c:pt idx="5">
                  <c:v>0.17878387324020317</c:v>
                </c:pt>
                <c:pt idx="6">
                  <c:v>1.8345829624387213</c:v>
                </c:pt>
                <c:pt idx="7">
                  <c:v>1.8335340121799031</c:v>
                </c:pt>
                <c:pt idx="8">
                  <c:v>1.8311064095539566</c:v>
                </c:pt>
                <c:pt idx="9">
                  <c:v>1.220271516691626</c:v>
                </c:pt>
                <c:pt idx="10">
                  <c:v>1.2218012411057373</c:v>
                </c:pt>
                <c:pt idx="11">
                  <c:v>1.2162900144120266</c:v>
                </c:pt>
                <c:pt idx="12">
                  <c:v>0.81407963423078633</c:v>
                </c:pt>
                <c:pt idx="13">
                  <c:v>0.81538036059468988</c:v>
                </c:pt>
                <c:pt idx="14">
                  <c:v>0.81590519347354851</c:v>
                </c:pt>
                <c:pt idx="15">
                  <c:v>0.62901362355232981</c:v>
                </c:pt>
                <c:pt idx="16">
                  <c:v>0.62985876958045062</c:v>
                </c:pt>
                <c:pt idx="17">
                  <c:v>0.63221745497754689</c:v>
                </c:pt>
                <c:pt idx="18">
                  <c:v>0.42748159322904172</c:v>
                </c:pt>
                <c:pt idx="19">
                  <c:v>0.42730808393369635</c:v>
                </c:pt>
                <c:pt idx="20">
                  <c:v>0.42764215087185109</c:v>
                </c:pt>
                <c:pt idx="21">
                  <c:v>0.21643008001946282</c:v>
                </c:pt>
                <c:pt idx="22">
                  <c:v>0.21570157444825469</c:v>
                </c:pt>
                <c:pt idx="23">
                  <c:v>0.21632738295806039</c:v>
                </c:pt>
                <c:pt idx="24">
                  <c:v>0.13366050116991715</c:v>
                </c:pt>
                <c:pt idx="25">
                  <c:v>0.22276750194986195</c:v>
                </c:pt>
                <c:pt idx="26">
                  <c:v>0.21329596759109082</c:v>
                </c:pt>
                <c:pt idx="27">
                  <c:v>0.20722059251695876</c:v>
                </c:pt>
                <c:pt idx="28">
                  <c:v>0.15284514525479009</c:v>
                </c:pt>
                <c:pt idx="29">
                  <c:v>0.23450693823259178</c:v>
                </c:pt>
                <c:pt idx="30">
                  <c:v>0.77425720158117717</c:v>
                </c:pt>
                <c:pt idx="31">
                  <c:v>0.37252083799255031</c:v>
                </c:pt>
                <c:pt idx="32">
                  <c:v>0.37252083799255031</c:v>
                </c:pt>
                <c:pt idx="33">
                  <c:v>1.2417361266418343</c:v>
                </c:pt>
                <c:pt idx="34">
                  <c:v>0.27763712831002796</c:v>
                </c:pt>
                <c:pt idx="35">
                  <c:v>0.27763712831002796</c:v>
                </c:pt>
                <c:pt idx="36">
                  <c:v>0.92545709436675994</c:v>
                </c:pt>
                <c:pt idx="37">
                  <c:v>0.38504344188948292</c:v>
                </c:pt>
                <c:pt idx="38">
                  <c:v>0.57727390455745464</c:v>
                </c:pt>
                <c:pt idx="39">
                  <c:v>0.86620211511295164</c:v>
                </c:pt>
                <c:pt idx="40">
                  <c:v>1.1548390673916791</c:v>
                </c:pt>
                <c:pt idx="41">
                  <c:v>1.4434760196704064</c:v>
                </c:pt>
                <c:pt idx="42">
                  <c:v>0.55440883790323348</c:v>
                </c:pt>
                <c:pt idx="43">
                  <c:v>0.55440883790323348</c:v>
                </c:pt>
                <c:pt idx="44">
                  <c:v>0.92401472983872235</c:v>
                </c:pt>
                <c:pt idx="45">
                  <c:v>0.92401472983872235</c:v>
                </c:pt>
                <c:pt idx="46">
                  <c:v>1.8480294596774447</c:v>
                </c:pt>
                <c:pt idx="47">
                  <c:v>1.8480294596774447</c:v>
                </c:pt>
                <c:pt idx="48">
                  <c:v>0.23776094792202768</c:v>
                </c:pt>
                <c:pt idx="49">
                  <c:v>0.25227054995077303</c:v>
                </c:pt>
                <c:pt idx="50">
                  <c:v>0.39991527860016579</c:v>
                </c:pt>
                <c:pt idx="51">
                  <c:v>0.59987291790024866</c:v>
                </c:pt>
                <c:pt idx="52">
                  <c:v>0.79983055720033158</c:v>
                </c:pt>
                <c:pt idx="53">
                  <c:v>0.99978819650041451</c:v>
                </c:pt>
                <c:pt idx="54">
                  <c:v>0.36140192548121203</c:v>
                </c:pt>
                <c:pt idx="55">
                  <c:v>0.54210288822181796</c:v>
                </c:pt>
                <c:pt idx="56">
                  <c:v>0.72280385096242405</c:v>
                </c:pt>
                <c:pt idx="57">
                  <c:v>0.90350481370302993</c:v>
                </c:pt>
                <c:pt idx="58">
                  <c:v>0.33641474035142871</c:v>
                </c:pt>
                <c:pt idx="59">
                  <c:v>0.50462211052714312</c:v>
                </c:pt>
                <c:pt idx="60">
                  <c:v>0.67282948070285742</c:v>
                </c:pt>
                <c:pt idx="61">
                  <c:v>0.84103685087857183</c:v>
                </c:pt>
                <c:pt idx="62">
                  <c:v>0.31566335701588971</c:v>
                </c:pt>
                <c:pt idx="63">
                  <c:v>0.47349503552383454</c:v>
                </c:pt>
                <c:pt idx="64">
                  <c:v>0.63132671403177942</c:v>
                </c:pt>
                <c:pt idx="65">
                  <c:v>0.74470368645921148</c:v>
                </c:pt>
                <c:pt idx="66">
                  <c:v>0.28333501102719455</c:v>
                </c:pt>
                <c:pt idx="67">
                  <c:v>0.42500251654079174</c:v>
                </c:pt>
                <c:pt idx="68">
                  <c:v>0.5666700220543891</c:v>
                </c:pt>
                <c:pt idx="69">
                  <c:v>0.70499998277308285</c:v>
                </c:pt>
                <c:pt idx="70">
                  <c:v>0.23728801087028797</c:v>
                </c:pt>
                <c:pt idx="71">
                  <c:v>0.3537328034827853</c:v>
                </c:pt>
                <c:pt idx="72">
                  <c:v>0.47164373797704695</c:v>
                </c:pt>
                <c:pt idx="73">
                  <c:v>0.58712772655999534</c:v>
                </c:pt>
                <c:pt idx="74">
                  <c:v>0.20940447920439456</c:v>
                </c:pt>
                <c:pt idx="75">
                  <c:v>0.27920597227252608</c:v>
                </c:pt>
                <c:pt idx="76">
                  <c:v>0.32168168789884172</c:v>
                </c:pt>
                <c:pt idx="77">
                  <c:v>0.3222488319877147</c:v>
                </c:pt>
                <c:pt idx="78">
                  <c:v>0.32308676108129208</c:v>
                </c:pt>
                <c:pt idx="79">
                  <c:v>0.30931361242368205</c:v>
                </c:pt>
                <c:pt idx="80">
                  <c:v>0.31043598799757882</c:v>
                </c:pt>
                <c:pt idx="81">
                  <c:v>0.31023968360178811</c:v>
                </c:pt>
                <c:pt idx="82">
                  <c:v>0.3067402062880254</c:v>
                </c:pt>
                <c:pt idx="83">
                  <c:v>0.61599721273610841</c:v>
                </c:pt>
                <c:pt idx="84">
                  <c:v>0.81518743254380999</c:v>
                </c:pt>
                <c:pt idx="85">
                  <c:v>0.81833630516753297</c:v>
                </c:pt>
                <c:pt idx="86">
                  <c:v>0.28082375597782133</c:v>
                </c:pt>
                <c:pt idx="87" formatCode="General">
                  <c:v>0.191</c:v>
                </c:pt>
                <c:pt idx="88" formatCode="General">
                  <c:v>0.17499999999999999</c:v>
                </c:pt>
                <c:pt idx="89" formatCode="General">
                  <c:v>0.17599999999999999</c:v>
                </c:pt>
                <c:pt idx="90" formatCode="General">
                  <c:v>0.11</c:v>
                </c:pt>
                <c:pt idx="91" formatCode="General">
                  <c:v>0.13700000000000001</c:v>
                </c:pt>
                <c:pt idx="92" formatCode="General">
                  <c:v>0.13600000000000001</c:v>
                </c:pt>
                <c:pt idx="93" formatCode="General">
                  <c:v>0.13800000000000001</c:v>
                </c:pt>
                <c:pt idx="94" formatCode="General">
                  <c:v>0.13800000000000001</c:v>
                </c:pt>
                <c:pt idx="95" formatCode="General">
                  <c:v>0.13300000000000001</c:v>
                </c:pt>
                <c:pt idx="96" formatCode="General">
                  <c:v>0.16500000000000001</c:v>
                </c:pt>
                <c:pt idx="97" formatCode="General">
                  <c:v>0.152</c:v>
                </c:pt>
                <c:pt idx="98" formatCode="General">
                  <c:v>0.14399999999999999</c:v>
                </c:pt>
                <c:pt idx="99" formatCode="General">
                  <c:v>0.184</c:v>
                </c:pt>
                <c:pt idx="100" formatCode="General">
                  <c:v>0.184</c:v>
                </c:pt>
                <c:pt idx="101" formatCode="General">
                  <c:v>0.184</c:v>
                </c:pt>
                <c:pt idx="102" formatCode="General">
                  <c:v>0.184</c:v>
                </c:pt>
                <c:pt idx="103" formatCode="General">
                  <c:v>0.159</c:v>
                </c:pt>
                <c:pt idx="104" formatCode="General">
                  <c:v>0.16700000000000001</c:v>
                </c:pt>
                <c:pt idx="105" formatCode="General">
                  <c:v>0.151</c:v>
                </c:pt>
                <c:pt idx="106" formatCode="General">
                  <c:v>0.122</c:v>
                </c:pt>
                <c:pt idx="107" formatCode="General">
                  <c:v>0.129</c:v>
                </c:pt>
                <c:pt idx="108" formatCode="General">
                  <c:v>0.151</c:v>
                </c:pt>
                <c:pt idx="109" formatCode="General">
                  <c:v>0.122</c:v>
                </c:pt>
                <c:pt idx="110" formatCode="General">
                  <c:v>0.126</c:v>
                </c:pt>
              </c:numCache>
            </c:numRef>
          </c:xVal>
          <c:yVal>
            <c:numRef>
              <c:f>Graphs!$C$256:$C$366</c:f>
              <c:numCache>
                <c:formatCode>0.00</c:formatCode>
                <c:ptCount val="111"/>
                <c:pt idx="0">
                  <c:v>0.98159420631707051</c:v>
                </c:pt>
                <c:pt idx="1">
                  <c:v>0.97832775519470694</c:v>
                </c:pt>
                <c:pt idx="2">
                  <c:v>1.1367685974112471</c:v>
                </c:pt>
                <c:pt idx="3">
                  <c:v>1.0157020767547671</c:v>
                </c:pt>
                <c:pt idx="4">
                  <c:v>1.0208983413261177</c:v>
                </c:pt>
                <c:pt idx="5">
                  <c:v>1.0673695704610073</c:v>
                </c:pt>
                <c:pt idx="6">
                  <c:v>1.5626382364671483</c:v>
                </c:pt>
                <c:pt idx="7">
                  <c:v>1.2094241433019504</c:v>
                </c:pt>
                <c:pt idx="8">
                  <c:v>1.0993521488665376</c:v>
                </c:pt>
                <c:pt idx="9">
                  <c:v>1.0611456047033034</c:v>
                </c:pt>
                <c:pt idx="10">
                  <c:v>1.081427861872462</c:v>
                </c:pt>
                <c:pt idx="11">
                  <c:v>1.0889931350229345</c:v>
                </c:pt>
                <c:pt idx="12">
                  <c:v>0.95417791571832644</c:v>
                </c:pt>
                <c:pt idx="13">
                  <c:v>1.0676740029392504</c:v>
                </c:pt>
                <c:pt idx="14">
                  <c:v>1.0680921950363158</c:v>
                </c:pt>
                <c:pt idx="15">
                  <c:v>0.99252418610120752</c:v>
                </c:pt>
                <c:pt idx="16">
                  <c:v>0.9935521144628241</c:v>
                </c:pt>
                <c:pt idx="17">
                  <c:v>1.1244015971385457</c:v>
                </c:pt>
                <c:pt idx="18">
                  <c:v>1.1062011464281756</c:v>
                </c:pt>
                <c:pt idx="19">
                  <c:v>1.0951791215827997</c:v>
                </c:pt>
                <c:pt idx="20">
                  <c:v>1.1352304125221604</c:v>
                </c:pt>
                <c:pt idx="21">
                  <c:v>1.1108414572072616</c:v>
                </c:pt>
                <c:pt idx="22">
                  <c:v>1.0931590316801891</c:v>
                </c:pt>
                <c:pt idx="23">
                  <c:v>1.1575028983479443</c:v>
                </c:pt>
                <c:pt idx="24">
                  <c:v>1.0633729748277148</c:v>
                </c:pt>
                <c:pt idx="25">
                  <c:v>1.0584330595851204</c:v>
                </c:pt>
                <c:pt idx="26">
                  <c:v>1.1965531373151135</c:v>
                </c:pt>
                <c:pt idx="27">
                  <c:v>1.1598657595326416</c:v>
                </c:pt>
                <c:pt idx="28">
                  <c:v>1.0843079367172781</c:v>
                </c:pt>
                <c:pt idx="29">
                  <c:v>1.2370572158890625</c:v>
                </c:pt>
                <c:pt idx="30">
                  <c:v>1.3148326364003868</c:v>
                </c:pt>
                <c:pt idx="31">
                  <c:v>1.0385515764403124</c:v>
                </c:pt>
                <c:pt idx="32">
                  <c:v>0.88551263393237012</c:v>
                </c:pt>
                <c:pt idx="33">
                  <c:v>1.3107078600393525</c:v>
                </c:pt>
                <c:pt idx="34">
                  <c:v>1.0594671856693423</c:v>
                </c:pt>
                <c:pt idx="35">
                  <c:v>1.114124639946211</c:v>
                </c:pt>
                <c:pt idx="36">
                  <c:v>1.2937502977384505</c:v>
                </c:pt>
                <c:pt idx="37">
                  <c:v>0.8418030992944302</c:v>
                </c:pt>
                <c:pt idx="38">
                  <c:v>0.87643189179834469</c:v>
                </c:pt>
                <c:pt idx="39">
                  <c:v>0.87097902064935728</c:v>
                </c:pt>
                <c:pt idx="40">
                  <c:v>1.0459092262744167</c:v>
                </c:pt>
                <c:pt idx="41">
                  <c:v>1.1281148814670736</c:v>
                </c:pt>
                <c:pt idx="42">
                  <c:v>1.2448589684654647</c:v>
                </c:pt>
                <c:pt idx="43">
                  <c:v>1.1455040273203336</c:v>
                </c:pt>
                <c:pt idx="44">
                  <c:v>1.3385742013675379</c:v>
                </c:pt>
                <c:pt idx="45">
                  <c:v>1.1216277762285876</c:v>
                </c:pt>
                <c:pt idx="46">
                  <c:v>1.1844295880780291</c:v>
                </c:pt>
                <c:pt idx="47">
                  <c:v>1.3057513688012994</c:v>
                </c:pt>
                <c:pt idx="48">
                  <c:v>0.98636435141154932</c:v>
                </c:pt>
                <c:pt idx="49">
                  <c:v>1.2498970707076935</c:v>
                </c:pt>
                <c:pt idx="50">
                  <c:v>1.1303918452818917</c:v>
                </c:pt>
                <c:pt idx="51">
                  <c:v>1.0333813032279295</c:v>
                </c:pt>
                <c:pt idx="52">
                  <c:v>1.0617139391206674</c:v>
                </c:pt>
                <c:pt idx="53">
                  <c:v>1.1364184097515115</c:v>
                </c:pt>
                <c:pt idx="54">
                  <c:v>1.0727407692926918</c:v>
                </c:pt>
                <c:pt idx="55">
                  <c:v>1.0708181577713867</c:v>
                </c:pt>
                <c:pt idx="56">
                  <c:v>0.98312280333971014</c:v>
                </c:pt>
                <c:pt idx="57">
                  <c:v>1.0034561338549657</c:v>
                </c:pt>
                <c:pt idx="58">
                  <c:v>1.0380184954324085</c:v>
                </c:pt>
                <c:pt idx="59">
                  <c:v>0.99461546890038743</c:v>
                </c:pt>
                <c:pt idx="60">
                  <c:v>0.98373417517884276</c:v>
                </c:pt>
                <c:pt idx="61">
                  <c:v>0.94829530676747065</c:v>
                </c:pt>
                <c:pt idx="62">
                  <c:v>1.1861301406518203</c:v>
                </c:pt>
                <c:pt idx="63">
                  <c:v>1.0824650779110989</c:v>
                </c:pt>
                <c:pt idx="64">
                  <c:v>1.101324337456933</c:v>
                </c:pt>
                <c:pt idx="65">
                  <c:v>1.0911443902219222</c:v>
                </c:pt>
                <c:pt idx="66">
                  <c:v>1.1492243337877737</c:v>
                </c:pt>
                <c:pt idx="67">
                  <c:v>1.1082643047523602</c:v>
                </c:pt>
                <c:pt idx="68">
                  <c:v>1.0658637130729405</c:v>
                </c:pt>
                <c:pt idx="69">
                  <c:v>1.1459674481329774</c:v>
                </c:pt>
                <c:pt idx="70">
                  <c:v>1.1658885829216086</c:v>
                </c:pt>
                <c:pt idx="71">
                  <c:v>1.0984331877873914</c:v>
                </c:pt>
                <c:pt idx="72">
                  <c:v>1.1546618526455557</c:v>
                </c:pt>
                <c:pt idx="73">
                  <c:v>1.0871301766413715</c:v>
                </c:pt>
                <c:pt idx="74">
                  <c:v>1.1650872612711483</c:v>
                </c:pt>
                <c:pt idx="75">
                  <c:v>1.2653642650236114</c:v>
                </c:pt>
                <c:pt idx="76">
                  <c:v>1.0235458954062435</c:v>
                </c:pt>
                <c:pt idx="77">
                  <c:v>1.0402503487879915</c:v>
                </c:pt>
                <c:pt idx="78">
                  <c:v>1.0588138871126673</c:v>
                </c:pt>
                <c:pt idx="79">
                  <c:v>1.0741549783789006</c:v>
                </c:pt>
                <c:pt idx="80">
                  <c:v>1.0720087240328635</c:v>
                </c:pt>
                <c:pt idx="81">
                  <c:v>1.0756334985635549</c:v>
                </c:pt>
                <c:pt idx="82">
                  <c:v>1.0751893603355056</c:v>
                </c:pt>
                <c:pt idx="83">
                  <c:v>0.90075932558039318</c:v>
                </c:pt>
                <c:pt idx="84">
                  <c:v>1.057141198134498</c:v>
                </c:pt>
                <c:pt idx="85">
                  <c:v>0.82812032765439403</c:v>
                </c:pt>
                <c:pt idx="86">
                  <c:v>1.2076789780464534</c:v>
                </c:pt>
                <c:pt idx="87">
                  <c:v>1.1080000000000001</c:v>
                </c:pt>
                <c:pt idx="88">
                  <c:v>0.75600000000000001</c:v>
                </c:pt>
                <c:pt idx="89">
                  <c:v>0.59299999999999997</c:v>
                </c:pt>
                <c:pt idx="90">
                  <c:v>1.04</c:v>
                </c:pt>
                <c:pt idx="91">
                  <c:v>0.998</c:v>
                </c:pt>
                <c:pt idx="92">
                  <c:v>0.86899999999999999</c:v>
                </c:pt>
                <c:pt idx="93">
                  <c:v>1.127</c:v>
                </c:pt>
                <c:pt idx="94">
                  <c:v>1.117</c:v>
                </c:pt>
                <c:pt idx="95">
                  <c:v>1.123</c:v>
                </c:pt>
                <c:pt idx="96">
                  <c:v>1.091</c:v>
                </c:pt>
                <c:pt idx="97">
                  <c:v>1.0940000000000001</c:v>
                </c:pt>
                <c:pt idx="98">
                  <c:v>1.08</c:v>
                </c:pt>
                <c:pt idx="99">
                  <c:v>1.101</c:v>
                </c:pt>
                <c:pt idx="100">
                  <c:v>1.0620000000000001</c:v>
                </c:pt>
                <c:pt idx="101">
                  <c:v>1.0760000000000001</c:v>
                </c:pt>
                <c:pt idx="102">
                  <c:v>1.145</c:v>
                </c:pt>
                <c:pt idx="103">
                  <c:v>1.1339999999999999</c:v>
                </c:pt>
                <c:pt idx="104">
                  <c:v>1.08</c:v>
                </c:pt>
                <c:pt idx="105">
                  <c:v>1.181</c:v>
                </c:pt>
                <c:pt idx="106">
                  <c:v>1.0529999999999999</c:v>
                </c:pt>
                <c:pt idx="107">
                  <c:v>1.032</c:v>
                </c:pt>
                <c:pt idx="108">
                  <c:v>0.98599999999999999</c:v>
                </c:pt>
                <c:pt idx="109">
                  <c:v>1.1739999999999999</c:v>
                </c:pt>
                <c:pt idx="110" formatCode="General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E-4A2E-BB33-88918E86688F}"/>
            </c:ext>
          </c:extLst>
        </c:ser>
        <c:ser>
          <c:idx val="1"/>
          <c:order val="1"/>
          <c:tx>
            <c:v>Circular with Moment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Graphs!$E$141:$E$254</c:f>
              <c:numCache>
                <c:formatCode>0.000</c:formatCode>
                <c:ptCount val="114"/>
                <c:pt idx="0">
                  <c:v>0.17727237494830203</c:v>
                </c:pt>
                <c:pt idx="1">
                  <c:v>0.17727237494830203</c:v>
                </c:pt>
                <c:pt idx="2">
                  <c:v>0.17727237494830203</c:v>
                </c:pt>
                <c:pt idx="3">
                  <c:v>0.17727237494830203</c:v>
                </c:pt>
                <c:pt idx="4">
                  <c:v>0.17727237494830203</c:v>
                </c:pt>
                <c:pt idx="5">
                  <c:v>0.17727237494830203</c:v>
                </c:pt>
                <c:pt idx="6">
                  <c:v>0.39348718427459434</c:v>
                </c:pt>
                <c:pt idx="7">
                  <c:v>0.39348718427459434</c:v>
                </c:pt>
                <c:pt idx="8">
                  <c:v>0.39348718427459434</c:v>
                </c:pt>
                <c:pt idx="9">
                  <c:v>0.39348718427459434</c:v>
                </c:pt>
                <c:pt idx="10">
                  <c:v>0.39348718427459434</c:v>
                </c:pt>
                <c:pt idx="11">
                  <c:v>0.39348718427459434</c:v>
                </c:pt>
                <c:pt idx="12">
                  <c:v>0.51483267843362979</c:v>
                </c:pt>
                <c:pt idx="13">
                  <c:v>0.51483267843362979</c:v>
                </c:pt>
                <c:pt idx="14">
                  <c:v>0.51483267843362979</c:v>
                </c:pt>
                <c:pt idx="15">
                  <c:v>0.5157073890939593</c:v>
                </c:pt>
                <c:pt idx="16">
                  <c:v>0.5157073890939593</c:v>
                </c:pt>
                <c:pt idx="17">
                  <c:v>0.51483267843362979</c:v>
                </c:pt>
                <c:pt idx="18">
                  <c:v>0.71898549829123026</c:v>
                </c:pt>
                <c:pt idx="19">
                  <c:v>0.72180884644259946</c:v>
                </c:pt>
                <c:pt idx="20">
                  <c:v>0.53863796527503549</c:v>
                </c:pt>
                <c:pt idx="21">
                  <c:v>0.5486523188316178</c:v>
                </c:pt>
                <c:pt idx="22">
                  <c:v>0.34780864860924099</c:v>
                </c:pt>
                <c:pt idx="23">
                  <c:v>0.34780864860924099</c:v>
                </c:pt>
                <c:pt idx="24">
                  <c:v>0.34780864860924099</c:v>
                </c:pt>
                <c:pt idx="25">
                  <c:v>0.5204054216033005</c:v>
                </c:pt>
                <c:pt idx="26">
                  <c:v>0.5204054216033005</c:v>
                </c:pt>
                <c:pt idx="27">
                  <c:v>0.19252172094474146</c:v>
                </c:pt>
                <c:pt idx="28">
                  <c:v>0.19252172094474146</c:v>
                </c:pt>
                <c:pt idx="29">
                  <c:v>0.19252172094474146</c:v>
                </c:pt>
                <c:pt idx="30">
                  <c:v>0.38504344188948292</c:v>
                </c:pt>
                <c:pt idx="31">
                  <c:v>0.38504344188948292</c:v>
                </c:pt>
                <c:pt idx="32">
                  <c:v>0.38504344188948292</c:v>
                </c:pt>
                <c:pt idx="33">
                  <c:v>0.57727390455745464</c:v>
                </c:pt>
                <c:pt idx="34">
                  <c:v>0.57727390455745464</c:v>
                </c:pt>
                <c:pt idx="35">
                  <c:v>0.57727390455745464</c:v>
                </c:pt>
                <c:pt idx="36">
                  <c:v>0.86620211511295164</c:v>
                </c:pt>
                <c:pt idx="37">
                  <c:v>0.86620211511295164</c:v>
                </c:pt>
                <c:pt idx="38">
                  <c:v>0.86620211511295164</c:v>
                </c:pt>
                <c:pt idx="39">
                  <c:v>1.1548390673916791</c:v>
                </c:pt>
                <c:pt idx="40">
                  <c:v>1.1548390673916791</c:v>
                </c:pt>
                <c:pt idx="41">
                  <c:v>1.1548390673916791</c:v>
                </c:pt>
                <c:pt idx="42">
                  <c:v>1.4434760196704064</c:v>
                </c:pt>
                <c:pt idx="43">
                  <c:v>1.4434760196704064</c:v>
                </c:pt>
                <c:pt idx="44">
                  <c:v>1.4434760196704064</c:v>
                </c:pt>
                <c:pt idx="45">
                  <c:v>0.92401472983872235</c:v>
                </c:pt>
                <c:pt idx="46">
                  <c:v>0.92401472983872235</c:v>
                </c:pt>
                <c:pt idx="47">
                  <c:v>0.92401472983872235</c:v>
                </c:pt>
                <c:pt idx="48">
                  <c:v>0.92401472983872235</c:v>
                </c:pt>
                <c:pt idx="49">
                  <c:v>0.28109578422127851</c:v>
                </c:pt>
                <c:pt idx="50">
                  <c:v>0.23776094792202768</c:v>
                </c:pt>
                <c:pt idx="51">
                  <c:v>0.21278840523350964</c:v>
                </c:pt>
                <c:pt idx="52">
                  <c:v>0.20422661125148364</c:v>
                </c:pt>
                <c:pt idx="53">
                  <c:v>0.31562348268570234</c:v>
                </c:pt>
                <c:pt idx="54">
                  <c:v>0.27339203313629679</c:v>
                </c:pt>
                <c:pt idx="55">
                  <c:v>0.24988194886715903</c:v>
                </c:pt>
                <c:pt idx="56">
                  <c:v>0.25227054995077303</c:v>
                </c:pt>
                <c:pt idx="57">
                  <c:v>0.21282966519611088</c:v>
                </c:pt>
                <c:pt idx="58">
                  <c:v>0.29173494128378774</c:v>
                </c:pt>
                <c:pt idx="59">
                  <c:v>0.29173494128378774</c:v>
                </c:pt>
                <c:pt idx="60">
                  <c:v>0.6764603951017828</c:v>
                </c:pt>
                <c:pt idx="61">
                  <c:v>0.68010708186783009</c:v>
                </c:pt>
                <c:pt idx="62">
                  <c:v>1.094006029814204</c:v>
                </c:pt>
                <c:pt idx="63">
                  <c:v>1.094006029814204</c:v>
                </c:pt>
                <c:pt idx="64">
                  <c:v>1.6045421770608326</c:v>
                </c:pt>
                <c:pt idx="65">
                  <c:v>1.6045421770608326</c:v>
                </c:pt>
                <c:pt idx="66">
                  <c:v>0.29173494128378774</c:v>
                </c:pt>
                <c:pt idx="67">
                  <c:v>0.29173494128378774</c:v>
                </c:pt>
                <c:pt idx="68">
                  <c:v>0.6764603951017828</c:v>
                </c:pt>
                <c:pt idx="69">
                  <c:v>0.6782837384848065</c:v>
                </c:pt>
                <c:pt idx="70">
                  <c:v>1.094006029814204</c:v>
                </c:pt>
                <c:pt idx="71">
                  <c:v>1.094006029814204</c:v>
                </c:pt>
                <c:pt idx="72">
                  <c:v>1.6045421770608326</c:v>
                </c:pt>
                <c:pt idx="73">
                  <c:v>1.6045421770608326</c:v>
                </c:pt>
                <c:pt idx="74">
                  <c:v>0.90900574120316369</c:v>
                </c:pt>
                <c:pt idx="75">
                  <c:v>0.91826597529129794</c:v>
                </c:pt>
                <c:pt idx="76">
                  <c:v>1.0641697149880449</c:v>
                </c:pt>
                <c:pt idx="77">
                  <c:v>1.0888179593444309</c:v>
                </c:pt>
                <c:pt idx="78">
                  <c:v>1.1832693784539441</c:v>
                </c:pt>
                <c:pt idx="79">
                  <c:v>1.1734195778255327</c:v>
                </c:pt>
                <c:pt idx="80">
                  <c:v>1.3848069833512766</c:v>
                </c:pt>
                <c:pt idx="81">
                  <c:v>1.3646226381856139</c:v>
                </c:pt>
                <c:pt idx="82">
                  <c:v>1.599412749524761</c:v>
                </c:pt>
                <c:pt idx="83">
                  <c:v>1.6461665230596561</c:v>
                </c:pt>
                <c:pt idx="84">
                  <c:v>1.7316056975922847</c:v>
                </c:pt>
                <c:pt idx="85">
                  <c:v>1.7084675388165877</c:v>
                </c:pt>
                <c:pt idx="86">
                  <c:v>0.89945159631851679</c:v>
                </c:pt>
                <c:pt idx="87">
                  <c:v>0.88206538097481113</c:v>
                </c:pt>
                <c:pt idx="88">
                  <c:v>1.0150865858328282</c:v>
                </c:pt>
                <c:pt idx="89">
                  <c:v>0.98605305109866148</c:v>
                </c:pt>
                <c:pt idx="90">
                  <c:v>1.0745647718443898</c:v>
                </c:pt>
                <c:pt idx="91">
                  <c:v>1.0343175897012122</c:v>
                </c:pt>
                <c:pt idx="92">
                  <c:v>1.3148626718869634</c:v>
                </c:pt>
                <c:pt idx="93">
                  <c:v>1.3194315704342625</c:v>
                </c:pt>
                <c:pt idx="94">
                  <c:v>1.4750515633204906</c:v>
                </c:pt>
                <c:pt idx="95">
                  <c:v>1.4779067753448074</c:v>
                </c:pt>
                <c:pt idx="96">
                  <c:v>1.5393713380822363</c:v>
                </c:pt>
                <c:pt idx="97">
                  <c:v>1.5833633522666852</c:v>
                </c:pt>
                <c:pt idx="98">
                  <c:v>1.2969274269203823</c:v>
                </c:pt>
                <c:pt idx="99">
                  <c:v>1.3317165468139676</c:v>
                </c:pt>
                <c:pt idx="100">
                  <c:v>1.3704919130731346</c:v>
                </c:pt>
                <c:pt idx="101">
                  <c:v>1.3353290802122779</c:v>
                </c:pt>
                <c:pt idx="102">
                  <c:v>1.0287440752215478</c:v>
                </c:pt>
                <c:pt idx="103">
                  <c:v>0.98637365034666757</c:v>
                </c:pt>
                <c:pt idx="104">
                  <c:v>1.0145613007015921</c:v>
                </c:pt>
                <c:pt idx="105">
                  <c:v>1.0643516748785329</c:v>
                </c:pt>
                <c:pt idx="106">
                  <c:v>0.61301797859121099</c:v>
                </c:pt>
                <c:pt idx="107">
                  <c:v>0.61352275399595613</c:v>
                </c:pt>
                <c:pt idx="108">
                  <c:v>0.74204666204143555</c:v>
                </c:pt>
                <c:pt idx="109">
                  <c:v>0.76810458090480682</c:v>
                </c:pt>
                <c:pt idx="110">
                  <c:v>0.8087923439490452</c:v>
                </c:pt>
                <c:pt idx="111">
                  <c:v>0.75644548443351955</c:v>
                </c:pt>
                <c:pt idx="112">
                  <c:v>0.8217424207982541</c:v>
                </c:pt>
                <c:pt idx="113">
                  <c:v>1.0671837816378731</c:v>
                </c:pt>
              </c:numCache>
            </c:numRef>
          </c:xVal>
          <c:yVal>
            <c:numRef>
              <c:f>Graphs!$C$141:$C$254</c:f>
              <c:numCache>
                <c:formatCode>0.00</c:formatCode>
                <c:ptCount val="114"/>
                <c:pt idx="0">
                  <c:v>1.2108731466227347</c:v>
                </c:pt>
                <c:pt idx="1">
                  <c:v>1.2389885807504077</c:v>
                </c:pt>
                <c:pt idx="2">
                  <c:v>1.3205537806176784</c:v>
                </c:pt>
                <c:pt idx="3">
                  <c:v>1.3258785942492013</c:v>
                </c:pt>
                <c:pt idx="4">
                  <c:v>1.475991649269311</c:v>
                </c:pt>
                <c:pt idx="5">
                  <c:v>1.3298538622129437</c:v>
                </c:pt>
                <c:pt idx="6">
                  <c:v>1.3704396632366698</c:v>
                </c:pt>
                <c:pt idx="7">
                  <c:v>1.3386342376052385</c:v>
                </c:pt>
                <c:pt idx="8">
                  <c:v>1.2477168949771689</c:v>
                </c:pt>
                <c:pt idx="9">
                  <c:v>1.3093607305936072</c:v>
                </c:pt>
                <c:pt idx="10">
                  <c:v>1.2962138084632517</c:v>
                </c:pt>
                <c:pt idx="11">
                  <c:v>1.265033407572383</c:v>
                </c:pt>
                <c:pt idx="12">
                  <c:v>1.2628865979381443</c:v>
                </c:pt>
                <c:pt idx="13">
                  <c:v>1.1917525773195876</c:v>
                </c:pt>
                <c:pt idx="14">
                  <c:v>1.2829131652661065</c:v>
                </c:pt>
                <c:pt idx="15">
                  <c:v>1.2549019607843137</c:v>
                </c:pt>
                <c:pt idx="16">
                  <c:v>1.1466346153846154</c:v>
                </c:pt>
                <c:pt idx="17">
                  <c:v>1.2379807692307692</c:v>
                </c:pt>
                <c:pt idx="18">
                  <c:v>1.1939252336448598</c:v>
                </c:pt>
                <c:pt idx="19">
                  <c:v>1.2676709154113557</c:v>
                </c:pt>
                <c:pt idx="20">
                  <c:v>1.1927877947295422</c:v>
                </c:pt>
                <c:pt idx="21">
                  <c:v>1.214190093708166</c:v>
                </c:pt>
                <c:pt idx="22">
                  <c:v>1.2773403324584427</c:v>
                </c:pt>
                <c:pt idx="23">
                  <c:v>1.3718285214348207</c:v>
                </c:pt>
                <c:pt idx="24">
                  <c:v>1.4503311258278146</c:v>
                </c:pt>
                <c:pt idx="25">
                  <c:v>1.1949778434268834</c:v>
                </c:pt>
                <c:pt idx="26">
                  <c:v>1.3028064992614476</c:v>
                </c:pt>
                <c:pt idx="27">
                  <c:v>0.94103956555469359</c:v>
                </c:pt>
                <c:pt idx="28">
                  <c:v>1.0161725067385445</c:v>
                </c:pt>
                <c:pt idx="29">
                  <c:v>1.1614255765199162</c:v>
                </c:pt>
                <c:pt idx="30">
                  <c:v>0.88360237892948168</c:v>
                </c:pt>
                <c:pt idx="31">
                  <c:v>0.91515994436717663</c:v>
                </c:pt>
                <c:pt idx="32">
                  <c:v>0.93133047210300424</c:v>
                </c:pt>
                <c:pt idx="33">
                  <c:v>0.89848197343453506</c:v>
                </c:pt>
                <c:pt idx="34">
                  <c:v>0.98109965635738827</c:v>
                </c:pt>
                <c:pt idx="35">
                  <c:v>0.85968819599109136</c:v>
                </c:pt>
                <c:pt idx="36">
                  <c:v>0.90476190476190477</c:v>
                </c:pt>
                <c:pt idx="37">
                  <c:v>0.97457627118644063</c:v>
                </c:pt>
                <c:pt idx="38">
                  <c:v>1.0091743119266054</c:v>
                </c:pt>
                <c:pt idx="39">
                  <c:v>1.0305084745762711</c:v>
                </c:pt>
                <c:pt idx="40">
                  <c:v>0.95628415300546443</c:v>
                </c:pt>
                <c:pt idx="41">
                  <c:v>1.0335820895522387</c:v>
                </c:pt>
                <c:pt idx="42">
                  <c:v>1.1087962962962963</c:v>
                </c:pt>
                <c:pt idx="43">
                  <c:v>1.0766550522648084</c:v>
                </c:pt>
                <c:pt idx="44">
                  <c:v>1.08675799086758</c:v>
                </c:pt>
                <c:pt idx="45">
                  <c:v>1.3065902578796562</c:v>
                </c:pt>
                <c:pt idx="46">
                  <c:v>1.3696275071633237</c:v>
                </c:pt>
                <c:pt idx="47">
                  <c:v>1.3048245614035088</c:v>
                </c:pt>
                <c:pt idx="48">
                  <c:v>1.4035087719298245</c:v>
                </c:pt>
                <c:pt idx="49">
                  <c:v>1.0606312292358804</c:v>
                </c:pt>
                <c:pt idx="50">
                  <c:v>1.0168126923987686</c:v>
                </c:pt>
                <c:pt idx="51">
                  <c:v>1.1124874455975895</c:v>
                </c:pt>
                <c:pt idx="52">
                  <c:v>1.058091286307054</c:v>
                </c:pt>
                <c:pt idx="53">
                  <c:v>1.0098314606741574</c:v>
                </c:pt>
                <c:pt idx="54">
                  <c:v>0.99685658153241652</c:v>
                </c:pt>
                <c:pt idx="55">
                  <c:v>1.0639169625785305</c:v>
                </c:pt>
                <c:pt idx="56">
                  <c:v>1.4225569718037852</c:v>
                </c:pt>
                <c:pt idx="57">
                  <c:v>1.0561497326203209</c:v>
                </c:pt>
                <c:pt idx="58">
                  <c:v>0.77630769230769225</c:v>
                </c:pt>
                <c:pt idx="59">
                  <c:v>0.89712820512820513</c:v>
                </c:pt>
                <c:pt idx="60">
                  <c:v>0.83774104683195594</c:v>
                </c:pt>
                <c:pt idx="61">
                  <c:v>0.83429752066115703</c:v>
                </c:pt>
                <c:pt idx="62">
                  <c:v>1.1929184549356222</c:v>
                </c:pt>
                <c:pt idx="63">
                  <c:v>1.038862660944206</c:v>
                </c:pt>
                <c:pt idx="64">
                  <c:v>1.2050179211469534</c:v>
                </c:pt>
                <c:pt idx="65">
                  <c:v>1.1935483870967742</c:v>
                </c:pt>
                <c:pt idx="66">
                  <c:v>0.83466666666666667</c:v>
                </c:pt>
                <c:pt idx="67">
                  <c:v>0.85661538461538467</c:v>
                </c:pt>
                <c:pt idx="68">
                  <c:v>0.83947730398899578</c:v>
                </c:pt>
                <c:pt idx="69">
                  <c:v>0.93600000000000005</c:v>
                </c:pt>
                <c:pt idx="70">
                  <c:v>1.1608369098712448</c:v>
                </c:pt>
                <c:pt idx="71">
                  <c:v>1.2210300429184548</c:v>
                </c:pt>
                <c:pt idx="72">
                  <c:v>1.2272401433691755</c:v>
                </c:pt>
                <c:pt idx="73">
                  <c:v>1.1967741935483871</c:v>
                </c:pt>
                <c:pt idx="74">
                  <c:v>0.89</c:v>
                </c:pt>
                <c:pt idx="75">
                  <c:v>0.95520325203252032</c:v>
                </c:pt>
                <c:pt idx="76">
                  <c:v>1.0950660792951543</c:v>
                </c:pt>
                <c:pt idx="77">
                  <c:v>1.1397744360902256</c:v>
                </c:pt>
                <c:pt idx="78">
                  <c:v>1.1436286919831224</c:v>
                </c:pt>
                <c:pt idx="79">
                  <c:v>1.1341176470588237</c:v>
                </c:pt>
                <c:pt idx="80">
                  <c:v>1.0711450381679388</c:v>
                </c:pt>
                <c:pt idx="81">
                  <c:v>1.1005747126436782</c:v>
                </c:pt>
                <c:pt idx="82">
                  <c:v>1.1561594202898551</c:v>
                </c:pt>
                <c:pt idx="83">
                  <c:v>1.1168478260869565</c:v>
                </c:pt>
                <c:pt idx="84">
                  <c:v>1.1290845070422537</c:v>
                </c:pt>
                <c:pt idx="85">
                  <c:v>1.7106382978723405</c:v>
                </c:pt>
                <c:pt idx="86">
                  <c:v>0.93756944444444434</c:v>
                </c:pt>
                <c:pt idx="87">
                  <c:v>0.92148571428571424</c:v>
                </c:pt>
                <c:pt idx="88">
                  <c:v>1.0017571884984027</c:v>
                </c:pt>
                <c:pt idx="89">
                  <c:v>0.98294117647058821</c:v>
                </c:pt>
                <c:pt idx="90">
                  <c:v>0.97176470588235286</c:v>
                </c:pt>
                <c:pt idx="91">
                  <c:v>1.0673000000000001</c:v>
                </c:pt>
                <c:pt idx="92">
                  <c:v>1.0952577319587629</c:v>
                </c:pt>
                <c:pt idx="93">
                  <c:v>1.1055725190839696</c:v>
                </c:pt>
                <c:pt idx="94">
                  <c:v>1.1452970297029703</c:v>
                </c:pt>
                <c:pt idx="95">
                  <c:v>1.1261764705882353</c:v>
                </c:pt>
                <c:pt idx="96">
                  <c:v>1.204</c:v>
                </c:pt>
                <c:pt idx="97">
                  <c:v>1.1866906474820142</c:v>
                </c:pt>
                <c:pt idx="98">
                  <c:v>1.2158205128205128</c:v>
                </c:pt>
                <c:pt idx="99">
                  <c:v>1.2369649805447469</c:v>
                </c:pt>
                <c:pt idx="100">
                  <c:v>1.2454707379134862</c:v>
                </c:pt>
                <c:pt idx="101">
                  <c:v>1.2518217054263567</c:v>
                </c:pt>
                <c:pt idx="102">
                  <c:v>1.1126373626373627</c:v>
                </c:pt>
                <c:pt idx="103">
                  <c:v>1.1265964912280702</c:v>
                </c:pt>
                <c:pt idx="104">
                  <c:v>1.1226415094339623</c:v>
                </c:pt>
                <c:pt idx="105">
                  <c:v>1.1670238095238097</c:v>
                </c:pt>
                <c:pt idx="106">
                  <c:v>0.7807339449541284</c:v>
                </c:pt>
                <c:pt idx="107">
                  <c:v>0.81414701803051315</c:v>
                </c:pt>
                <c:pt idx="108">
                  <c:v>1.0419161676646707</c:v>
                </c:pt>
                <c:pt idx="109">
                  <c:v>0.97531687791861243</c:v>
                </c:pt>
                <c:pt idx="110">
                  <c:v>0.97819114817190511</c:v>
                </c:pt>
                <c:pt idx="111">
                  <c:v>1.1832760595647194</c:v>
                </c:pt>
                <c:pt idx="112">
                  <c:v>0.87104283054003728</c:v>
                </c:pt>
                <c:pt idx="113">
                  <c:v>0.93789035392088826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9E-4A2E-BB33-88918E86688F}"/>
            </c:ext>
          </c:extLst>
        </c:ser>
        <c:ser>
          <c:idx val="2"/>
          <c:order val="2"/>
          <c:tx>
            <c:v>Rect. No Moment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Graphs!$E$5:$E$139</c:f>
              <c:numCache>
                <c:formatCode>0.000</c:formatCode>
                <c:ptCount val="135"/>
                <c:pt idx="0">
                  <c:v>0.24817664406333598</c:v>
                </c:pt>
                <c:pt idx="1">
                  <c:v>0.48801121605731612</c:v>
                </c:pt>
                <c:pt idx="2">
                  <c:v>0.34657132831422521</c:v>
                </c:pt>
                <c:pt idx="3">
                  <c:v>0.69031916557177053</c:v>
                </c:pt>
                <c:pt idx="4">
                  <c:v>0.97634677925971569</c:v>
                </c:pt>
                <c:pt idx="5">
                  <c:v>0.31414580515072826</c:v>
                </c:pt>
                <c:pt idx="6">
                  <c:v>0.64008153550722857</c:v>
                </c:pt>
                <c:pt idx="7">
                  <c:v>0.89814544345552516</c:v>
                </c:pt>
                <c:pt idx="8">
                  <c:v>0.34086996430503635</c:v>
                </c:pt>
                <c:pt idx="9">
                  <c:v>0.67364070301733681</c:v>
                </c:pt>
                <c:pt idx="10">
                  <c:v>0.33866263288437631</c:v>
                </c:pt>
                <c:pt idx="11">
                  <c:v>0.66722553055251566</c:v>
                </c:pt>
                <c:pt idx="12">
                  <c:v>0.15736412962347043</c:v>
                </c:pt>
                <c:pt idx="13">
                  <c:v>0.15736412962347043</c:v>
                </c:pt>
                <c:pt idx="14">
                  <c:v>0.15736412962347043</c:v>
                </c:pt>
                <c:pt idx="15">
                  <c:v>0.15736412962347043</c:v>
                </c:pt>
                <c:pt idx="16">
                  <c:v>0.47209238887041127</c:v>
                </c:pt>
                <c:pt idx="17">
                  <c:v>0.47209238887041127</c:v>
                </c:pt>
                <c:pt idx="18">
                  <c:v>0.78682064811735208</c:v>
                </c:pt>
                <c:pt idx="19">
                  <c:v>0.78682064811735208</c:v>
                </c:pt>
                <c:pt idx="20">
                  <c:v>1.5736412962347042</c:v>
                </c:pt>
                <c:pt idx="21">
                  <c:v>1.5736412962347042</c:v>
                </c:pt>
                <c:pt idx="22">
                  <c:v>0.17893489488108358</c:v>
                </c:pt>
                <c:pt idx="23">
                  <c:v>0.23857985984144478</c:v>
                </c:pt>
                <c:pt idx="24">
                  <c:v>0.11433265138104418</c:v>
                </c:pt>
                <c:pt idx="25">
                  <c:v>0.11363843532791763</c:v>
                </c:pt>
                <c:pt idx="26">
                  <c:v>0.11363462318285505</c:v>
                </c:pt>
                <c:pt idx="27">
                  <c:v>0.14710154807643058</c:v>
                </c:pt>
                <c:pt idx="28">
                  <c:v>0.14271221795850747</c:v>
                </c:pt>
                <c:pt idx="29">
                  <c:v>0.14030205927076433</c:v>
                </c:pt>
                <c:pt idx="30">
                  <c:v>0.13845315100426198</c:v>
                </c:pt>
                <c:pt idx="31">
                  <c:v>0.15193694851846209</c:v>
                </c:pt>
                <c:pt idx="32">
                  <c:v>0.15193694851846209</c:v>
                </c:pt>
                <c:pt idx="33">
                  <c:v>0.15164434440775754</c:v>
                </c:pt>
                <c:pt idx="34">
                  <c:v>0.15164434440775754</c:v>
                </c:pt>
                <c:pt idx="35">
                  <c:v>0.1517025813504124</c:v>
                </c:pt>
                <c:pt idx="36">
                  <c:v>0.1517025813504124</c:v>
                </c:pt>
                <c:pt idx="37">
                  <c:v>0.16019305295769096</c:v>
                </c:pt>
                <c:pt idx="38">
                  <c:v>0.16019305295769096</c:v>
                </c:pt>
                <c:pt idx="39">
                  <c:v>0.24280041182983872</c:v>
                </c:pt>
                <c:pt idx="40">
                  <c:v>0.24309210047169327</c:v>
                </c:pt>
                <c:pt idx="41">
                  <c:v>0.18618207119236507</c:v>
                </c:pt>
                <c:pt idx="42">
                  <c:v>0.18625360249505055</c:v>
                </c:pt>
                <c:pt idx="43">
                  <c:v>0.12743985962951357</c:v>
                </c:pt>
                <c:pt idx="44">
                  <c:v>0.12979324572994971</c:v>
                </c:pt>
                <c:pt idx="45">
                  <c:v>0.15308757525183067</c:v>
                </c:pt>
                <c:pt idx="46">
                  <c:v>0.15637323402283335</c:v>
                </c:pt>
                <c:pt idx="47">
                  <c:v>0.18503328728180107</c:v>
                </c:pt>
                <c:pt idx="48">
                  <c:v>0.18938020774264341</c:v>
                </c:pt>
                <c:pt idx="49">
                  <c:v>0.13973852555371255</c:v>
                </c:pt>
                <c:pt idx="50">
                  <c:v>0.14363528362313008</c:v>
                </c:pt>
                <c:pt idx="51">
                  <c:v>0.17639281217210731</c:v>
                </c:pt>
                <c:pt idx="52">
                  <c:v>0.18095416917250753</c:v>
                </c:pt>
                <c:pt idx="53">
                  <c:v>0.39688900277693634</c:v>
                </c:pt>
                <c:pt idx="54">
                  <c:v>0.59533350416540454</c:v>
                </c:pt>
                <c:pt idx="55">
                  <c:v>0.79377800555387268</c:v>
                </c:pt>
                <c:pt idx="56">
                  <c:v>0.99222250694234093</c:v>
                </c:pt>
                <c:pt idx="57">
                  <c:v>0.31478947052722311</c:v>
                </c:pt>
                <c:pt idx="58">
                  <c:v>0.47218420579083459</c:v>
                </c:pt>
                <c:pt idx="59">
                  <c:v>0.62957894105444623</c:v>
                </c:pt>
                <c:pt idx="60">
                  <c:v>0.7869736763180577</c:v>
                </c:pt>
                <c:pt idx="61">
                  <c:v>0.25287212736313691</c:v>
                </c:pt>
                <c:pt idx="62">
                  <c:v>0.37930819104470531</c:v>
                </c:pt>
                <c:pt idx="63">
                  <c:v>0.50574425472627382</c:v>
                </c:pt>
                <c:pt idx="64">
                  <c:v>0.63218031840784217</c:v>
                </c:pt>
                <c:pt idx="65">
                  <c:v>1.6491219979529759</c:v>
                </c:pt>
                <c:pt idx="66">
                  <c:v>1.9600028040561106</c:v>
                </c:pt>
                <c:pt idx="67">
                  <c:v>1.9637874756776172</c:v>
                </c:pt>
                <c:pt idx="68">
                  <c:v>1.7130325997827287</c:v>
                </c:pt>
                <c:pt idx="69">
                  <c:v>1.8448964082278541</c:v>
                </c:pt>
                <c:pt idx="70">
                  <c:v>1.7491524125220581</c:v>
                </c:pt>
                <c:pt idx="71">
                  <c:v>1.4139123641317524</c:v>
                </c:pt>
                <c:pt idx="72">
                  <c:v>1.4927729497787532</c:v>
                </c:pt>
                <c:pt idx="73">
                  <c:v>1.5033988028748591</c:v>
                </c:pt>
                <c:pt idx="74">
                  <c:v>1.0733770513140835</c:v>
                </c:pt>
                <c:pt idx="75">
                  <c:v>1.06100777440741</c:v>
                </c:pt>
                <c:pt idx="76">
                  <c:v>0.86935520370394825</c:v>
                </c:pt>
                <c:pt idx="77">
                  <c:v>0.89169069654518085</c:v>
                </c:pt>
                <c:pt idx="78">
                  <c:v>0.71250125121206487</c:v>
                </c:pt>
                <c:pt idx="79">
                  <c:v>0.65535888952353061</c:v>
                </c:pt>
                <c:pt idx="80">
                  <c:v>1.1649811961151149</c:v>
                </c:pt>
                <c:pt idx="81">
                  <c:v>1.1663757681532421</c:v>
                </c:pt>
                <c:pt idx="82">
                  <c:v>1.1698322110901092</c:v>
                </c:pt>
                <c:pt idx="83">
                  <c:v>0.87854938032629093</c:v>
                </c:pt>
                <c:pt idx="84">
                  <c:v>0.878452660985371</c:v>
                </c:pt>
                <c:pt idx="85">
                  <c:v>0.87528440206382541</c:v>
                </c:pt>
                <c:pt idx="86">
                  <c:v>0.70760687297868041</c:v>
                </c:pt>
                <c:pt idx="87">
                  <c:v>0.70647649002485546</c:v>
                </c:pt>
                <c:pt idx="88">
                  <c:v>0.70798405946631338</c:v>
                </c:pt>
                <c:pt idx="89">
                  <c:v>1.9244099433965631</c:v>
                </c:pt>
                <c:pt idx="90">
                  <c:v>1.9220986146197385</c:v>
                </c:pt>
                <c:pt idx="91">
                  <c:v>1.9061516689732187</c:v>
                </c:pt>
                <c:pt idx="92">
                  <c:v>1.4448534668164721</c:v>
                </c:pt>
                <c:pt idx="93">
                  <c:v>1.4437895528441222</c:v>
                </c:pt>
                <c:pt idx="94">
                  <c:v>1.4528057382054544</c:v>
                </c:pt>
                <c:pt idx="95">
                  <c:v>1.1713227949101439</c:v>
                </c:pt>
                <c:pt idx="96">
                  <c:v>1.1675219663839937</c:v>
                </c:pt>
                <c:pt idx="97">
                  <c:v>1.1719880516050809</c:v>
                </c:pt>
                <c:pt idx="98">
                  <c:v>0.98547206261457887</c:v>
                </c:pt>
                <c:pt idx="99">
                  <c:v>0.98437990302567946</c:v>
                </c:pt>
                <c:pt idx="100">
                  <c:v>0.98210646205209495</c:v>
                </c:pt>
                <c:pt idx="101">
                  <c:v>0.75372059535640157</c:v>
                </c:pt>
                <c:pt idx="102">
                  <c:v>0.75447156985241992</c:v>
                </c:pt>
                <c:pt idx="103">
                  <c:v>0.75349032285559614</c:v>
                </c:pt>
                <c:pt idx="104">
                  <c:v>2.688234664775099</c:v>
                </c:pt>
                <c:pt idx="105">
                  <c:v>2.7044890586065522</c:v>
                </c:pt>
                <c:pt idx="106">
                  <c:v>2.6977206418639375</c:v>
                </c:pt>
                <c:pt idx="107">
                  <c:v>2.037940442404147</c:v>
                </c:pt>
                <c:pt idx="108">
                  <c:v>2.0303919321224049</c:v>
                </c:pt>
                <c:pt idx="109">
                  <c:v>2.028241190936547</c:v>
                </c:pt>
                <c:pt idx="110">
                  <c:v>1.6401606810903695</c:v>
                </c:pt>
                <c:pt idx="111">
                  <c:v>1.6422801648169205</c:v>
                </c:pt>
                <c:pt idx="112">
                  <c:v>1.6397325355061543</c:v>
                </c:pt>
                <c:pt idx="113">
                  <c:v>1.3813247484993922</c:v>
                </c:pt>
                <c:pt idx="114">
                  <c:v>1.3852330145851046</c:v>
                </c:pt>
                <c:pt idx="115">
                  <c:v>1.3762357283831066</c:v>
                </c:pt>
                <c:pt idx="116">
                  <c:v>1.0529990393536481</c:v>
                </c:pt>
                <c:pt idx="117">
                  <c:v>1.05437716530419</c:v>
                </c:pt>
                <c:pt idx="118">
                  <c:v>1.0489571217666385</c:v>
                </c:pt>
                <c:pt idx="119">
                  <c:v>0.21585834680812785</c:v>
                </c:pt>
                <c:pt idx="120">
                  <c:v>0.21931441012643593</c:v>
                </c:pt>
                <c:pt idx="121">
                  <c:v>0.20382341114677985</c:v>
                </c:pt>
                <c:pt idx="122">
                  <c:v>0.20451809387925579</c:v>
                </c:pt>
                <c:pt idx="123">
                  <c:v>0.19861950172081622</c:v>
                </c:pt>
                <c:pt idx="124">
                  <c:v>0.19782612449817827</c:v>
                </c:pt>
                <c:pt idx="125">
                  <c:v>0.1949121839166503</c:v>
                </c:pt>
                <c:pt idx="126">
                  <c:v>0.19506020794365081</c:v>
                </c:pt>
                <c:pt idx="127">
                  <c:v>0.59384226776608706</c:v>
                </c:pt>
                <c:pt idx="128">
                  <c:v>0.59525366380486822</c:v>
                </c:pt>
                <c:pt idx="129">
                  <c:v>0.59439455416616072</c:v>
                </c:pt>
                <c:pt idx="130">
                  <c:v>0.19868186492822948</c:v>
                </c:pt>
                <c:pt idx="131">
                  <c:v>0.19896020513509713</c:v>
                </c:pt>
                <c:pt idx="132">
                  <c:v>0.4560223445302517</c:v>
                </c:pt>
                <c:pt idx="133">
                  <c:v>0.45580666487932303</c:v>
                </c:pt>
                <c:pt idx="134">
                  <c:v>0.45573732492846869</c:v>
                </c:pt>
              </c:numCache>
            </c:numRef>
          </c:xVal>
          <c:yVal>
            <c:numRef>
              <c:f>Graphs!$C$5:$C$139</c:f>
              <c:numCache>
                <c:formatCode>0.00</c:formatCode>
                <c:ptCount val="135"/>
                <c:pt idx="0">
                  <c:v>0.99</c:v>
                </c:pt>
                <c:pt idx="1">
                  <c:v>1.08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0.92</c:v>
                </c:pt>
                <c:pt idx="8">
                  <c:v>1.1200000000000001</c:v>
                </c:pt>
                <c:pt idx="9">
                  <c:v>1.18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1.01</c:v>
                </c:pt>
                <c:pt idx="13">
                  <c:v>1.02</c:v>
                </c:pt>
                <c:pt idx="14">
                  <c:v>0.99</c:v>
                </c:pt>
                <c:pt idx="15">
                  <c:v>1.02</c:v>
                </c:pt>
                <c:pt idx="16">
                  <c:v>0.9</c:v>
                </c:pt>
                <c:pt idx="17">
                  <c:v>0.9</c:v>
                </c:pt>
                <c:pt idx="18">
                  <c:v>0.95</c:v>
                </c:pt>
                <c:pt idx="19">
                  <c:v>0.98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1.05</c:v>
                </c:pt>
                <c:pt idx="23">
                  <c:v>1.1200000000000001</c:v>
                </c:pt>
                <c:pt idx="24">
                  <c:v>1.02</c:v>
                </c:pt>
                <c:pt idx="25">
                  <c:v>0.91</c:v>
                </c:pt>
                <c:pt idx="26">
                  <c:v>0.86</c:v>
                </c:pt>
                <c:pt idx="27">
                  <c:v>1.3851454048029184</c:v>
                </c:pt>
                <c:pt idx="28">
                  <c:v>1.2876165113182423</c:v>
                </c:pt>
                <c:pt idx="29">
                  <c:v>1.1978827880874945</c:v>
                </c:pt>
                <c:pt idx="30">
                  <c:v>1.1568827981182246</c:v>
                </c:pt>
                <c:pt idx="31">
                  <c:v>1.092162014773685</c:v>
                </c:pt>
                <c:pt idx="32">
                  <c:v>1.1075306132566556</c:v>
                </c:pt>
                <c:pt idx="33">
                  <c:v>1.0455797423367392</c:v>
                </c:pt>
                <c:pt idx="34">
                  <c:v>1.0093291870279875</c:v>
                </c:pt>
                <c:pt idx="35">
                  <c:v>0.84077120129432381</c:v>
                </c:pt>
                <c:pt idx="36">
                  <c:v>0.87447755157071594</c:v>
                </c:pt>
                <c:pt idx="37">
                  <c:v>0.96362214692631343</c:v>
                </c:pt>
                <c:pt idx="38">
                  <c:v>0.95716821188765189</c:v>
                </c:pt>
                <c:pt idx="39">
                  <c:v>1.0900000000000001</c:v>
                </c:pt>
                <c:pt idx="40">
                  <c:v>1.07</c:v>
                </c:pt>
                <c:pt idx="41">
                  <c:v>1.1399999999999999</c:v>
                </c:pt>
                <c:pt idx="42">
                  <c:v>1.0900000000000001</c:v>
                </c:pt>
                <c:pt idx="43">
                  <c:v>1.2</c:v>
                </c:pt>
                <c:pt idx="44">
                  <c:v>1.1499999999999999</c:v>
                </c:pt>
                <c:pt idx="45">
                  <c:v>1.26</c:v>
                </c:pt>
                <c:pt idx="46">
                  <c:v>1.27</c:v>
                </c:pt>
                <c:pt idx="47">
                  <c:v>1.05</c:v>
                </c:pt>
                <c:pt idx="48">
                  <c:v>1.07</c:v>
                </c:pt>
                <c:pt idx="49">
                  <c:v>1.52</c:v>
                </c:pt>
                <c:pt idx="50">
                  <c:v>1.57</c:v>
                </c:pt>
                <c:pt idx="51">
                  <c:v>1.29</c:v>
                </c:pt>
                <c:pt idx="52">
                  <c:v>1.2</c:v>
                </c:pt>
                <c:pt idx="53">
                  <c:v>0.94110472376171472</c:v>
                </c:pt>
                <c:pt idx="54">
                  <c:v>0.96787697877522005</c:v>
                </c:pt>
                <c:pt idx="55">
                  <c:v>0.92074811649184529</c:v>
                </c:pt>
                <c:pt idx="56">
                  <c:v>0.87678174520350582</c:v>
                </c:pt>
                <c:pt idx="57">
                  <c:v>1.228064258704199</c:v>
                </c:pt>
                <c:pt idx="58">
                  <c:v>1.0985319442541244</c:v>
                </c:pt>
                <c:pt idx="59">
                  <c:v>1.05230422311384</c:v>
                </c:pt>
                <c:pt idx="60">
                  <c:v>0.93284777441089395</c:v>
                </c:pt>
                <c:pt idx="61">
                  <c:v>1.1433443647858197</c:v>
                </c:pt>
                <c:pt idx="62">
                  <c:v>1.0345367541854751</c:v>
                </c:pt>
                <c:pt idx="63">
                  <c:v>1.0563491655581598</c:v>
                </c:pt>
                <c:pt idx="64">
                  <c:v>1.0177694991396591</c:v>
                </c:pt>
                <c:pt idx="65">
                  <c:v>1.0281305704136359</c:v>
                </c:pt>
                <c:pt idx="66">
                  <c:v>1.0009456398070251</c:v>
                </c:pt>
                <c:pt idx="67">
                  <c:v>1.1344586097098648</c:v>
                </c:pt>
                <c:pt idx="68">
                  <c:v>1.0148664819042728</c:v>
                </c:pt>
                <c:pt idx="69">
                  <c:v>1.0399104997855271</c:v>
                </c:pt>
                <c:pt idx="70">
                  <c:v>1.0622541232769782</c:v>
                </c:pt>
                <c:pt idx="71">
                  <c:v>0.97736556782760275</c:v>
                </c:pt>
                <c:pt idx="72">
                  <c:v>0.93111584543495696</c:v>
                </c:pt>
                <c:pt idx="73">
                  <c:v>0.92801895125181899</c:v>
                </c:pt>
                <c:pt idx="74">
                  <c:v>0.85834723380700673</c:v>
                </c:pt>
                <c:pt idx="75">
                  <c:v>0.83184269716222559</c:v>
                </c:pt>
                <c:pt idx="76">
                  <c:v>1.0907933784358415</c:v>
                </c:pt>
                <c:pt idx="77">
                  <c:v>0.88921200699466563</c:v>
                </c:pt>
                <c:pt idx="78">
                  <c:v>0.95363316649193308</c:v>
                </c:pt>
                <c:pt idx="79">
                  <c:v>1.0217890652568922</c:v>
                </c:pt>
                <c:pt idx="80">
                  <c:v>2.0982877089378458</c:v>
                </c:pt>
                <c:pt idx="81">
                  <c:v>1.6556924398528725</c:v>
                </c:pt>
                <c:pt idx="82">
                  <c:v>1.9129802599668224</c:v>
                </c:pt>
                <c:pt idx="83">
                  <c:v>1.209637679507457</c:v>
                </c:pt>
                <c:pt idx="84">
                  <c:v>1.2231403129670606</c:v>
                </c:pt>
                <c:pt idx="85">
                  <c:v>1.3688848408213352</c:v>
                </c:pt>
                <c:pt idx="86">
                  <c:v>1.3593516224859929</c:v>
                </c:pt>
                <c:pt idx="87">
                  <c:v>1.2906827751806056</c:v>
                </c:pt>
                <c:pt idx="88">
                  <c:v>1.0162674921338475</c:v>
                </c:pt>
                <c:pt idx="89">
                  <c:v>1.6153580526089693</c:v>
                </c:pt>
                <c:pt idx="90">
                  <c:v>2.4128703716133288</c:v>
                </c:pt>
                <c:pt idx="91">
                  <c:v>1.591279845527797</c:v>
                </c:pt>
                <c:pt idx="92">
                  <c:v>1.4847598761541816</c:v>
                </c:pt>
                <c:pt idx="93">
                  <c:v>1.1254729717185525</c:v>
                </c:pt>
                <c:pt idx="94">
                  <c:v>1.3544032837924467</c:v>
                </c:pt>
                <c:pt idx="95">
                  <c:v>1.5667217338264392</c:v>
                </c:pt>
                <c:pt idx="96">
                  <c:v>1.4031812021804693</c:v>
                </c:pt>
                <c:pt idx="97">
                  <c:v>1.4030945443552136</c:v>
                </c:pt>
                <c:pt idx="98">
                  <c:v>1.3275733711584332</c:v>
                </c:pt>
                <c:pt idx="99">
                  <c:v>1.2589851778208847</c:v>
                </c:pt>
                <c:pt idx="100">
                  <c:v>1.3336226108374798</c:v>
                </c:pt>
                <c:pt idx="101">
                  <c:v>1.0678076829794465</c:v>
                </c:pt>
                <c:pt idx="102">
                  <c:v>1.0477363007933436</c:v>
                </c:pt>
                <c:pt idx="103">
                  <c:v>1.1012024667108917</c:v>
                </c:pt>
                <c:pt idx="104">
                  <c:v>2.417437862887978</c:v>
                </c:pt>
                <c:pt idx="105">
                  <c:v>1.5014168516137647</c:v>
                </c:pt>
                <c:pt idx="106">
                  <c:v>2.1522863348818237</c:v>
                </c:pt>
                <c:pt idx="107">
                  <c:v>1.6247614225237093</c:v>
                </c:pt>
                <c:pt idx="108">
                  <c:v>1.6898518828626057</c:v>
                </c:pt>
                <c:pt idx="109">
                  <c:v>1.5056627810915122</c:v>
                </c:pt>
                <c:pt idx="110">
                  <c:v>1.4689646940956744</c:v>
                </c:pt>
                <c:pt idx="111">
                  <c:v>1.1495936044794224</c:v>
                </c:pt>
                <c:pt idx="112">
                  <c:v>1.4683001926610408</c:v>
                </c:pt>
                <c:pt idx="113">
                  <c:v>2.2200322184676864</c:v>
                </c:pt>
                <c:pt idx="114">
                  <c:v>1.2460092501100619</c:v>
                </c:pt>
                <c:pt idx="115">
                  <c:v>1.3532762062532833</c:v>
                </c:pt>
                <c:pt idx="116">
                  <c:v>1.135716936198276</c:v>
                </c:pt>
                <c:pt idx="117">
                  <c:v>1.3444762750884751</c:v>
                </c:pt>
                <c:pt idx="118">
                  <c:v>1.1341454335205015</c:v>
                </c:pt>
                <c:pt idx="119">
                  <c:v>1.1345649768134267</c:v>
                </c:pt>
                <c:pt idx="120">
                  <c:v>1.2503496926745554</c:v>
                </c:pt>
                <c:pt idx="121">
                  <c:v>1.1351511241059604</c:v>
                </c:pt>
                <c:pt idx="122">
                  <c:v>1.1895861768567411</c:v>
                </c:pt>
                <c:pt idx="123">
                  <c:v>0.97255360117536727</c:v>
                </c:pt>
                <c:pt idx="124">
                  <c:v>0.94610378299821241</c:v>
                </c:pt>
                <c:pt idx="125">
                  <c:v>0.99403454116328427</c:v>
                </c:pt>
                <c:pt idx="126">
                  <c:v>0.95972133670581761</c:v>
                </c:pt>
                <c:pt idx="127">
                  <c:v>1.3187467354047528</c:v>
                </c:pt>
                <c:pt idx="128">
                  <c:v>1.239191069715964</c:v>
                </c:pt>
                <c:pt idx="129">
                  <c:v>1.2993485286428768</c:v>
                </c:pt>
                <c:pt idx="130">
                  <c:v>0.74543353583675553</c:v>
                </c:pt>
                <c:pt idx="131">
                  <c:v>0.8078387533711695</c:v>
                </c:pt>
                <c:pt idx="132">
                  <c:v>1.1487806685089965</c:v>
                </c:pt>
                <c:pt idx="133">
                  <c:v>1.1515217195994707</c:v>
                </c:pt>
                <c:pt idx="134">
                  <c:v>0.98987902923562388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9E-4A2E-BB33-88918E86688F}"/>
            </c:ext>
          </c:extLst>
        </c:ser>
        <c:ser>
          <c:idx val="3"/>
          <c:order val="3"/>
          <c:tx>
            <c:v>Rect. With Moment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Graphs!$E$368:$E$480</c:f>
              <c:numCache>
                <c:formatCode>0.000</c:formatCode>
                <c:ptCount val="113"/>
                <c:pt idx="0">
                  <c:v>0.34222016878229267</c:v>
                </c:pt>
                <c:pt idx="1">
                  <c:v>0.34773121484111663</c:v>
                </c:pt>
                <c:pt idx="2">
                  <c:v>0.68911063146822593</c:v>
                </c:pt>
                <c:pt idx="3">
                  <c:v>0.98076399950764925</c:v>
                </c:pt>
                <c:pt idx="4">
                  <c:v>0.31821360840220153</c:v>
                </c:pt>
                <c:pt idx="5">
                  <c:v>0.31896783448256988</c:v>
                </c:pt>
                <c:pt idx="6">
                  <c:v>0.63726671141411895</c:v>
                </c:pt>
                <c:pt idx="7">
                  <c:v>0.90044180147092678</c:v>
                </c:pt>
                <c:pt idx="8">
                  <c:v>0.33742505809175299</c:v>
                </c:pt>
                <c:pt idx="9">
                  <c:v>0.34090060343037315</c:v>
                </c:pt>
                <c:pt idx="10">
                  <c:v>0.3390389433707019</c:v>
                </c:pt>
                <c:pt idx="11">
                  <c:v>0.67449048089363361</c:v>
                </c:pt>
                <c:pt idx="12">
                  <c:v>0.31148278144655434</c:v>
                </c:pt>
                <c:pt idx="13">
                  <c:v>0.62279646318647308</c:v>
                </c:pt>
                <c:pt idx="14">
                  <c:v>0.33700465289973114</c:v>
                </c:pt>
                <c:pt idx="15">
                  <c:v>0.67165431260226838</c:v>
                </c:pt>
                <c:pt idx="16">
                  <c:v>0.24817664406333598</c:v>
                </c:pt>
                <c:pt idx="17">
                  <c:v>0.24817664406333598</c:v>
                </c:pt>
                <c:pt idx="18">
                  <c:v>0.48801121605731612</c:v>
                </c:pt>
                <c:pt idx="19">
                  <c:v>0.48801121605731612</c:v>
                </c:pt>
                <c:pt idx="20">
                  <c:v>0.78682064811735208</c:v>
                </c:pt>
                <c:pt idx="21">
                  <c:v>0.78682064811735208</c:v>
                </c:pt>
                <c:pt idx="22">
                  <c:v>0.78682064811735208</c:v>
                </c:pt>
                <c:pt idx="23">
                  <c:v>0.78682064811735208</c:v>
                </c:pt>
                <c:pt idx="24">
                  <c:v>0.23879771317538198</c:v>
                </c:pt>
                <c:pt idx="25">
                  <c:v>0.30446772037050779</c:v>
                </c:pt>
                <c:pt idx="26">
                  <c:v>0.32468220607528775</c:v>
                </c:pt>
                <c:pt idx="27">
                  <c:v>0.16685420746557142</c:v>
                </c:pt>
                <c:pt idx="28">
                  <c:v>0.17760240723808932</c:v>
                </c:pt>
                <c:pt idx="29">
                  <c:v>0.22908122447415047</c:v>
                </c:pt>
                <c:pt idx="30">
                  <c:v>0.16268026468043068</c:v>
                </c:pt>
                <c:pt idx="31">
                  <c:v>0.17264550379811686</c:v>
                </c:pt>
                <c:pt idx="32">
                  <c:v>0.18029749605642725</c:v>
                </c:pt>
                <c:pt idx="33">
                  <c:v>0.33197401800679827</c:v>
                </c:pt>
                <c:pt idx="34">
                  <c:v>0.40340573551752573</c:v>
                </c:pt>
                <c:pt idx="35">
                  <c:v>0.47711596175851634</c:v>
                </c:pt>
                <c:pt idx="36">
                  <c:v>0.33996747543796141</c:v>
                </c:pt>
                <c:pt idx="37">
                  <c:v>0.41295834927309377</c:v>
                </c:pt>
                <c:pt idx="38">
                  <c:v>0.48773296946977635</c:v>
                </c:pt>
                <c:pt idx="39">
                  <c:v>0.33197401800679827</c:v>
                </c:pt>
                <c:pt idx="40">
                  <c:v>0.40340573551752573</c:v>
                </c:pt>
                <c:pt idx="41">
                  <c:v>0.47711596175851634</c:v>
                </c:pt>
                <c:pt idx="42">
                  <c:v>0.33996747543796141</c:v>
                </c:pt>
                <c:pt idx="43">
                  <c:v>0.41295834927309377</c:v>
                </c:pt>
                <c:pt idx="44">
                  <c:v>0.48773296946977635</c:v>
                </c:pt>
                <c:pt idx="45">
                  <c:v>1.0362987098314291</c:v>
                </c:pt>
                <c:pt idx="46">
                  <c:v>1.0359165755562014</c:v>
                </c:pt>
                <c:pt idx="47">
                  <c:v>1.0268949954625026</c:v>
                </c:pt>
                <c:pt idx="48">
                  <c:v>1.0308912836079063</c:v>
                </c:pt>
                <c:pt idx="49">
                  <c:v>0.99662295922466548</c:v>
                </c:pt>
                <c:pt idx="50">
                  <c:v>1.0005691291619312</c:v>
                </c:pt>
                <c:pt idx="51">
                  <c:v>0.70463988795540133</c:v>
                </c:pt>
                <c:pt idx="52">
                  <c:v>0.68062375977547218</c:v>
                </c:pt>
                <c:pt idx="53">
                  <c:v>0.70171427660319963</c:v>
                </c:pt>
                <c:pt idx="54">
                  <c:v>0.67001371072079996</c:v>
                </c:pt>
                <c:pt idx="55">
                  <c:v>0.68214747590708469</c:v>
                </c:pt>
                <c:pt idx="56">
                  <c:v>0.65789393154793752</c:v>
                </c:pt>
                <c:pt idx="57">
                  <c:v>0.7057596460154687</c:v>
                </c:pt>
                <c:pt idx="58">
                  <c:v>0.70525968147075635</c:v>
                </c:pt>
                <c:pt idx="59">
                  <c:v>0.70575652364657249</c:v>
                </c:pt>
                <c:pt idx="60">
                  <c:v>1.0384109857268879</c:v>
                </c:pt>
                <c:pt idx="61">
                  <c:v>1.0334607996503082</c:v>
                </c:pt>
                <c:pt idx="62">
                  <c:v>1.0269988447259091</c:v>
                </c:pt>
                <c:pt idx="63">
                  <c:v>1.037857556323984</c:v>
                </c:pt>
                <c:pt idx="64">
                  <c:v>1.035120273200284</c:v>
                </c:pt>
                <c:pt idx="65">
                  <c:v>1.0336301354281556</c:v>
                </c:pt>
                <c:pt idx="66">
                  <c:v>1.3639582253183424</c:v>
                </c:pt>
                <c:pt idx="67">
                  <c:v>1.3691879779968639</c:v>
                </c:pt>
                <c:pt idx="68">
                  <c:v>1.3680678574006533</c:v>
                </c:pt>
                <c:pt idx="69">
                  <c:v>1.3664560228631508</c:v>
                </c:pt>
                <c:pt idx="70">
                  <c:v>0.49147619189851721</c:v>
                </c:pt>
                <c:pt idx="71">
                  <c:v>0.72625257595257664</c:v>
                </c:pt>
                <c:pt idx="72">
                  <c:v>0.7255784003852096</c:v>
                </c:pt>
                <c:pt idx="73">
                  <c:v>0.72407265181839708</c:v>
                </c:pt>
                <c:pt idx="74">
                  <c:v>0.72651656044985879</c:v>
                </c:pt>
                <c:pt idx="75">
                  <c:v>0.72633169301082712</c:v>
                </c:pt>
                <c:pt idx="76">
                  <c:v>0.72573046426923205</c:v>
                </c:pt>
                <c:pt idx="77">
                  <c:v>0.70813450641807585</c:v>
                </c:pt>
                <c:pt idx="78">
                  <c:v>0.7061999037633564</c:v>
                </c:pt>
                <c:pt idx="79">
                  <c:v>0.70794622920865924</c:v>
                </c:pt>
                <c:pt idx="80">
                  <c:v>0.70615999076392788</c:v>
                </c:pt>
                <c:pt idx="81">
                  <c:v>0.70801007783969794</c:v>
                </c:pt>
                <c:pt idx="82">
                  <c:v>0.70537625007540738</c:v>
                </c:pt>
                <c:pt idx="83">
                  <c:v>0.70425097103610812</c:v>
                </c:pt>
                <c:pt idx="84">
                  <c:v>0.68101233045301746</c:v>
                </c:pt>
                <c:pt idx="85">
                  <c:v>0.70021875151186286</c:v>
                </c:pt>
                <c:pt idx="86">
                  <c:v>0.67099319582027928</c:v>
                </c:pt>
                <c:pt idx="87">
                  <c:v>0.67989437765125882</c:v>
                </c:pt>
                <c:pt idx="88">
                  <c:v>0.65551792145156773</c:v>
                </c:pt>
                <c:pt idx="89">
                  <c:v>0.70524701179088289</c:v>
                </c:pt>
                <c:pt idx="90">
                  <c:v>0.68009843499099198</c:v>
                </c:pt>
                <c:pt idx="91">
                  <c:v>0.68315990955184258</c:v>
                </c:pt>
                <c:pt idx="92">
                  <c:v>0.67155233149597282</c:v>
                </c:pt>
                <c:pt idx="93">
                  <c:v>0.68024478105576669</c:v>
                </c:pt>
                <c:pt idx="94">
                  <c:v>0.650440650739458</c:v>
                </c:pt>
                <c:pt idx="95">
                  <c:v>0.7060302390827442</c:v>
                </c:pt>
                <c:pt idx="96">
                  <c:v>0.68145995621289457</c:v>
                </c:pt>
                <c:pt idx="97">
                  <c:v>0.70164438749949265</c:v>
                </c:pt>
                <c:pt idx="98">
                  <c:v>0.67123390281751039</c:v>
                </c:pt>
                <c:pt idx="99">
                  <c:v>0.68110640392137489</c:v>
                </c:pt>
                <c:pt idx="100">
                  <c:v>0.65551792145156773</c:v>
                </c:pt>
                <c:pt idx="101">
                  <c:v>0.70385770172434114</c:v>
                </c:pt>
                <c:pt idx="102">
                  <c:v>0.6790219187986245</c:v>
                </c:pt>
                <c:pt idx="103">
                  <c:v>0.70178403676705303</c:v>
                </c:pt>
                <c:pt idx="104">
                  <c:v>0.67287476430482551</c:v>
                </c:pt>
                <c:pt idx="105">
                  <c:v>0.68090145306782268</c:v>
                </c:pt>
                <c:pt idx="106">
                  <c:v>0.65288598835350586</c:v>
                </c:pt>
                <c:pt idx="107">
                  <c:v>0.70565646152899386</c:v>
                </c:pt>
                <c:pt idx="108">
                  <c:v>0.67949724224388763</c:v>
                </c:pt>
                <c:pt idx="109">
                  <c:v>0.70274740836411898</c:v>
                </c:pt>
                <c:pt idx="110">
                  <c:v>0.67178929676190191</c:v>
                </c:pt>
                <c:pt idx="111">
                  <c:v>0.68338472733245259</c:v>
                </c:pt>
                <c:pt idx="112">
                  <c:v>0.65393416731878351</c:v>
                </c:pt>
              </c:numCache>
            </c:numRef>
          </c:xVal>
          <c:yVal>
            <c:numRef>
              <c:f>Graphs!$C$368:$C$480</c:f>
              <c:numCache>
                <c:formatCode>0.00</c:formatCode>
                <c:ptCount val="113"/>
                <c:pt idx="0">
                  <c:v>1.0600739371534196</c:v>
                </c:pt>
                <c:pt idx="1">
                  <c:v>1.0569159497021841</c:v>
                </c:pt>
                <c:pt idx="2">
                  <c:v>1.1752767527675276</c:v>
                </c:pt>
                <c:pt idx="3">
                  <c:v>1.3290960451977401</c:v>
                </c:pt>
                <c:pt idx="4">
                  <c:v>1.0335766423357664</c:v>
                </c:pt>
                <c:pt idx="5">
                  <c:v>1.0788876276958002</c:v>
                </c:pt>
                <c:pt idx="6">
                  <c:v>1.0742574257425743</c:v>
                </c:pt>
                <c:pt idx="7">
                  <c:v>1.1085427135678392</c:v>
                </c:pt>
                <c:pt idx="8">
                  <c:v>1.1097560975609757</c:v>
                </c:pt>
                <c:pt idx="9">
                  <c:v>1.0492187500000001</c:v>
                </c:pt>
                <c:pt idx="10">
                  <c:v>0.96144859813084116</c:v>
                </c:pt>
                <c:pt idx="11">
                  <c:v>1.1183098591549296</c:v>
                </c:pt>
                <c:pt idx="12">
                  <c:v>1.0388692579505301</c:v>
                </c:pt>
                <c:pt idx="13">
                  <c:v>1.0915111378687539</c:v>
                </c:pt>
                <c:pt idx="14">
                  <c:v>0.82027896995708149</c:v>
                </c:pt>
                <c:pt idx="15">
                  <c:v>1.1825821237585943</c:v>
                </c:pt>
                <c:pt idx="16">
                  <c:v>1.0589651022864019</c:v>
                </c:pt>
                <c:pt idx="17">
                  <c:v>0.96581196581196582</c:v>
                </c:pt>
                <c:pt idx="18">
                  <c:v>1.1814946619217082</c:v>
                </c:pt>
                <c:pt idx="19">
                  <c:v>1.1361702127659574</c:v>
                </c:pt>
                <c:pt idx="20">
                  <c:v>0.99289520426287747</c:v>
                </c:pt>
                <c:pt idx="21">
                  <c:v>1.1722912966252221</c:v>
                </c:pt>
                <c:pt idx="22">
                  <c:v>1.050531914893617</c:v>
                </c:pt>
                <c:pt idx="23">
                  <c:v>1.0372340425531914</c:v>
                </c:pt>
                <c:pt idx="24">
                  <c:v>0.87822014051522246</c:v>
                </c:pt>
                <c:pt idx="25">
                  <c:v>1.0116731517509727</c:v>
                </c:pt>
                <c:pt idx="26">
                  <c:v>0.94847775175644033</c:v>
                </c:pt>
                <c:pt idx="27">
                  <c:v>1.1589403973509933</c:v>
                </c:pt>
                <c:pt idx="28">
                  <c:v>1.1986301369863013</c:v>
                </c:pt>
                <c:pt idx="29">
                  <c:v>0.87657784011220197</c:v>
                </c:pt>
                <c:pt idx="30">
                  <c:v>1.0167992926613616</c:v>
                </c:pt>
                <c:pt idx="31">
                  <c:v>0.94914040114613185</c:v>
                </c:pt>
                <c:pt idx="32">
                  <c:v>1.0681520314547837</c:v>
                </c:pt>
                <c:pt idx="33">
                  <c:v>1.0697271546123863</c:v>
                </c:pt>
                <c:pt idx="34">
                  <c:v>1.1960431654676258</c:v>
                </c:pt>
                <c:pt idx="35">
                  <c:v>1.1795454545454545</c:v>
                </c:pt>
                <c:pt idx="36">
                  <c:v>1.0289794204115918</c:v>
                </c:pt>
                <c:pt idx="37">
                  <c:v>1.0679611650485437</c:v>
                </c:pt>
                <c:pt idx="38">
                  <c:v>1.1179727427597956</c:v>
                </c:pt>
                <c:pt idx="39">
                  <c:v>1.1152375750955761</c:v>
                </c:pt>
                <c:pt idx="40">
                  <c:v>1.1678435632808257</c:v>
                </c:pt>
                <c:pt idx="41">
                  <c:v>1.2194854953475642</c:v>
                </c:pt>
                <c:pt idx="42">
                  <c:v>1.0603674540682415</c:v>
                </c:pt>
                <c:pt idx="43">
                  <c:v>1.1534334763948497</c:v>
                </c:pt>
                <c:pt idx="44">
                  <c:v>1.1140583554376657</c:v>
                </c:pt>
                <c:pt idx="45">
                  <c:v>1.44</c:v>
                </c:pt>
                <c:pt idx="46">
                  <c:v>1.6821276595744681</c:v>
                </c:pt>
                <c:pt idx="47">
                  <c:v>0.86466153846153837</c:v>
                </c:pt>
                <c:pt idx="48">
                  <c:v>0.92478540772532192</c:v>
                </c:pt>
                <c:pt idx="49">
                  <c:v>0.87112232030264813</c:v>
                </c:pt>
                <c:pt idx="50">
                  <c:v>0.82528028933092223</c:v>
                </c:pt>
                <c:pt idx="51">
                  <c:v>1.4064655172413794</c:v>
                </c:pt>
                <c:pt idx="52">
                  <c:v>1.2171794871794872</c:v>
                </c:pt>
                <c:pt idx="53">
                  <c:v>1.5310743801652891</c:v>
                </c:pt>
                <c:pt idx="54">
                  <c:v>1.2339920948616601</c:v>
                </c:pt>
                <c:pt idx="55">
                  <c:v>1.4044795783926218</c:v>
                </c:pt>
                <c:pt idx="56">
                  <c:v>1.269163763066202</c:v>
                </c:pt>
                <c:pt idx="57">
                  <c:v>1.2</c:v>
                </c:pt>
                <c:pt idx="58">
                  <c:v>1.1499999999999999</c:v>
                </c:pt>
                <c:pt idx="59">
                  <c:v>1.1299999999999999</c:v>
                </c:pt>
                <c:pt idx="60">
                  <c:v>1.2698989898989899</c:v>
                </c:pt>
                <c:pt idx="61">
                  <c:v>1.2325762711864408</c:v>
                </c:pt>
                <c:pt idx="62">
                  <c:v>1.1399999999999999</c:v>
                </c:pt>
                <c:pt idx="63">
                  <c:v>0.97</c:v>
                </c:pt>
                <c:pt idx="64">
                  <c:v>1.32</c:v>
                </c:pt>
                <c:pt idx="65">
                  <c:v>0.94777777777777783</c:v>
                </c:pt>
                <c:pt idx="66">
                  <c:v>1.5134156378600823</c:v>
                </c:pt>
                <c:pt idx="67">
                  <c:v>1.2746500000000001</c:v>
                </c:pt>
                <c:pt idx="68">
                  <c:v>1.2240555555555557</c:v>
                </c:pt>
                <c:pt idx="69">
                  <c:v>1.1378395061728397</c:v>
                </c:pt>
                <c:pt idx="70">
                  <c:v>0.811095652173913</c:v>
                </c:pt>
                <c:pt idx="71">
                  <c:v>0.80048723897911833</c:v>
                </c:pt>
                <c:pt idx="72">
                  <c:v>0.65724770642201835</c:v>
                </c:pt>
                <c:pt idx="73">
                  <c:v>0.7</c:v>
                </c:pt>
                <c:pt idx="74">
                  <c:v>0.77</c:v>
                </c:pt>
                <c:pt idx="75">
                  <c:v>0.55000000000000004</c:v>
                </c:pt>
                <c:pt idx="76">
                  <c:v>0.68</c:v>
                </c:pt>
                <c:pt idx="77">
                  <c:v>0.69</c:v>
                </c:pt>
                <c:pt idx="78">
                  <c:v>0.71</c:v>
                </c:pt>
                <c:pt idx="79">
                  <c:v>0.69</c:v>
                </c:pt>
                <c:pt idx="80">
                  <c:v>0.85</c:v>
                </c:pt>
                <c:pt idx="81">
                  <c:v>0.54</c:v>
                </c:pt>
                <c:pt idx="82">
                  <c:v>0.71627819548872185</c:v>
                </c:pt>
                <c:pt idx="83">
                  <c:v>1.0644251626898047</c:v>
                </c:pt>
                <c:pt idx="84">
                  <c:v>1.0880000000000001</c:v>
                </c:pt>
                <c:pt idx="85">
                  <c:v>1.3120717781402935</c:v>
                </c:pt>
                <c:pt idx="86">
                  <c:v>1.1002053388090347</c:v>
                </c:pt>
                <c:pt idx="87">
                  <c:v>1.2095730918499352</c:v>
                </c:pt>
                <c:pt idx="88">
                  <c:v>1.0316865417376491</c:v>
                </c:pt>
                <c:pt idx="89">
                  <c:v>1.1467857142857143</c:v>
                </c:pt>
                <c:pt idx="90">
                  <c:v>1.0041152263374487</c:v>
                </c:pt>
                <c:pt idx="91">
                  <c:v>1.0326576576576576</c:v>
                </c:pt>
                <c:pt idx="92">
                  <c:v>1.0470588235294118</c:v>
                </c:pt>
                <c:pt idx="93">
                  <c:v>1.1480434782608697</c:v>
                </c:pt>
                <c:pt idx="94">
                  <c:v>0.94951923076923073</c:v>
                </c:pt>
                <c:pt idx="95">
                  <c:v>1.0929313929313931</c:v>
                </c:pt>
                <c:pt idx="96">
                  <c:v>1.0734741784037558</c:v>
                </c:pt>
                <c:pt idx="97">
                  <c:v>1.1785318559556786</c:v>
                </c:pt>
                <c:pt idx="98">
                  <c:v>1.1810379241516966</c:v>
                </c:pt>
                <c:pt idx="99">
                  <c:v>1.1727598566308244</c:v>
                </c:pt>
                <c:pt idx="100">
                  <c:v>1.0923205342237061</c:v>
                </c:pt>
                <c:pt idx="101">
                  <c:v>0.92091346153846154</c:v>
                </c:pt>
                <c:pt idx="102">
                  <c:v>0.85898305084745763</c:v>
                </c:pt>
                <c:pt idx="103">
                  <c:v>0.97352941176470587</c:v>
                </c:pt>
                <c:pt idx="104">
                  <c:v>0.76461916461916457</c:v>
                </c:pt>
                <c:pt idx="105">
                  <c:v>1.0720977596741343</c:v>
                </c:pt>
                <c:pt idx="106">
                  <c:v>0.98539042821158684</c:v>
                </c:pt>
                <c:pt idx="107">
                  <c:v>1.1964285714285714</c:v>
                </c:pt>
                <c:pt idx="108">
                  <c:v>1.136501079913607</c:v>
                </c:pt>
                <c:pt idx="109">
                  <c:v>1.1705445544554456</c:v>
                </c:pt>
                <c:pt idx="110">
                  <c:v>1.1356854838709676</c:v>
                </c:pt>
                <c:pt idx="111">
                  <c:v>1.1180257510729614</c:v>
                </c:pt>
                <c:pt idx="112">
                  <c:v>1.1200622083981338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9E-4A2E-BB33-88918E866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33056"/>
        <c:axId val="401038632"/>
      </c:scatterChart>
      <c:valAx>
        <c:axId val="401033056"/>
        <c:scaling>
          <c:orientation val="minMax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Slenderness  (SQRT (NuEC4'k'/Ncrit)</a:t>
                </a:r>
                <a:r>
                  <a:rPr lang="en-GB" sz="1100" b="1" baseline="0"/>
                  <a:t> )</a:t>
                </a:r>
                <a:endParaRPr lang="en-GB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38632"/>
        <c:crosses val="autoZero"/>
        <c:crossBetween val="midCat"/>
      </c:valAx>
      <c:valAx>
        <c:axId val="401038632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Ratio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 Test/EC4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0330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0339766613316104E-2"/>
          <c:y val="0.10662522770116452"/>
          <c:w val="0.37741821270034792"/>
          <c:h val="0.15706121016468139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Ratio  Test/EC4   versus   Concrete  Strength</a:t>
            </a:r>
          </a:p>
        </c:rich>
      </c:tx>
      <c:layout>
        <c:manualLayout>
          <c:xMode val="edge"/>
          <c:yMode val="edge"/>
          <c:x val="0.33933324473471876"/>
          <c:y val="1.0973934529247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733165590722061E-2"/>
          <c:y val="8.8235981297776961E-2"/>
          <c:w val="0.8760539961604169"/>
          <c:h val="0.78968222059920767"/>
        </c:manualLayout>
      </c:layout>
      <c:scatterChart>
        <c:scatterStyle val="lineMarker"/>
        <c:varyColors val="0"/>
        <c:ser>
          <c:idx val="0"/>
          <c:order val="0"/>
          <c:tx>
            <c:v>Rect with M k factor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[1]Graphs!$H$8:$H$120</c:f>
              <c:numCache>
                <c:formatCode>General</c:formatCode>
                <c:ptCount val="113"/>
                <c:pt idx="0">
                  <c:v>75.28</c:v>
                </c:pt>
                <c:pt idx="1">
                  <c:v>75.28</c:v>
                </c:pt>
                <c:pt idx="2">
                  <c:v>75.28</c:v>
                </c:pt>
                <c:pt idx="3">
                  <c:v>75.28</c:v>
                </c:pt>
                <c:pt idx="4">
                  <c:v>75.28</c:v>
                </c:pt>
                <c:pt idx="5">
                  <c:v>75.28</c:v>
                </c:pt>
                <c:pt idx="6">
                  <c:v>75.28</c:v>
                </c:pt>
                <c:pt idx="7">
                  <c:v>75.28</c:v>
                </c:pt>
                <c:pt idx="8">
                  <c:v>75.28</c:v>
                </c:pt>
                <c:pt idx="9">
                  <c:v>75.28</c:v>
                </c:pt>
                <c:pt idx="10">
                  <c:v>75.28</c:v>
                </c:pt>
                <c:pt idx="11">
                  <c:v>75.28</c:v>
                </c:pt>
                <c:pt idx="12">
                  <c:v>75.28</c:v>
                </c:pt>
                <c:pt idx="13">
                  <c:v>75.28</c:v>
                </c:pt>
                <c:pt idx="14">
                  <c:v>75.28</c:v>
                </c:pt>
                <c:pt idx="15">
                  <c:v>75.28</c:v>
                </c:pt>
                <c:pt idx="16">
                  <c:v>46.64</c:v>
                </c:pt>
                <c:pt idx="17">
                  <c:v>46.64</c:v>
                </c:pt>
                <c:pt idx="18">
                  <c:v>46.64</c:v>
                </c:pt>
                <c:pt idx="19">
                  <c:v>46.64</c:v>
                </c:pt>
                <c:pt idx="20">
                  <c:v>97.28</c:v>
                </c:pt>
                <c:pt idx="21">
                  <c:v>97.28</c:v>
                </c:pt>
                <c:pt idx="22">
                  <c:v>97.28</c:v>
                </c:pt>
                <c:pt idx="23">
                  <c:v>97.28</c:v>
                </c:pt>
                <c:pt idx="24">
                  <c:v>31.200000000000003</c:v>
                </c:pt>
                <c:pt idx="25">
                  <c:v>52.800000000000004</c:v>
                </c:pt>
                <c:pt idx="26">
                  <c:v>41.6</c:v>
                </c:pt>
                <c:pt idx="27">
                  <c:v>41.6</c:v>
                </c:pt>
                <c:pt idx="28">
                  <c:v>31.200000000000003</c:v>
                </c:pt>
                <c:pt idx="29">
                  <c:v>52.800000000000004</c:v>
                </c:pt>
                <c:pt idx="30">
                  <c:v>52.800000000000004</c:v>
                </c:pt>
                <c:pt idx="31">
                  <c:v>41.6</c:v>
                </c:pt>
                <c:pt idx="32">
                  <c:v>31.200000000000003</c:v>
                </c:pt>
                <c:pt idx="33">
                  <c:v>34.56</c:v>
                </c:pt>
                <c:pt idx="34">
                  <c:v>34.56</c:v>
                </c:pt>
                <c:pt idx="35">
                  <c:v>34.56</c:v>
                </c:pt>
                <c:pt idx="36">
                  <c:v>44.24</c:v>
                </c:pt>
                <c:pt idx="37">
                  <c:v>44.24</c:v>
                </c:pt>
                <c:pt idx="38">
                  <c:v>44.24</c:v>
                </c:pt>
                <c:pt idx="39">
                  <c:v>34.56</c:v>
                </c:pt>
                <c:pt idx="40">
                  <c:v>34.56</c:v>
                </c:pt>
                <c:pt idx="41">
                  <c:v>34.56</c:v>
                </c:pt>
                <c:pt idx="42">
                  <c:v>44.24</c:v>
                </c:pt>
                <c:pt idx="43">
                  <c:v>44.24</c:v>
                </c:pt>
                <c:pt idx="44">
                  <c:v>44.24</c:v>
                </c:pt>
                <c:pt idx="45">
                  <c:v>74.376000000000005</c:v>
                </c:pt>
                <c:pt idx="46">
                  <c:v>73.712000000000003</c:v>
                </c:pt>
                <c:pt idx="47">
                  <c:v>67.2</c:v>
                </c:pt>
                <c:pt idx="48">
                  <c:v>73.272000000000006</c:v>
                </c:pt>
                <c:pt idx="49">
                  <c:v>63.776000000000003</c:v>
                </c:pt>
                <c:pt idx="50">
                  <c:v>69.912000000000006</c:v>
                </c:pt>
                <c:pt idx="51">
                  <c:v>71.600000000000009</c:v>
                </c:pt>
                <c:pt idx="52">
                  <c:v>28.64</c:v>
                </c:pt>
                <c:pt idx="53">
                  <c:v>72.48</c:v>
                </c:pt>
                <c:pt idx="54">
                  <c:v>23.6</c:v>
                </c:pt>
                <c:pt idx="55">
                  <c:v>71.679999999999993</c:v>
                </c:pt>
                <c:pt idx="56">
                  <c:v>29.04</c:v>
                </c:pt>
                <c:pt idx="57">
                  <c:v>74.424000000000007</c:v>
                </c:pt>
                <c:pt idx="58">
                  <c:v>73.152000000000001</c:v>
                </c:pt>
                <c:pt idx="59">
                  <c:v>74.415999999999997</c:v>
                </c:pt>
                <c:pt idx="60">
                  <c:v>78.13600000000001</c:v>
                </c:pt>
                <c:pt idx="61">
                  <c:v>69.56</c:v>
                </c:pt>
                <c:pt idx="62">
                  <c:v>59.536000000000001</c:v>
                </c:pt>
                <c:pt idx="63">
                  <c:v>77.13600000000001</c:v>
                </c:pt>
                <c:pt idx="64">
                  <c:v>72.344000000000008</c:v>
                </c:pt>
                <c:pt idx="65">
                  <c:v>69.84</c:v>
                </c:pt>
                <c:pt idx="66">
                  <c:v>70.624000000000009</c:v>
                </c:pt>
                <c:pt idx="67">
                  <c:v>77.512</c:v>
                </c:pt>
                <c:pt idx="68">
                  <c:v>75.992000000000004</c:v>
                </c:pt>
                <c:pt idx="69">
                  <c:v>73.847999999999999</c:v>
                </c:pt>
                <c:pt idx="70">
                  <c:v>61.903999999999996</c:v>
                </c:pt>
                <c:pt idx="71">
                  <c:v>73.112000000000009</c:v>
                </c:pt>
                <c:pt idx="72">
                  <c:v>71.36</c:v>
                </c:pt>
                <c:pt idx="73">
                  <c:v>67.576000000000008</c:v>
                </c:pt>
                <c:pt idx="74">
                  <c:v>73.808000000000007</c:v>
                </c:pt>
                <c:pt idx="75">
                  <c:v>73.320000000000007</c:v>
                </c:pt>
                <c:pt idx="76">
                  <c:v>71.751999999999995</c:v>
                </c:pt>
                <c:pt idx="77">
                  <c:v>73.352000000000004</c:v>
                </c:pt>
                <c:pt idx="78">
                  <c:v>68.152000000000001</c:v>
                </c:pt>
                <c:pt idx="79">
                  <c:v>72.832000000000008</c:v>
                </c:pt>
                <c:pt idx="80">
                  <c:v>68.048000000000002</c:v>
                </c:pt>
                <c:pt idx="81">
                  <c:v>73.00800000000001</c:v>
                </c:pt>
                <c:pt idx="82">
                  <c:v>66.032000000000011</c:v>
                </c:pt>
                <c:pt idx="83">
                  <c:v>70.64</c:v>
                </c:pt>
                <c:pt idx="84">
                  <c:v>29.12</c:v>
                </c:pt>
                <c:pt idx="85">
                  <c:v>69.12</c:v>
                </c:pt>
                <c:pt idx="86">
                  <c:v>24.560000000000002</c:v>
                </c:pt>
                <c:pt idx="87">
                  <c:v>66.400000000000006</c:v>
                </c:pt>
                <c:pt idx="88">
                  <c:v>26.24</c:v>
                </c:pt>
                <c:pt idx="89">
                  <c:v>73.12</c:v>
                </c:pt>
                <c:pt idx="90">
                  <c:v>28</c:v>
                </c:pt>
                <c:pt idx="91">
                  <c:v>74.160000000000011</c:v>
                </c:pt>
                <c:pt idx="92">
                  <c:v>25.12</c:v>
                </c:pt>
                <c:pt idx="93">
                  <c:v>67.2</c:v>
                </c:pt>
                <c:pt idx="94">
                  <c:v>20.880000000000003</c:v>
                </c:pt>
                <c:pt idx="95">
                  <c:v>75.12</c:v>
                </c:pt>
                <c:pt idx="96">
                  <c:v>29.680000000000003</c:v>
                </c:pt>
                <c:pt idx="97">
                  <c:v>72.320000000000007</c:v>
                </c:pt>
                <c:pt idx="98">
                  <c:v>24.8</c:v>
                </c:pt>
                <c:pt idx="99">
                  <c:v>69.2</c:v>
                </c:pt>
                <c:pt idx="100">
                  <c:v>26.24</c:v>
                </c:pt>
                <c:pt idx="101">
                  <c:v>69.679999999999993</c:v>
                </c:pt>
                <c:pt idx="102">
                  <c:v>26.72</c:v>
                </c:pt>
                <c:pt idx="103">
                  <c:v>72.64</c:v>
                </c:pt>
                <c:pt idx="104">
                  <c:v>26.480000000000004</c:v>
                </c:pt>
                <c:pt idx="105">
                  <c:v>68.720000000000013</c:v>
                </c:pt>
                <c:pt idx="106">
                  <c:v>23.36</c:v>
                </c:pt>
                <c:pt idx="107">
                  <c:v>74.160000000000011</c:v>
                </c:pt>
                <c:pt idx="108">
                  <c:v>27.28</c:v>
                </c:pt>
                <c:pt idx="109">
                  <c:v>74.88</c:v>
                </c:pt>
                <c:pt idx="110">
                  <c:v>25.36</c:v>
                </c:pt>
                <c:pt idx="111">
                  <c:v>74.720000000000013</c:v>
                </c:pt>
                <c:pt idx="112">
                  <c:v>24.480000000000004</c:v>
                </c:pt>
              </c:numCache>
            </c:numRef>
          </c:xVal>
          <c:yVal>
            <c:numRef>
              <c:f>[1]Graphs!$D$8:$D$120</c:f>
              <c:numCache>
                <c:formatCode>General</c:formatCode>
                <c:ptCount val="113"/>
                <c:pt idx="0">
                  <c:v>1.0600739371534196</c:v>
                </c:pt>
                <c:pt idx="1">
                  <c:v>1.0569159497021841</c:v>
                </c:pt>
                <c:pt idx="2">
                  <c:v>1.1752767527675276</c:v>
                </c:pt>
                <c:pt idx="3">
                  <c:v>1.3290960451977401</c:v>
                </c:pt>
                <c:pt idx="4">
                  <c:v>1.0335766423357664</c:v>
                </c:pt>
                <c:pt idx="5">
                  <c:v>1.0788876276958002</c:v>
                </c:pt>
                <c:pt idx="6">
                  <c:v>1.0742574257425743</c:v>
                </c:pt>
                <c:pt idx="7">
                  <c:v>1.1085427135678392</c:v>
                </c:pt>
                <c:pt idx="8">
                  <c:v>1.1097560975609757</c:v>
                </c:pt>
                <c:pt idx="9">
                  <c:v>1.0492187500000001</c:v>
                </c:pt>
                <c:pt idx="10">
                  <c:v>0.96144859813084116</c:v>
                </c:pt>
                <c:pt idx="11">
                  <c:v>1.1183098591549296</c:v>
                </c:pt>
                <c:pt idx="12">
                  <c:v>1.0388692579505301</c:v>
                </c:pt>
                <c:pt idx="13">
                  <c:v>1.0915111378687539</c:v>
                </c:pt>
                <c:pt idx="14">
                  <c:v>0.82027896995708149</c:v>
                </c:pt>
                <c:pt idx="15">
                  <c:v>1.1825821237585943</c:v>
                </c:pt>
                <c:pt idx="16">
                  <c:v>1.0589651022864019</c:v>
                </c:pt>
                <c:pt idx="17">
                  <c:v>0.96581196581196582</c:v>
                </c:pt>
                <c:pt idx="18">
                  <c:v>1.1814946619217082</c:v>
                </c:pt>
                <c:pt idx="19">
                  <c:v>1.1361702127659574</c:v>
                </c:pt>
                <c:pt idx="20">
                  <c:v>0.99289520426287747</c:v>
                </c:pt>
                <c:pt idx="21">
                  <c:v>1.1722912966252221</c:v>
                </c:pt>
                <c:pt idx="22">
                  <c:v>1.050531914893617</c:v>
                </c:pt>
                <c:pt idx="23">
                  <c:v>1.0372340425531914</c:v>
                </c:pt>
                <c:pt idx="24">
                  <c:v>0.87822014051522246</c:v>
                </c:pt>
                <c:pt idx="25">
                  <c:v>1.0116731517509727</c:v>
                </c:pt>
                <c:pt idx="26">
                  <c:v>0.94847775175644033</c:v>
                </c:pt>
                <c:pt idx="27">
                  <c:v>1.1589403973509933</c:v>
                </c:pt>
                <c:pt idx="28">
                  <c:v>1.1986301369863013</c:v>
                </c:pt>
                <c:pt idx="29">
                  <c:v>0.87657784011220197</c:v>
                </c:pt>
                <c:pt idx="30">
                  <c:v>1.0167992926613616</c:v>
                </c:pt>
                <c:pt idx="31">
                  <c:v>0.94914040114613185</c:v>
                </c:pt>
                <c:pt idx="32">
                  <c:v>1.0681520314547837</c:v>
                </c:pt>
                <c:pt idx="33">
                  <c:v>1.0697271546123863</c:v>
                </c:pt>
                <c:pt idx="34">
                  <c:v>1.1960431654676258</c:v>
                </c:pt>
                <c:pt idx="35">
                  <c:v>1.1795454545454545</c:v>
                </c:pt>
                <c:pt idx="36">
                  <c:v>1.0289794204115918</c:v>
                </c:pt>
                <c:pt idx="37">
                  <c:v>1.0679611650485437</c:v>
                </c:pt>
                <c:pt idx="38">
                  <c:v>1.1179727427597956</c:v>
                </c:pt>
                <c:pt idx="39">
                  <c:v>1.1152375750955761</c:v>
                </c:pt>
                <c:pt idx="40">
                  <c:v>1.1678435632808257</c:v>
                </c:pt>
                <c:pt idx="41">
                  <c:v>1.2194854953475642</c:v>
                </c:pt>
                <c:pt idx="42">
                  <c:v>1.0603674540682415</c:v>
                </c:pt>
                <c:pt idx="43">
                  <c:v>1.1534334763948497</c:v>
                </c:pt>
                <c:pt idx="44">
                  <c:v>1.1140583554376657</c:v>
                </c:pt>
                <c:pt idx="45">
                  <c:v>1.44</c:v>
                </c:pt>
                <c:pt idx="46">
                  <c:v>1.6821276595744681</c:v>
                </c:pt>
                <c:pt idx="47">
                  <c:v>0.86466153846153837</c:v>
                </c:pt>
                <c:pt idx="48">
                  <c:v>0.92478540772532192</c:v>
                </c:pt>
                <c:pt idx="49">
                  <c:v>0.87112232030264813</c:v>
                </c:pt>
                <c:pt idx="50">
                  <c:v>0.82528028933092223</c:v>
                </c:pt>
                <c:pt idx="51">
                  <c:v>1.4064655172413794</c:v>
                </c:pt>
                <c:pt idx="52">
                  <c:v>1.2171794871794872</c:v>
                </c:pt>
                <c:pt idx="53">
                  <c:v>1.5310743801652891</c:v>
                </c:pt>
                <c:pt idx="54">
                  <c:v>1.2339920948616601</c:v>
                </c:pt>
                <c:pt idx="55">
                  <c:v>1.4044795783926218</c:v>
                </c:pt>
                <c:pt idx="56">
                  <c:v>1.269163763066202</c:v>
                </c:pt>
                <c:pt idx="57">
                  <c:v>1.2001582278481013</c:v>
                </c:pt>
                <c:pt idx="58">
                  <c:v>1.1468571428571428</c:v>
                </c:pt>
                <c:pt idx="59">
                  <c:v>1.1298951048951049</c:v>
                </c:pt>
                <c:pt idx="60">
                  <c:v>1.2698989898989899</c:v>
                </c:pt>
                <c:pt idx="61">
                  <c:v>1.2325762711864408</c:v>
                </c:pt>
                <c:pt idx="62">
                  <c:v>1.3527304964539009</c:v>
                </c:pt>
                <c:pt idx="63">
                  <c:v>1.1399999999999999</c:v>
                </c:pt>
                <c:pt idx="64">
                  <c:v>0.97</c:v>
                </c:pt>
                <c:pt idx="65">
                  <c:v>1.32</c:v>
                </c:pt>
                <c:pt idx="66">
                  <c:v>1.5134156378600823</c:v>
                </c:pt>
                <c:pt idx="67">
                  <c:v>1.2746500000000001</c:v>
                </c:pt>
                <c:pt idx="68">
                  <c:v>1.2240555555555557</c:v>
                </c:pt>
                <c:pt idx="69">
                  <c:v>1.1378395061728397</c:v>
                </c:pt>
                <c:pt idx="70">
                  <c:v>0.811095652173913</c:v>
                </c:pt>
                <c:pt idx="71">
                  <c:v>0.80048723897911833</c:v>
                </c:pt>
                <c:pt idx="72">
                  <c:v>0.65724770642201835</c:v>
                </c:pt>
                <c:pt idx="73">
                  <c:v>0.69611782477341388</c:v>
                </c:pt>
                <c:pt idx="74">
                  <c:v>0.77474576271186446</c:v>
                </c:pt>
                <c:pt idx="75">
                  <c:v>0.55371868978805394</c:v>
                </c:pt>
                <c:pt idx="76">
                  <c:v>0.68193832599118953</c:v>
                </c:pt>
                <c:pt idx="77">
                  <c:v>0.68780536246276069</c:v>
                </c:pt>
                <c:pt idx="78">
                  <c:v>0.70957810718358039</c:v>
                </c:pt>
                <c:pt idx="79">
                  <c:v>0.69074698795180733</c:v>
                </c:pt>
                <c:pt idx="80">
                  <c:v>0.85428348909657326</c:v>
                </c:pt>
                <c:pt idx="81">
                  <c:v>0.54477611940298509</c:v>
                </c:pt>
                <c:pt idx="82">
                  <c:v>0.71627819548872185</c:v>
                </c:pt>
                <c:pt idx="83">
                  <c:v>1.0644251626898047</c:v>
                </c:pt>
                <c:pt idx="84">
                  <c:v>1.0880000000000001</c:v>
                </c:pt>
                <c:pt idx="85">
                  <c:v>1.3120717781402935</c:v>
                </c:pt>
                <c:pt idx="86">
                  <c:v>1.1002053388090347</c:v>
                </c:pt>
                <c:pt idx="87">
                  <c:v>1.2095730918499352</c:v>
                </c:pt>
                <c:pt idx="88">
                  <c:v>1.0316865417376491</c:v>
                </c:pt>
                <c:pt idx="89">
                  <c:v>1.1467857142857143</c:v>
                </c:pt>
                <c:pt idx="90">
                  <c:v>1.0041152263374487</c:v>
                </c:pt>
                <c:pt idx="91">
                  <c:v>1.0326576576576576</c:v>
                </c:pt>
                <c:pt idx="92">
                  <c:v>1.0470588235294118</c:v>
                </c:pt>
                <c:pt idx="93">
                  <c:v>1.1480434782608697</c:v>
                </c:pt>
                <c:pt idx="94">
                  <c:v>0.94951923076923073</c:v>
                </c:pt>
                <c:pt idx="95">
                  <c:v>1.0929313929313931</c:v>
                </c:pt>
                <c:pt idx="96">
                  <c:v>1.0734741784037558</c:v>
                </c:pt>
                <c:pt idx="97">
                  <c:v>1.1785318559556786</c:v>
                </c:pt>
                <c:pt idx="98">
                  <c:v>1.1810379241516966</c:v>
                </c:pt>
                <c:pt idx="99">
                  <c:v>1.1727598566308244</c:v>
                </c:pt>
                <c:pt idx="100">
                  <c:v>1.0923205342237061</c:v>
                </c:pt>
                <c:pt idx="101">
                  <c:v>0.92091346153846154</c:v>
                </c:pt>
                <c:pt idx="102">
                  <c:v>0.85898305084745763</c:v>
                </c:pt>
                <c:pt idx="103">
                  <c:v>0.97352941176470587</c:v>
                </c:pt>
                <c:pt idx="104">
                  <c:v>0.76461916461916457</c:v>
                </c:pt>
                <c:pt idx="105">
                  <c:v>1.0720977596741343</c:v>
                </c:pt>
                <c:pt idx="106">
                  <c:v>0.98539042821158684</c:v>
                </c:pt>
                <c:pt idx="107">
                  <c:v>1.1964285714285714</c:v>
                </c:pt>
                <c:pt idx="108">
                  <c:v>1.136501079913607</c:v>
                </c:pt>
                <c:pt idx="109">
                  <c:v>1.1705445544554456</c:v>
                </c:pt>
                <c:pt idx="110">
                  <c:v>1.1356854838709676</c:v>
                </c:pt>
                <c:pt idx="111">
                  <c:v>1.1180257510729614</c:v>
                </c:pt>
                <c:pt idx="112">
                  <c:v>1.1200622083981338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FB-4EF3-878A-AAC162EAA73C}"/>
            </c:ext>
          </c:extLst>
        </c:ser>
        <c:ser>
          <c:idx val="1"/>
          <c:order val="1"/>
          <c:tx>
            <c:v>Rect. No Moment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Graphs!$B$5:$B$139</c:f>
              <c:numCache>
                <c:formatCode>General</c:formatCode>
                <c:ptCount val="135"/>
                <c:pt idx="0">
                  <c:v>46.64</c:v>
                </c:pt>
                <c:pt idx="1">
                  <c:v>46.64</c:v>
                </c:pt>
                <c:pt idx="2">
                  <c:v>75.28</c:v>
                </c:pt>
                <c:pt idx="3">
                  <c:v>75.28</c:v>
                </c:pt>
                <c:pt idx="4">
                  <c:v>75.28</c:v>
                </c:pt>
                <c:pt idx="5">
                  <c:v>75.28</c:v>
                </c:pt>
                <c:pt idx="6">
                  <c:v>75.28</c:v>
                </c:pt>
                <c:pt idx="7">
                  <c:v>75.28</c:v>
                </c:pt>
                <c:pt idx="8">
                  <c:v>75.28</c:v>
                </c:pt>
                <c:pt idx="9">
                  <c:v>75.28</c:v>
                </c:pt>
                <c:pt idx="10">
                  <c:v>75.28</c:v>
                </c:pt>
                <c:pt idx="11">
                  <c:v>75.28</c:v>
                </c:pt>
                <c:pt idx="12">
                  <c:v>97.28</c:v>
                </c:pt>
                <c:pt idx="13">
                  <c:v>97.28</c:v>
                </c:pt>
                <c:pt idx="14">
                  <c:v>97.28</c:v>
                </c:pt>
                <c:pt idx="15">
                  <c:v>97.28</c:v>
                </c:pt>
                <c:pt idx="16">
                  <c:v>97.28</c:v>
                </c:pt>
                <c:pt idx="17">
                  <c:v>97.28</c:v>
                </c:pt>
                <c:pt idx="18">
                  <c:v>97.28</c:v>
                </c:pt>
                <c:pt idx="19">
                  <c:v>97.28</c:v>
                </c:pt>
                <c:pt idx="20">
                  <c:v>97.28</c:v>
                </c:pt>
                <c:pt idx="21">
                  <c:v>97.28</c:v>
                </c:pt>
                <c:pt idx="22">
                  <c:v>42.080000000000005</c:v>
                </c:pt>
                <c:pt idx="23">
                  <c:v>42.080000000000005</c:v>
                </c:pt>
                <c:pt idx="24">
                  <c:v>32.32</c:v>
                </c:pt>
                <c:pt idx="25">
                  <c:v>32.32</c:v>
                </c:pt>
                <c:pt idx="26">
                  <c:v>32.32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54.5</c:v>
                </c:pt>
                <c:pt idx="32">
                  <c:v>54.5</c:v>
                </c:pt>
                <c:pt idx="33">
                  <c:v>54.5</c:v>
                </c:pt>
                <c:pt idx="34">
                  <c:v>54.5</c:v>
                </c:pt>
                <c:pt idx="35">
                  <c:v>54.5</c:v>
                </c:pt>
                <c:pt idx="36">
                  <c:v>54.5</c:v>
                </c:pt>
                <c:pt idx="37">
                  <c:v>54.5</c:v>
                </c:pt>
                <c:pt idx="38">
                  <c:v>54.5</c:v>
                </c:pt>
                <c:pt idx="39">
                  <c:v>34.56</c:v>
                </c:pt>
                <c:pt idx="40">
                  <c:v>44.24</c:v>
                </c:pt>
                <c:pt idx="41">
                  <c:v>34.56</c:v>
                </c:pt>
                <c:pt idx="42">
                  <c:v>44.24</c:v>
                </c:pt>
                <c:pt idx="43">
                  <c:v>34.56</c:v>
                </c:pt>
                <c:pt idx="44">
                  <c:v>44.24</c:v>
                </c:pt>
                <c:pt idx="45">
                  <c:v>34.56</c:v>
                </c:pt>
                <c:pt idx="46">
                  <c:v>44.24</c:v>
                </c:pt>
                <c:pt idx="47">
                  <c:v>34.56</c:v>
                </c:pt>
                <c:pt idx="48">
                  <c:v>44.24</c:v>
                </c:pt>
                <c:pt idx="49">
                  <c:v>34.56</c:v>
                </c:pt>
                <c:pt idx="50">
                  <c:v>44.24</c:v>
                </c:pt>
                <c:pt idx="51">
                  <c:v>34.56</c:v>
                </c:pt>
                <c:pt idx="52">
                  <c:v>44.24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28.8</c:v>
                </c:pt>
                <c:pt idx="66">
                  <c:v>28.8</c:v>
                </c:pt>
                <c:pt idx="67">
                  <c:v>28.8</c:v>
                </c:pt>
                <c:pt idx="68">
                  <c:v>28.8</c:v>
                </c:pt>
                <c:pt idx="69">
                  <c:v>28.8</c:v>
                </c:pt>
                <c:pt idx="70">
                  <c:v>28.8</c:v>
                </c:pt>
                <c:pt idx="71">
                  <c:v>28.8</c:v>
                </c:pt>
                <c:pt idx="72">
                  <c:v>28.8</c:v>
                </c:pt>
                <c:pt idx="73">
                  <c:v>28.8</c:v>
                </c:pt>
                <c:pt idx="74">
                  <c:v>28.8</c:v>
                </c:pt>
                <c:pt idx="75">
                  <c:v>28.8</c:v>
                </c:pt>
                <c:pt idx="76">
                  <c:v>28.8</c:v>
                </c:pt>
                <c:pt idx="77">
                  <c:v>28.8</c:v>
                </c:pt>
                <c:pt idx="78">
                  <c:v>28.8</c:v>
                </c:pt>
                <c:pt idx="79">
                  <c:v>28.8</c:v>
                </c:pt>
                <c:pt idx="80">
                  <c:v>113</c:v>
                </c:pt>
                <c:pt idx="81">
                  <c:v>113</c:v>
                </c:pt>
                <c:pt idx="82">
                  <c:v>113</c:v>
                </c:pt>
                <c:pt idx="83">
                  <c:v>113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113</c:v>
                </c:pt>
                <c:pt idx="88">
                  <c:v>113</c:v>
                </c:pt>
                <c:pt idx="89">
                  <c:v>113</c:v>
                </c:pt>
                <c:pt idx="90">
                  <c:v>113</c:v>
                </c:pt>
                <c:pt idx="91">
                  <c:v>113</c:v>
                </c:pt>
                <c:pt idx="92">
                  <c:v>113</c:v>
                </c:pt>
                <c:pt idx="93">
                  <c:v>113</c:v>
                </c:pt>
                <c:pt idx="94">
                  <c:v>113</c:v>
                </c:pt>
                <c:pt idx="95">
                  <c:v>113</c:v>
                </c:pt>
                <c:pt idx="96">
                  <c:v>113</c:v>
                </c:pt>
                <c:pt idx="97">
                  <c:v>113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113</c:v>
                </c:pt>
                <c:pt idx="102">
                  <c:v>113</c:v>
                </c:pt>
                <c:pt idx="103">
                  <c:v>113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</c:v>
                </c:pt>
                <c:pt idx="113">
                  <c:v>113</c:v>
                </c:pt>
                <c:pt idx="114">
                  <c:v>113</c:v>
                </c:pt>
                <c:pt idx="115">
                  <c:v>113</c:v>
                </c:pt>
                <c:pt idx="116">
                  <c:v>113</c:v>
                </c:pt>
                <c:pt idx="117">
                  <c:v>113</c:v>
                </c:pt>
                <c:pt idx="118">
                  <c:v>113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113</c:v>
                </c:pt>
                <c:pt idx="128">
                  <c:v>113</c:v>
                </c:pt>
                <c:pt idx="129">
                  <c:v>113</c:v>
                </c:pt>
                <c:pt idx="130">
                  <c:v>113</c:v>
                </c:pt>
                <c:pt idx="131">
                  <c:v>113</c:v>
                </c:pt>
                <c:pt idx="132">
                  <c:v>113</c:v>
                </c:pt>
                <c:pt idx="133">
                  <c:v>113</c:v>
                </c:pt>
                <c:pt idx="134">
                  <c:v>113</c:v>
                </c:pt>
              </c:numCache>
            </c:numRef>
          </c:xVal>
          <c:yVal>
            <c:numRef>
              <c:f>Graphs!$C$5:$C$139</c:f>
              <c:numCache>
                <c:formatCode>0.00</c:formatCode>
                <c:ptCount val="135"/>
                <c:pt idx="0">
                  <c:v>0.99</c:v>
                </c:pt>
                <c:pt idx="1">
                  <c:v>1.08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0.92</c:v>
                </c:pt>
                <c:pt idx="8">
                  <c:v>1.1200000000000001</c:v>
                </c:pt>
                <c:pt idx="9">
                  <c:v>1.18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1.01</c:v>
                </c:pt>
                <c:pt idx="13">
                  <c:v>1.02</c:v>
                </c:pt>
                <c:pt idx="14">
                  <c:v>0.99</c:v>
                </c:pt>
                <c:pt idx="15">
                  <c:v>1.02</c:v>
                </c:pt>
                <c:pt idx="16">
                  <c:v>0.9</c:v>
                </c:pt>
                <c:pt idx="17">
                  <c:v>0.9</c:v>
                </c:pt>
                <c:pt idx="18">
                  <c:v>0.95</c:v>
                </c:pt>
                <c:pt idx="19">
                  <c:v>0.98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1.05</c:v>
                </c:pt>
                <c:pt idx="23">
                  <c:v>1.1200000000000001</c:v>
                </c:pt>
                <c:pt idx="24">
                  <c:v>1.02</c:v>
                </c:pt>
                <c:pt idx="25">
                  <c:v>0.91</c:v>
                </c:pt>
                <c:pt idx="26">
                  <c:v>0.86</c:v>
                </c:pt>
                <c:pt idx="27">
                  <c:v>1.3851454048029184</c:v>
                </c:pt>
                <c:pt idx="28">
                  <c:v>1.2876165113182423</c:v>
                </c:pt>
                <c:pt idx="29">
                  <c:v>1.1978827880874945</c:v>
                </c:pt>
                <c:pt idx="30">
                  <c:v>1.1568827981182246</c:v>
                </c:pt>
                <c:pt idx="31">
                  <c:v>1.092162014773685</c:v>
                </c:pt>
                <c:pt idx="32">
                  <c:v>1.1075306132566556</c:v>
                </c:pt>
                <c:pt idx="33">
                  <c:v>1.0455797423367392</c:v>
                </c:pt>
                <c:pt idx="34">
                  <c:v>1.0093291870279875</c:v>
                </c:pt>
                <c:pt idx="35">
                  <c:v>0.84077120129432381</c:v>
                </c:pt>
                <c:pt idx="36">
                  <c:v>0.87447755157071594</c:v>
                </c:pt>
                <c:pt idx="37">
                  <c:v>0.96362214692631343</c:v>
                </c:pt>
                <c:pt idx="38">
                  <c:v>0.95716821188765189</c:v>
                </c:pt>
                <c:pt idx="39">
                  <c:v>1.0900000000000001</c:v>
                </c:pt>
                <c:pt idx="40">
                  <c:v>1.07</c:v>
                </c:pt>
                <c:pt idx="41">
                  <c:v>1.1399999999999999</c:v>
                </c:pt>
                <c:pt idx="42">
                  <c:v>1.0900000000000001</c:v>
                </c:pt>
                <c:pt idx="43">
                  <c:v>1.2</c:v>
                </c:pt>
                <c:pt idx="44">
                  <c:v>1.1499999999999999</c:v>
                </c:pt>
                <c:pt idx="45">
                  <c:v>1.26</c:v>
                </c:pt>
                <c:pt idx="46">
                  <c:v>1.27</c:v>
                </c:pt>
                <c:pt idx="47">
                  <c:v>1.05</c:v>
                </c:pt>
                <c:pt idx="48">
                  <c:v>1.07</c:v>
                </c:pt>
                <c:pt idx="49">
                  <c:v>1.52</c:v>
                </c:pt>
                <c:pt idx="50">
                  <c:v>1.57</c:v>
                </c:pt>
                <c:pt idx="51">
                  <c:v>1.29</c:v>
                </c:pt>
                <c:pt idx="52">
                  <c:v>1.2</c:v>
                </c:pt>
                <c:pt idx="53">
                  <c:v>0.94110472376171472</c:v>
                </c:pt>
                <c:pt idx="54">
                  <c:v>0.96787697877522005</c:v>
                </c:pt>
                <c:pt idx="55">
                  <c:v>0.92074811649184529</c:v>
                </c:pt>
                <c:pt idx="56">
                  <c:v>0.87678174520350582</c:v>
                </c:pt>
                <c:pt idx="57">
                  <c:v>1.228064258704199</c:v>
                </c:pt>
                <c:pt idx="58">
                  <c:v>1.0985319442541244</c:v>
                </c:pt>
                <c:pt idx="59">
                  <c:v>1.05230422311384</c:v>
                </c:pt>
                <c:pt idx="60">
                  <c:v>0.93284777441089395</c:v>
                </c:pt>
                <c:pt idx="61">
                  <c:v>1.1433443647858197</c:v>
                </c:pt>
                <c:pt idx="62">
                  <c:v>1.0345367541854751</c:v>
                </c:pt>
                <c:pt idx="63">
                  <c:v>1.0563491655581598</c:v>
                </c:pt>
                <c:pt idx="64">
                  <c:v>1.0177694991396591</c:v>
                </c:pt>
                <c:pt idx="65">
                  <c:v>1.0281305704136359</c:v>
                </c:pt>
                <c:pt idx="66">
                  <c:v>1.0009456398070251</c:v>
                </c:pt>
                <c:pt idx="67">
                  <c:v>1.1344586097098648</c:v>
                </c:pt>
                <c:pt idx="68">
                  <c:v>1.0148664819042728</c:v>
                </c:pt>
                <c:pt idx="69">
                  <c:v>1.0399104997855271</c:v>
                </c:pt>
                <c:pt idx="70">
                  <c:v>1.0622541232769782</c:v>
                </c:pt>
                <c:pt idx="71">
                  <c:v>0.97736556782760275</c:v>
                </c:pt>
                <c:pt idx="72">
                  <c:v>0.93111584543495696</c:v>
                </c:pt>
                <c:pt idx="73">
                  <c:v>0.92801895125181899</c:v>
                </c:pt>
                <c:pt idx="74">
                  <c:v>0.85834723380700673</c:v>
                </c:pt>
                <c:pt idx="75">
                  <c:v>0.83184269716222559</c:v>
                </c:pt>
                <c:pt idx="76">
                  <c:v>1.0907933784358415</c:v>
                </c:pt>
                <c:pt idx="77">
                  <c:v>0.88921200699466563</c:v>
                </c:pt>
                <c:pt idx="78">
                  <c:v>0.95363316649193308</c:v>
                </c:pt>
                <c:pt idx="79">
                  <c:v>1.0217890652568922</c:v>
                </c:pt>
                <c:pt idx="80">
                  <c:v>2.0982877089378458</c:v>
                </c:pt>
                <c:pt idx="81">
                  <c:v>1.6556924398528725</c:v>
                </c:pt>
                <c:pt idx="82">
                  <c:v>1.9129802599668224</c:v>
                </c:pt>
                <c:pt idx="83">
                  <c:v>1.209637679507457</c:v>
                </c:pt>
                <c:pt idx="84">
                  <c:v>1.2231403129670606</c:v>
                </c:pt>
                <c:pt idx="85">
                  <c:v>1.3688848408213352</c:v>
                </c:pt>
                <c:pt idx="86">
                  <c:v>1.3593516224859929</c:v>
                </c:pt>
                <c:pt idx="87">
                  <c:v>1.2906827751806056</c:v>
                </c:pt>
                <c:pt idx="88">
                  <c:v>1.0162674921338475</c:v>
                </c:pt>
                <c:pt idx="89">
                  <c:v>1.6153580526089693</c:v>
                </c:pt>
                <c:pt idx="90">
                  <c:v>2.4128703716133288</c:v>
                </c:pt>
                <c:pt idx="91">
                  <c:v>1.591279845527797</c:v>
                </c:pt>
                <c:pt idx="92">
                  <c:v>1.4847598761541816</c:v>
                </c:pt>
                <c:pt idx="93">
                  <c:v>1.1254729717185525</c:v>
                </c:pt>
                <c:pt idx="94">
                  <c:v>1.3544032837924467</c:v>
                </c:pt>
                <c:pt idx="95">
                  <c:v>1.5667217338264392</c:v>
                </c:pt>
                <c:pt idx="96">
                  <c:v>1.4031812021804693</c:v>
                </c:pt>
                <c:pt idx="97">
                  <c:v>1.4030945443552136</c:v>
                </c:pt>
                <c:pt idx="98">
                  <c:v>1.3275733711584332</c:v>
                </c:pt>
                <c:pt idx="99">
                  <c:v>1.2589851778208847</c:v>
                </c:pt>
                <c:pt idx="100">
                  <c:v>1.3336226108374798</c:v>
                </c:pt>
                <c:pt idx="101">
                  <c:v>1.0678076829794465</c:v>
                </c:pt>
                <c:pt idx="102">
                  <c:v>1.0477363007933436</c:v>
                </c:pt>
                <c:pt idx="103">
                  <c:v>1.1012024667108917</c:v>
                </c:pt>
                <c:pt idx="104">
                  <c:v>2.417437862887978</c:v>
                </c:pt>
                <c:pt idx="105">
                  <c:v>1.5014168516137647</c:v>
                </c:pt>
                <c:pt idx="106">
                  <c:v>2.1522863348818237</c:v>
                </c:pt>
                <c:pt idx="107">
                  <c:v>1.6247614225237093</c:v>
                </c:pt>
                <c:pt idx="108">
                  <c:v>1.6898518828626057</c:v>
                </c:pt>
                <c:pt idx="109">
                  <c:v>1.5056627810915122</c:v>
                </c:pt>
                <c:pt idx="110">
                  <c:v>1.4689646940956744</c:v>
                </c:pt>
                <c:pt idx="111">
                  <c:v>1.1495936044794224</c:v>
                </c:pt>
                <c:pt idx="112">
                  <c:v>1.4683001926610408</c:v>
                </c:pt>
                <c:pt idx="113">
                  <c:v>2.2200322184676864</c:v>
                </c:pt>
                <c:pt idx="114">
                  <c:v>1.2460092501100619</c:v>
                </c:pt>
                <c:pt idx="115">
                  <c:v>1.3532762062532833</c:v>
                </c:pt>
                <c:pt idx="116">
                  <c:v>1.135716936198276</c:v>
                </c:pt>
                <c:pt idx="117">
                  <c:v>1.3444762750884751</c:v>
                </c:pt>
                <c:pt idx="118">
                  <c:v>1.1341454335205015</c:v>
                </c:pt>
                <c:pt idx="119">
                  <c:v>1.1345649768134267</c:v>
                </c:pt>
                <c:pt idx="120">
                  <c:v>1.2503496926745554</c:v>
                </c:pt>
                <c:pt idx="121">
                  <c:v>1.1351511241059604</c:v>
                </c:pt>
                <c:pt idx="122">
                  <c:v>1.1895861768567411</c:v>
                </c:pt>
                <c:pt idx="123">
                  <c:v>0.97255360117536727</c:v>
                </c:pt>
                <c:pt idx="124">
                  <c:v>0.94610378299821241</c:v>
                </c:pt>
                <c:pt idx="125">
                  <c:v>0.99403454116328427</c:v>
                </c:pt>
                <c:pt idx="126">
                  <c:v>0.95972133670581761</c:v>
                </c:pt>
                <c:pt idx="127">
                  <c:v>1.3187467354047528</c:v>
                </c:pt>
                <c:pt idx="128">
                  <c:v>1.239191069715964</c:v>
                </c:pt>
                <c:pt idx="129">
                  <c:v>1.2993485286428768</c:v>
                </c:pt>
                <c:pt idx="130">
                  <c:v>0.74543353583675553</c:v>
                </c:pt>
                <c:pt idx="131">
                  <c:v>0.8078387533711695</c:v>
                </c:pt>
                <c:pt idx="132">
                  <c:v>1.1487806685089965</c:v>
                </c:pt>
                <c:pt idx="133">
                  <c:v>1.1515217195994707</c:v>
                </c:pt>
                <c:pt idx="134">
                  <c:v>0.98987902923562388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2FB-4EF3-878A-AAC162EAA73C}"/>
            </c:ext>
          </c:extLst>
        </c:ser>
        <c:ser>
          <c:idx val="2"/>
          <c:order val="2"/>
          <c:tx>
            <c:v>Circular with M k factor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Graphs!$B$141:$B$254</c:f>
              <c:numCache>
                <c:formatCode>General</c:formatCode>
                <c:ptCount val="114"/>
                <c:pt idx="0">
                  <c:v>41.120000000000005</c:v>
                </c:pt>
                <c:pt idx="1">
                  <c:v>41.120000000000005</c:v>
                </c:pt>
                <c:pt idx="2">
                  <c:v>41.120000000000005</c:v>
                </c:pt>
                <c:pt idx="3">
                  <c:v>41.120000000000005</c:v>
                </c:pt>
                <c:pt idx="4">
                  <c:v>41.120000000000005</c:v>
                </c:pt>
                <c:pt idx="5">
                  <c:v>41.120000000000005</c:v>
                </c:pt>
                <c:pt idx="6">
                  <c:v>41.120000000000005</c:v>
                </c:pt>
                <c:pt idx="7">
                  <c:v>41.120000000000005</c:v>
                </c:pt>
                <c:pt idx="8">
                  <c:v>41.120000000000005</c:v>
                </c:pt>
                <c:pt idx="9">
                  <c:v>41.120000000000005</c:v>
                </c:pt>
                <c:pt idx="10">
                  <c:v>41.120000000000005</c:v>
                </c:pt>
                <c:pt idx="11">
                  <c:v>41.120000000000005</c:v>
                </c:pt>
                <c:pt idx="12">
                  <c:v>41.120000000000005</c:v>
                </c:pt>
                <c:pt idx="13">
                  <c:v>41.120000000000005</c:v>
                </c:pt>
                <c:pt idx="14">
                  <c:v>41.120000000000005</c:v>
                </c:pt>
                <c:pt idx="15">
                  <c:v>41.120000000000005</c:v>
                </c:pt>
                <c:pt idx="16">
                  <c:v>41.120000000000005</c:v>
                </c:pt>
                <c:pt idx="17">
                  <c:v>41.120000000000005</c:v>
                </c:pt>
                <c:pt idx="18">
                  <c:v>27.84</c:v>
                </c:pt>
                <c:pt idx="19">
                  <c:v>27.84</c:v>
                </c:pt>
                <c:pt idx="20">
                  <c:v>27.84</c:v>
                </c:pt>
                <c:pt idx="21">
                  <c:v>27.84</c:v>
                </c:pt>
                <c:pt idx="22">
                  <c:v>41.120000000000005</c:v>
                </c:pt>
                <c:pt idx="23">
                  <c:v>41.120000000000005</c:v>
                </c:pt>
                <c:pt idx="24">
                  <c:v>41.120000000000005</c:v>
                </c:pt>
                <c:pt idx="25">
                  <c:v>41.120000000000005</c:v>
                </c:pt>
                <c:pt idx="26">
                  <c:v>41.120000000000005</c:v>
                </c:pt>
                <c:pt idx="27">
                  <c:v>40.9</c:v>
                </c:pt>
                <c:pt idx="28">
                  <c:v>40.9</c:v>
                </c:pt>
                <c:pt idx="29">
                  <c:v>40.9</c:v>
                </c:pt>
                <c:pt idx="30">
                  <c:v>40.9</c:v>
                </c:pt>
                <c:pt idx="31">
                  <c:v>40.9</c:v>
                </c:pt>
                <c:pt idx="32">
                  <c:v>40.9</c:v>
                </c:pt>
                <c:pt idx="33">
                  <c:v>40.9</c:v>
                </c:pt>
                <c:pt idx="34">
                  <c:v>40.9</c:v>
                </c:pt>
                <c:pt idx="35">
                  <c:v>40.9</c:v>
                </c:pt>
                <c:pt idx="36">
                  <c:v>40.9</c:v>
                </c:pt>
                <c:pt idx="37">
                  <c:v>40.9</c:v>
                </c:pt>
                <c:pt idx="38">
                  <c:v>40.9</c:v>
                </c:pt>
                <c:pt idx="39">
                  <c:v>40.9</c:v>
                </c:pt>
                <c:pt idx="40">
                  <c:v>40.9</c:v>
                </c:pt>
                <c:pt idx="41">
                  <c:v>40.9</c:v>
                </c:pt>
                <c:pt idx="42">
                  <c:v>40.9</c:v>
                </c:pt>
                <c:pt idx="43">
                  <c:v>40.9</c:v>
                </c:pt>
                <c:pt idx="44">
                  <c:v>40.9</c:v>
                </c:pt>
                <c:pt idx="45">
                  <c:v>97.3</c:v>
                </c:pt>
                <c:pt idx="46">
                  <c:v>97.3</c:v>
                </c:pt>
                <c:pt idx="47">
                  <c:v>97.3</c:v>
                </c:pt>
                <c:pt idx="48">
                  <c:v>97.3</c:v>
                </c:pt>
                <c:pt idx="49">
                  <c:v>31.5</c:v>
                </c:pt>
                <c:pt idx="50">
                  <c:v>31.5</c:v>
                </c:pt>
                <c:pt idx="51">
                  <c:v>31.5</c:v>
                </c:pt>
                <c:pt idx="52">
                  <c:v>31.5</c:v>
                </c:pt>
                <c:pt idx="53">
                  <c:v>59</c:v>
                </c:pt>
                <c:pt idx="54">
                  <c:v>59</c:v>
                </c:pt>
                <c:pt idx="55">
                  <c:v>59</c:v>
                </c:pt>
                <c:pt idx="56">
                  <c:v>31.5</c:v>
                </c:pt>
                <c:pt idx="57">
                  <c:v>31.5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32.700000000000003</c:v>
                </c:pt>
                <c:pt idx="75">
                  <c:v>34.5</c:v>
                </c:pt>
                <c:pt idx="76">
                  <c:v>65.790000000000006</c:v>
                </c:pt>
                <c:pt idx="77">
                  <c:v>71.64</c:v>
                </c:pt>
                <c:pt idx="78">
                  <c:v>95.63</c:v>
                </c:pt>
                <c:pt idx="79">
                  <c:v>93.01</c:v>
                </c:pt>
                <c:pt idx="80">
                  <c:v>39.43</c:v>
                </c:pt>
                <c:pt idx="81">
                  <c:v>36.68</c:v>
                </c:pt>
                <c:pt idx="82">
                  <c:v>71.739999999999995</c:v>
                </c:pt>
                <c:pt idx="83">
                  <c:v>79.55</c:v>
                </c:pt>
                <c:pt idx="84">
                  <c:v>94.56</c:v>
                </c:pt>
                <c:pt idx="85">
                  <c:v>90.4</c:v>
                </c:pt>
                <c:pt idx="86">
                  <c:v>35.39</c:v>
                </c:pt>
                <c:pt idx="87">
                  <c:v>30.54</c:v>
                </c:pt>
                <c:pt idx="88">
                  <c:v>70.16</c:v>
                </c:pt>
                <c:pt idx="89">
                  <c:v>61</c:v>
                </c:pt>
                <c:pt idx="90">
                  <c:v>95.43</c:v>
                </c:pt>
                <c:pt idx="91">
                  <c:v>81.66</c:v>
                </c:pt>
                <c:pt idx="92">
                  <c:v>38.67</c:v>
                </c:pt>
                <c:pt idx="93">
                  <c:v>39.56</c:v>
                </c:pt>
                <c:pt idx="94">
                  <c:v>71.86</c:v>
                </c:pt>
                <c:pt idx="95">
                  <c:v>72.489999999999995</c:v>
                </c:pt>
                <c:pt idx="96">
                  <c:v>86.39</c:v>
                </c:pt>
                <c:pt idx="97">
                  <c:v>96.74</c:v>
                </c:pt>
                <c:pt idx="98">
                  <c:v>87.98</c:v>
                </c:pt>
                <c:pt idx="99">
                  <c:v>96.97</c:v>
                </c:pt>
                <c:pt idx="100">
                  <c:v>107.33</c:v>
                </c:pt>
                <c:pt idx="101">
                  <c:v>97.92</c:v>
                </c:pt>
                <c:pt idx="102">
                  <c:v>87.38</c:v>
                </c:pt>
                <c:pt idx="103">
                  <c:v>74.75</c:v>
                </c:pt>
                <c:pt idx="104">
                  <c:v>83.08</c:v>
                </c:pt>
                <c:pt idx="105">
                  <c:v>98.5</c:v>
                </c:pt>
                <c:pt idx="106">
                  <c:v>39.9</c:v>
                </c:pt>
                <c:pt idx="107">
                  <c:v>40.1</c:v>
                </c:pt>
                <c:pt idx="108">
                  <c:v>75.7</c:v>
                </c:pt>
                <c:pt idx="109">
                  <c:v>109.8</c:v>
                </c:pt>
                <c:pt idx="110">
                  <c:v>110.7</c:v>
                </c:pt>
                <c:pt idx="111">
                  <c:v>91.4</c:v>
                </c:pt>
                <c:pt idx="112">
                  <c:v>40</c:v>
                </c:pt>
                <c:pt idx="113">
                  <c:v>142</c:v>
                </c:pt>
              </c:numCache>
            </c:numRef>
          </c:xVal>
          <c:yVal>
            <c:numRef>
              <c:f>Graphs!$C$141:$C$254</c:f>
              <c:numCache>
                <c:formatCode>0.00</c:formatCode>
                <c:ptCount val="114"/>
                <c:pt idx="0">
                  <c:v>1.2108731466227347</c:v>
                </c:pt>
                <c:pt idx="1">
                  <c:v>1.2389885807504077</c:v>
                </c:pt>
                <c:pt idx="2">
                  <c:v>1.3205537806176784</c:v>
                </c:pt>
                <c:pt idx="3">
                  <c:v>1.3258785942492013</c:v>
                </c:pt>
                <c:pt idx="4">
                  <c:v>1.475991649269311</c:v>
                </c:pt>
                <c:pt idx="5">
                  <c:v>1.3298538622129437</c:v>
                </c:pt>
                <c:pt idx="6">
                  <c:v>1.3704396632366698</c:v>
                </c:pt>
                <c:pt idx="7">
                  <c:v>1.3386342376052385</c:v>
                </c:pt>
                <c:pt idx="8">
                  <c:v>1.2477168949771689</c:v>
                </c:pt>
                <c:pt idx="9">
                  <c:v>1.3093607305936072</c:v>
                </c:pt>
                <c:pt idx="10">
                  <c:v>1.2962138084632517</c:v>
                </c:pt>
                <c:pt idx="11">
                  <c:v>1.265033407572383</c:v>
                </c:pt>
                <c:pt idx="12">
                  <c:v>1.2628865979381443</c:v>
                </c:pt>
                <c:pt idx="13">
                  <c:v>1.1917525773195876</c:v>
                </c:pt>
                <c:pt idx="14">
                  <c:v>1.2829131652661065</c:v>
                </c:pt>
                <c:pt idx="15">
                  <c:v>1.2549019607843137</c:v>
                </c:pt>
                <c:pt idx="16">
                  <c:v>1.1466346153846154</c:v>
                </c:pt>
                <c:pt idx="17">
                  <c:v>1.2379807692307692</c:v>
                </c:pt>
                <c:pt idx="18">
                  <c:v>1.1939252336448598</c:v>
                </c:pt>
                <c:pt idx="19">
                  <c:v>1.2676709154113557</c:v>
                </c:pt>
                <c:pt idx="20">
                  <c:v>1.1927877947295422</c:v>
                </c:pt>
                <c:pt idx="21">
                  <c:v>1.214190093708166</c:v>
                </c:pt>
                <c:pt idx="22">
                  <c:v>1.2773403324584427</c:v>
                </c:pt>
                <c:pt idx="23">
                  <c:v>1.3718285214348207</c:v>
                </c:pt>
                <c:pt idx="24">
                  <c:v>1.4503311258278146</c:v>
                </c:pt>
                <c:pt idx="25">
                  <c:v>1.1949778434268834</c:v>
                </c:pt>
                <c:pt idx="26">
                  <c:v>1.3028064992614476</c:v>
                </c:pt>
                <c:pt idx="27">
                  <c:v>0.94103956555469359</c:v>
                </c:pt>
                <c:pt idx="28">
                  <c:v>1.0161725067385445</c:v>
                </c:pt>
                <c:pt idx="29">
                  <c:v>1.1614255765199162</c:v>
                </c:pt>
                <c:pt idx="30">
                  <c:v>0.88360237892948168</c:v>
                </c:pt>
                <c:pt idx="31">
                  <c:v>0.91515994436717663</c:v>
                </c:pt>
                <c:pt idx="32">
                  <c:v>0.93133047210300424</c:v>
                </c:pt>
                <c:pt idx="33">
                  <c:v>0.89848197343453506</c:v>
                </c:pt>
                <c:pt idx="34">
                  <c:v>0.98109965635738827</c:v>
                </c:pt>
                <c:pt idx="35">
                  <c:v>0.85968819599109136</c:v>
                </c:pt>
                <c:pt idx="36">
                  <c:v>0.90476190476190477</c:v>
                </c:pt>
                <c:pt idx="37">
                  <c:v>0.97457627118644063</c:v>
                </c:pt>
                <c:pt idx="38">
                  <c:v>1.0091743119266054</c:v>
                </c:pt>
                <c:pt idx="39">
                  <c:v>1.0305084745762711</c:v>
                </c:pt>
                <c:pt idx="40">
                  <c:v>0.95628415300546443</c:v>
                </c:pt>
                <c:pt idx="41">
                  <c:v>1.0335820895522387</c:v>
                </c:pt>
                <c:pt idx="42">
                  <c:v>1.1087962962962963</c:v>
                </c:pt>
                <c:pt idx="43">
                  <c:v>1.0766550522648084</c:v>
                </c:pt>
                <c:pt idx="44">
                  <c:v>1.08675799086758</c:v>
                </c:pt>
                <c:pt idx="45">
                  <c:v>1.3065902578796562</c:v>
                </c:pt>
                <c:pt idx="46">
                  <c:v>1.3696275071633237</c:v>
                </c:pt>
                <c:pt idx="47">
                  <c:v>1.3048245614035088</c:v>
                </c:pt>
                <c:pt idx="48">
                  <c:v>1.4035087719298245</c:v>
                </c:pt>
                <c:pt idx="49">
                  <c:v>1.0606312292358804</c:v>
                </c:pt>
                <c:pt idx="50">
                  <c:v>1.0168126923987686</c:v>
                </c:pt>
                <c:pt idx="51">
                  <c:v>1.1124874455975895</c:v>
                </c:pt>
                <c:pt idx="52">
                  <c:v>1.058091286307054</c:v>
                </c:pt>
                <c:pt idx="53">
                  <c:v>1.0098314606741574</c:v>
                </c:pt>
                <c:pt idx="54">
                  <c:v>0.99685658153241652</c:v>
                </c:pt>
                <c:pt idx="55">
                  <c:v>1.0639169625785305</c:v>
                </c:pt>
                <c:pt idx="56">
                  <c:v>1.4225569718037852</c:v>
                </c:pt>
                <c:pt idx="57">
                  <c:v>1.0561497326203209</c:v>
                </c:pt>
                <c:pt idx="58">
                  <c:v>0.77630769230769225</c:v>
                </c:pt>
                <c:pt idx="59">
                  <c:v>0.89712820512820513</c:v>
                </c:pt>
                <c:pt idx="60">
                  <c:v>0.83774104683195594</c:v>
                </c:pt>
                <c:pt idx="61">
                  <c:v>0.83429752066115703</c:v>
                </c:pt>
                <c:pt idx="62">
                  <c:v>1.1929184549356222</c:v>
                </c:pt>
                <c:pt idx="63">
                  <c:v>1.038862660944206</c:v>
                </c:pt>
                <c:pt idx="64">
                  <c:v>1.2050179211469534</c:v>
                </c:pt>
                <c:pt idx="65">
                  <c:v>1.1935483870967742</c:v>
                </c:pt>
                <c:pt idx="66">
                  <c:v>0.83466666666666667</c:v>
                </c:pt>
                <c:pt idx="67">
                  <c:v>0.85661538461538467</c:v>
                </c:pt>
                <c:pt idx="68">
                  <c:v>0.83947730398899578</c:v>
                </c:pt>
                <c:pt idx="69">
                  <c:v>0.93600000000000005</c:v>
                </c:pt>
                <c:pt idx="70">
                  <c:v>1.1608369098712448</c:v>
                </c:pt>
                <c:pt idx="71">
                  <c:v>1.2210300429184548</c:v>
                </c:pt>
                <c:pt idx="72">
                  <c:v>1.2272401433691755</c:v>
                </c:pt>
                <c:pt idx="73">
                  <c:v>1.1967741935483871</c:v>
                </c:pt>
                <c:pt idx="74">
                  <c:v>0.89</c:v>
                </c:pt>
                <c:pt idx="75">
                  <c:v>0.95520325203252032</c:v>
                </c:pt>
                <c:pt idx="76">
                  <c:v>1.0950660792951543</c:v>
                </c:pt>
                <c:pt idx="77">
                  <c:v>1.1397744360902256</c:v>
                </c:pt>
                <c:pt idx="78">
                  <c:v>1.1436286919831224</c:v>
                </c:pt>
                <c:pt idx="79">
                  <c:v>1.1341176470588237</c:v>
                </c:pt>
                <c:pt idx="80">
                  <c:v>1.0711450381679388</c:v>
                </c:pt>
                <c:pt idx="81">
                  <c:v>1.1005747126436782</c:v>
                </c:pt>
                <c:pt idx="82">
                  <c:v>1.1561594202898551</c:v>
                </c:pt>
                <c:pt idx="83">
                  <c:v>1.1168478260869565</c:v>
                </c:pt>
                <c:pt idx="84">
                  <c:v>1.1290845070422537</c:v>
                </c:pt>
                <c:pt idx="85">
                  <c:v>1.7106382978723405</c:v>
                </c:pt>
                <c:pt idx="86">
                  <c:v>0.93756944444444434</c:v>
                </c:pt>
                <c:pt idx="87">
                  <c:v>0.92148571428571424</c:v>
                </c:pt>
                <c:pt idx="88">
                  <c:v>1.0017571884984027</c:v>
                </c:pt>
                <c:pt idx="89">
                  <c:v>0.98294117647058821</c:v>
                </c:pt>
                <c:pt idx="90">
                  <c:v>0.97176470588235286</c:v>
                </c:pt>
                <c:pt idx="91">
                  <c:v>1.0673000000000001</c:v>
                </c:pt>
                <c:pt idx="92">
                  <c:v>1.0952577319587629</c:v>
                </c:pt>
                <c:pt idx="93">
                  <c:v>1.1055725190839696</c:v>
                </c:pt>
                <c:pt idx="94">
                  <c:v>1.1452970297029703</c:v>
                </c:pt>
                <c:pt idx="95">
                  <c:v>1.1261764705882353</c:v>
                </c:pt>
                <c:pt idx="96">
                  <c:v>1.204</c:v>
                </c:pt>
                <c:pt idx="97">
                  <c:v>1.1866906474820142</c:v>
                </c:pt>
                <c:pt idx="98">
                  <c:v>1.2158205128205128</c:v>
                </c:pt>
                <c:pt idx="99">
                  <c:v>1.2369649805447469</c:v>
                </c:pt>
                <c:pt idx="100">
                  <c:v>1.2454707379134862</c:v>
                </c:pt>
                <c:pt idx="101">
                  <c:v>1.2518217054263567</c:v>
                </c:pt>
                <c:pt idx="102">
                  <c:v>1.1126373626373627</c:v>
                </c:pt>
                <c:pt idx="103">
                  <c:v>1.1265964912280702</c:v>
                </c:pt>
                <c:pt idx="104">
                  <c:v>1.1226415094339623</c:v>
                </c:pt>
                <c:pt idx="105">
                  <c:v>1.1670238095238097</c:v>
                </c:pt>
                <c:pt idx="106">
                  <c:v>0.7807339449541284</c:v>
                </c:pt>
                <c:pt idx="107">
                  <c:v>0.81414701803051315</c:v>
                </c:pt>
                <c:pt idx="108">
                  <c:v>1.0419161676646707</c:v>
                </c:pt>
                <c:pt idx="109">
                  <c:v>0.97531687791861243</c:v>
                </c:pt>
                <c:pt idx="110">
                  <c:v>0.97819114817190511</c:v>
                </c:pt>
                <c:pt idx="111">
                  <c:v>1.1832760595647194</c:v>
                </c:pt>
                <c:pt idx="112">
                  <c:v>0.87104283054003728</c:v>
                </c:pt>
                <c:pt idx="113">
                  <c:v>0.93789035392088826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FB-4EF3-878A-AAC162EAA73C}"/>
            </c:ext>
          </c:extLst>
        </c:ser>
        <c:ser>
          <c:idx val="3"/>
          <c:order val="3"/>
          <c:tx>
            <c:v>Circular No moment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rgbClr val="0070C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Graphs!$B$256:$B$366</c:f>
              <c:numCache>
                <c:formatCode>General</c:formatCode>
                <c:ptCount val="111"/>
                <c:pt idx="0">
                  <c:v>32.08</c:v>
                </c:pt>
                <c:pt idx="1">
                  <c:v>34.4</c:v>
                </c:pt>
                <c:pt idx="2">
                  <c:v>30.240000000000002</c:v>
                </c:pt>
                <c:pt idx="3">
                  <c:v>30.240000000000002</c:v>
                </c:pt>
                <c:pt idx="4">
                  <c:v>30.240000000000002</c:v>
                </c:pt>
                <c:pt idx="5">
                  <c:v>30.240000000000002</c:v>
                </c:pt>
                <c:pt idx="6">
                  <c:v>32.08</c:v>
                </c:pt>
                <c:pt idx="7">
                  <c:v>32.08</c:v>
                </c:pt>
                <c:pt idx="8">
                  <c:v>32.08</c:v>
                </c:pt>
                <c:pt idx="9">
                  <c:v>34.4</c:v>
                </c:pt>
                <c:pt idx="10">
                  <c:v>34.4</c:v>
                </c:pt>
                <c:pt idx="11">
                  <c:v>34.4</c:v>
                </c:pt>
                <c:pt idx="12">
                  <c:v>30.240000000000002</c:v>
                </c:pt>
                <c:pt idx="13">
                  <c:v>30.240000000000002</c:v>
                </c:pt>
                <c:pt idx="14">
                  <c:v>30.240000000000002</c:v>
                </c:pt>
                <c:pt idx="15">
                  <c:v>34.4</c:v>
                </c:pt>
                <c:pt idx="16">
                  <c:v>34.4</c:v>
                </c:pt>
                <c:pt idx="17">
                  <c:v>34.4</c:v>
                </c:pt>
                <c:pt idx="18">
                  <c:v>34.4</c:v>
                </c:pt>
                <c:pt idx="19">
                  <c:v>34.4</c:v>
                </c:pt>
                <c:pt idx="20">
                  <c:v>34.4</c:v>
                </c:pt>
                <c:pt idx="21">
                  <c:v>34.4</c:v>
                </c:pt>
                <c:pt idx="22">
                  <c:v>34.4</c:v>
                </c:pt>
                <c:pt idx="23">
                  <c:v>34.4</c:v>
                </c:pt>
                <c:pt idx="24">
                  <c:v>22.6</c:v>
                </c:pt>
                <c:pt idx="25">
                  <c:v>22.6</c:v>
                </c:pt>
                <c:pt idx="26">
                  <c:v>22.6</c:v>
                </c:pt>
                <c:pt idx="27">
                  <c:v>22.6</c:v>
                </c:pt>
                <c:pt idx="28">
                  <c:v>33.4</c:v>
                </c:pt>
                <c:pt idx="29">
                  <c:v>35.299999999999997</c:v>
                </c:pt>
                <c:pt idx="30">
                  <c:v>92.3</c:v>
                </c:pt>
                <c:pt idx="31">
                  <c:v>38.4</c:v>
                </c:pt>
                <c:pt idx="32">
                  <c:v>38.4</c:v>
                </c:pt>
                <c:pt idx="33">
                  <c:v>38.4</c:v>
                </c:pt>
                <c:pt idx="34">
                  <c:v>38.4</c:v>
                </c:pt>
                <c:pt idx="35">
                  <c:v>38.4</c:v>
                </c:pt>
                <c:pt idx="36">
                  <c:v>38.4</c:v>
                </c:pt>
                <c:pt idx="37">
                  <c:v>40.9</c:v>
                </c:pt>
                <c:pt idx="38">
                  <c:v>40.9</c:v>
                </c:pt>
                <c:pt idx="39">
                  <c:v>40.9</c:v>
                </c:pt>
                <c:pt idx="40">
                  <c:v>40.9</c:v>
                </c:pt>
                <c:pt idx="41">
                  <c:v>40.9</c:v>
                </c:pt>
                <c:pt idx="42">
                  <c:v>97.3</c:v>
                </c:pt>
                <c:pt idx="43">
                  <c:v>97.3</c:v>
                </c:pt>
                <c:pt idx="44">
                  <c:v>97.3</c:v>
                </c:pt>
                <c:pt idx="45">
                  <c:v>97.3</c:v>
                </c:pt>
                <c:pt idx="46">
                  <c:v>97.3</c:v>
                </c:pt>
                <c:pt idx="47">
                  <c:v>97.3</c:v>
                </c:pt>
                <c:pt idx="48">
                  <c:v>31.5</c:v>
                </c:pt>
                <c:pt idx="49">
                  <c:v>31.5</c:v>
                </c:pt>
                <c:pt idx="50">
                  <c:v>40.299999999999997</c:v>
                </c:pt>
                <c:pt idx="51">
                  <c:v>40.299999999999997</c:v>
                </c:pt>
                <c:pt idx="52">
                  <c:v>40.299999999999997</c:v>
                </c:pt>
                <c:pt idx="53">
                  <c:v>40.299999999999997</c:v>
                </c:pt>
                <c:pt idx="54">
                  <c:v>40.299999999999997</c:v>
                </c:pt>
                <c:pt idx="55">
                  <c:v>40.299999999999997</c:v>
                </c:pt>
                <c:pt idx="56">
                  <c:v>40.299999999999997</c:v>
                </c:pt>
                <c:pt idx="57">
                  <c:v>40.299999999999997</c:v>
                </c:pt>
                <c:pt idx="58">
                  <c:v>40.299999999999997</c:v>
                </c:pt>
                <c:pt idx="59">
                  <c:v>40.299999999999997</c:v>
                </c:pt>
                <c:pt idx="60">
                  <c:v>40.299999999999997</c:v>
                </c:pt>
                <c:pt idx="61">
                  <c:v>40.299999999999997</c:v>
                </c:pt>
                <c:pt idx="62">
                  <c:v>30.9</c:v>
                </c:pt>
                <c:pt idx="63">
                  <c:v>30.9</c:v>
                </c:pt>
                <c:pt idx="64">
                  <c:v>30.9</c:v>
                </c:pt>
                <c:pt idx="65">
                  <c:v>30.9</c:v>
                </c:pt>
                <c:pt idx="66">
                  <c:v>30.9</c:v>
                </c:pt>
                <c:pt idx="67">
                  <c:v>30.9</c:v>
                </c:pt>
                <c:pt idx="68">
                  <c:v>30.9</c:v>
                </c:pt>
                <c:pt idx="69">
                  <c:v>30.9</c:v>
                </c:pt>
                <c:pt idx="70">
                  <c:v>30.9</c:v>
                </c:pt>
                <c:pt idx="71">
                  <c:v>30.9</c:v>
                </c:pt>
                <c:pt idx="72">
                  <c:v>30.9</c:v>
                </c:pt>
                <c:pt idx="73">
                  <c:v>30.9</c:v>
                </c:pt>
                <c:pt idx="74">
                  <c:v>42.1</c:v>
                </c:pt>
                <c:pt idx="75">
                  <c:v>42.1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145</c:v>
                </c:pt>
                <c:pt idx="80">
                  <c:v>145</c:v>
                </c:pt>
                <c:pt idx="81">
                  <c:v>145</c:v>
                </c:pt>
                <c:pt idx="82">
                  <c:v>145</c:v>
                </c:pt>
                <c:pt idx="83">
                  <c:v>37.700000000000003</c:v>
                </c:pt>
                <c:pt idx="84">
                  <c:v>120.1</c:v>
                </c:pt>
                <c:pt idx="85">
                  <c:v>116</c:v>
                </c:pt>
                <c:pt idx="86">
                  <c:v>107.2</c:v>
                </c:pt>
                <c:pt idx="87">
                  <c:v>92.3</c:v>
                </c:pt>
                <c:pt idx="88">
                  <c:v>40.9</c:v>
                </c:pt>
                <c:pt idx="89">
                  <c:v>41.7</c:v>
                </c:pt>
                <c:pt idx="90">
                  <c:v>25.9</c:v>
                </c:pt>
                <c:pt idx="91">
                  <c:v>79.12</c:v>
                </c:pt>
                <c:pt idx="92">
                  <c:v>79.12</c:v>
                </c:pt>
                <c:pt idx="93">
                  <c:v>40.400000000000006</c:v>
                </c:pt>
                <c:pt idx="94">
                  <c:v>40.400000000000006</c:v>
                </c:pt>
                <c:pt idx="95">
                  <c:v>34.080000000000005</c:v>
                </c:pt>
                <c:pt idx="96">
                  <c:v>61.760000000000005</c:v>
                </c:pt>
                <c:pt idx="97">
                  <c:v>45.6</c:v>
                </c:pt>
                <c:pt idx="98">
                  <c:v>37.04</c:v>
                </c:pt>
                <c:pt idx="99">
                  <c:v>97.28</c:v>
                </c:pt>
                <c:pt idx="100">
                  <c:v>97.28</c:v>
                </c:pt>
                <c:pt idx="101">
                  <c:v>97.28</c:v>
                </c:pt>
                <c:pt idx="102">
                  <c:v>97.28</c:v>
                </c:pt>
                <c:pt idx="103">
                  <c:v>38.24</c:v>
                </c:pt>
                <c:pt idx="104">
                  <c:v>45.360000000000007</c:v>
                </c:pt>
                <c:pt idx="105">
                  <c:v>45.360000000000007</c:v>
                </c:pt>
                <c:pt idx="106">
                  <c:v>56.2</c:v>
                </c:pt>
                <c:pt idx="107">
                  <c:v>66.75</c:v>
                </c:pt>
                <c:pt idx="108">
                  <c:v>107.2</c:v>
                </c:pt>
                <c:pt idx="109">
                  <c:v>56.2</c:v>
                </c:pt>
                <c:pt idx="110">
                  <c:v>66.75</c:v>
                </c:pt>
              </c:numCache>
            </c:numRef>
          </c:xVal>
          <c:yVal>
            <c:numRef>
              <c:f>Graphs!$C$256:$C$366</c:f>
              <c:numCache>
                <c:formatCode>0.00</c:formatCode>
                <c:ptCount val="111"/>
                <c:pt idx="0">
                  <c:v>0.98159420631707051</c:v>
                </c:pt>
                <c:pt idx="1">
                  <c:v>0.97832775519470694</c:v>
                </c:pt>
                <c:pt idx="2">
                  <c:v>1.1367685974112471</c:v>
                </c:pt>
                <c:pt idx="3">
                  <c:v>1.0157020767547671</c:v>
                </c:pt>
                <c:pt idx="4">
                  <c:v>1.0208983413261177</c:v>
                </c:pt>
                <c:pt idx="5">
                  <c:v>1.0673695704610073</c:v>
                </c:pt>
                <c:pt idx="6">
                  <c:v>1.5626382364671483</c:v>
                </c:pt>
                <c:pt idx="7">
                  <c:v>1.2094241433019504</c:v>
                </c:pt>
                <c:pt idx="8">
                  <c:v>1.0993521488665376</c:v>
                </c:pt>
                <c:pt idx="9">
                  <c:v>1.0611456047033034</c:v>
                </c:pt>
                <c:pt idx="10">
                  <c:v>1.081427861872462</c:v>
                </c:pt>
                <c:pt idx="11">
                  <c:v>1.0889931350229345</c:v>
                </c:pt>
                <c:pt idx="12">
                  <c:v>0.95417791571832644</c:v>
                </c:pt>
                <c:pt idx="13">
                  <c:v>1.0676740029392504</c:v>
                </c:pt>
                <c:pt idx="14">
                  <c:v>1.0680921950363158</c:v>
                </c:pt>
                <c:pt idx="15">
                  <c:v>0.99252418610120752</c:v>
                </c:pt>
                <c:pt idx="16">
                  <c:v>0.9935521144628241</c:v>
                </c:pt>
                <c:pt idx="17">
                  <c:v>1.1244015971385457</c:v>
                </c:pt>
                <c:pt idx="18">
                  <c:v>1.1062011464281756</c:v>
                </c:pt>
                <c:pt idx="19">
                  <c:v>1.0951791215827997</c:v>
                </c:pt>
                <c:pt idx="20">
                  <c:v>1.1352304125221604</c:v>
                </c:pt>
                <c:pt idx="21">
                  <c:v>1.1108414572072616</c:v>
                </c:pt>
                <c:pt idx="22">
                  <c:v>1.0931590316801891</c:v>
                </c:pt>
                <c:pt idx="23">
                  <c:v>1.1575028983479443</c:v>
                </c:pt>
                <c:pt idx="24">
                  <c:v>1.0633729748277148</c:v>
                </c:pt>
                <c:pt idx="25">
                  <c:v>1.0584330595851204</c:v>
                </c:pt>
                <c:pt idx="26">
                  <c:v>1.1965531373151135</c:v>
                </c:pt>
                <c:pt idx="27">
                  <c:v>1.1598657595326416</c:v>
                </c:pt>
                <c:pt idx="28">
                  <c:v>1.0843079367172781</c:v>
                </c:pt>
                <c:pt idx="29">
                  <c:v>1.2370572158890625</c:v>
                </c:pt>
                <c:pt idx="30">
                  <c:v>1.3148326364003868</c:v>
                </c:pt>
                <c:pt idx="31">
                  <c:v>1.0385515764403124</c:v>
                </c:pt>
                <c:pt idx="32">
                  <c:v>0.88551263393237012</c:v>
                </c:pt>
                <c:pt idx="33">
                  <c:v>1.3107078600393525</c:v>
                </c:pt>
                <c:pt idx="34">
                  <c:v>1.0594671856693423</c:v>
                </c:pt>
                <c:pt idx="35">
                  <c:v>1.114124639946211</c:v>
                </c:pt>
                <c:pt idx="36">
                  <c:v>1.2937502977384505</c:v>
                </c:pt>
                <c:pt idx="37">
                  <c:v>0.8418030992944302</c:v>
                </c:pt>
                <c:pt idx="38">
                  <c:v>0.87643189179834469</c:v>
                </c:pt>
                <c:pt idx="39">
                  <c:v>0.87097902064935728</c:v>
                </c:pt>
                <c:pt idx="40">
                  <c:v>1.0459092262744167</c:v>
                </c:pt>
                <c:pt idx="41">
                  <c:v>1.1281148814670736</c:v>
                </c:pt>
                <c:pt idx="42">
                  <c:v>1.2448589684654647</c:v>
                </c:pt>
                <c:pt idx="43">
                  <c:v>1.1455040273203336</c:v>
                </c:pt>
                <c:pt idx="44">
                  <c:v>1.3385742013675379</c:v>
                </c:pt>
                <c:pt idx="45">
                  <c:v>1.1216277762285876</c:v>
                </c:pt>
                <c:pt idx="46">
                  <c:v>1.1844295880780291</c:v>
                </c:pt>
                <c:pt idx="47">
                  <c:v>1.3057513688012994</c:v>
                </c:pt>
                <c:pt idx="48">
                  <c:v>0.98636435141154932</c:v>
                </c:pt>
                <c:pt idx="49">
                  <c:v>1.2498970707076935</c:v>
                </c:pt>
                <c:pt idx="50">
                  <c:v>1.1303918452818917</c:v>
                </c:pt>
                <c:pt idx="51">
                  <c:v>1.0333813032279295</c:v>
                </c:pt>
                <c:pt idx="52">
                  <c:v>1.0617139391206674</c:v>
                </c:pt>
                <c:pt idx="53">
                  <c:v>1.1364184097515115</c:v>
                </c:pt>
                <c:pt idx="54">
                  <c:v>1.0727407692926918</c:v>
                </c:pt>
                <c:pt idx="55">
                  <c:v>1.0708181577713867</c:v>
                </c:pt>
                <c:pt idx="56">
                  <c:v>0.98312280333971014</c:v>
                </c:pt>
                <c:pt idx="57">
                  <c:v>1.0034561338549657</c:v>
                </c:pt>
                <c:pt idx="58">
                  <c:v>1.0380184954324085</c:v>
                </c:pt>
                <c:pt idx="59">
                  <c:v>0.99461546890038743</c:v>
                </c:pt>
                <c:pt idx="60">
                  <c:v>0.98373417517884276</c:v>
                </c:pt>
                <c:pt idx="61">
                  <c:v>0.94829530676747065</c:v>
                </c:pt>
                <c:pt idx="62">
                  <c:v>1.1861301406518203</c:v>
                </c:pt>
                <c:pt idx="63">
                  <c:v>1.0824650779110989</c:v>
                </c:pt>
                <c:pt idx="64">
                  <c:v>1.101324337456933</c:v>
                </c:pt>
                <c:pt idx="65">
                  <c:v>1.0911443902219222</c:v>
                </c:pt>
                <c:pt idx="66">
                  <c:v>1.1492243337877737</c:v>
                </c:pt>
                <c:pt idx="67">
                  <c:v>1.1082643047523602</c:v>
                </c:pt>
                <c:pt idx="68">
                  <c:v>1.0658637130729405</c:v>
                </c:pt>
                <c:pt idx="69">
                  <c:v>1.1459674481329774</c:v>
                </c:pt>
                <c:pt idx="70">
                  <c:v>1.1658885829216086</c:v>
                </c:pt>
                <c:pt idx="71">
                  <c:v>1.0984331877873914</c:v>
                </c:pt>
                <c:pt idx="72">
                  <c:v>1.1546618526455557</c:v>
                </c:pt>
                <c:pt idx="73">
                  <c:v>1.0871301766413715</c:v>
                </c:pt>
                <c:pt idx="74">
                  <c:v>1.1650872612711483</c:v>
                </c:pt>
                <c:pt idx="75">
                  <c:v>1.2653642650236114</c:v>
                </c:pt>
                <c:pt idx="76">
                  <c:v>1.0235458954062435</c:v>
                </c:pt>
                <c:pt idx="77">
                  <c:v>1.0402503487879915</c:v>
                </c:pt>
                <c:pt idx="78">
                  <c:v>1.0588138871126673</c:v>
                </c:pt>
                <c:pt idx="79">
                  <c:v>1.0741549783789006</c:v>
                </c:pt>
                <c:pt idx="80">
                  <c:v>1.0720087240328635</c:v>
                </c:pt>
                <c:pt idx="81">
                  <c:v>1.0756334985635549</c:v>
                </c:pt>
                <c:pt idx="82">
                  <c:v>1.0751893603355056</c:v>
                </c:pt>
                <c:pt idx="83">
                  <c:v>0.90075932558039318</c:v>
                </c:pt>
                <c:pt idx="84">
                  <c:v>1.057141198134498</c:v>
                </c:pt>
                <c:pt idx="85">
                  <c:v>0.82812032765439403</c:v>
                </c:pt>
                <c:pt idx="86">
                  <c:v>1.2076789780464534</c:v>
                </c:pt>
                <c:pt idx="87">
                  <c:v>1.1080000000000001</c:v>
                </c:pt>
                <c:pt idx="88">
                  <c:v>0.75600000000000001</c:v>
                </c:pt>
                <c:pt idx="89">
                  <c:v>0.59299999999999997</c:v>
                </c:pt>
                <c:pt idx="90">
                  <c:v>1.04</c:v>
                </c:pt>
                <c:pt idx="91">
                  <c:v>0.998</c:v>
                </c:pt>
                <c:pt idx="92">
                  <c:v>0.86899999999999999</c:v>
                </c:pt>
                <c:pt idx="93">
                  <c:v>1.127</c:v>
                </c:pt>
                <c:pt idx="94">
                  <c:v>1.117</c:v>
                </c:pt>
                <c:pt idx="95">
                  <c:v>1.123</c:v>
                </c:pt>
                <c:pt idx="96">
                  <c:v>1.091</c:v>
                </c:pt>
                <c:pt idx="97">
                  <c:v>1.0940000000000001</c:v>
                </c:pt>
                <c:pt idx="98">
                  <c:v>1.08</c:v>
                </c:pt>
                <c:pt idx="99">
                  <c:v>1.101</c:v>
                </c:pt>
                <c:pt idx="100">
                  <c:v>1.0620000000000001</c:v>
                </c:pt>
                <c:pt idx="101">
                  <c:v>1.0760000000000001</c:v>
                </c:pt>
                <c:pt idx="102">
                  <c:v>1.145</c:v>
                </c:pt>
                <c:pt idx="103">
                  <c:v>1.1339999999999999</c:v>
                </c:pt>
                <c:pt idx="104">
                  <c:v>1.08</c:v>
                </c:pt>
                <c:pt idx="105">
                  <c:v>1.181</c:v>
                </c:pt>
                <c:pt idx="106">
                  <c:v>1.0529999999999999</c:v>
                </c:pt>
                <c:pt idx="107">
                  <c:v>1.032</c:v>
                </c:pt>
                <c:pt idx="108">
                  <c:v>0.98599999999999999</c:v>
                </c:pt>
                <c:pt idx="109">
                  <c:v>1.1739999999999999</c:v>
                </c:pt>
                <c:pt idx="110" formatCode="General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FB-4EF3-878A-AAC162EAA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945696"/>
        <c:axId val="414946680"/>
      </c:scatterChart>
      <c:valAx>
        <c:axId val="414945696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Concrete  Cylinder  Strength  (fcyl)  N/mm</a:t>
                </a:r>
                <a:r>
                  <a:rPr lang="en-GB" sz="1200" b="1" baseline="30000">
                    <a:solidFill>
                      <a:schemeClr val="tx1"/>
                    </a:solidFill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0.37865201954849992"/>
              <c:y val="0.92814881173675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6680"/>
        <c:crosses val="autoZero"/>
        <c:crossBetween val="midCat"/>
        <c:majorUnit val="25"/>
      </c:valAx>
      <c:valAx>
        <c:axId val="414946680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chemeClr val="tx1"/>
                    </a:solidFill>
                  </a:rPr>
                  <a:t>Ratio</a:t>
                </a:r>
                <a:r>
                  <a:rPr lang="en-GB" sz="1200" b="1" baseline="0">
                    <a:solidFill>
                      <a:schemeClr val="tx1"/>
                    </a:solidFill>
                  </a:rPr>
                  <a:t>  Test/EC4</a:t>
                </a:r>
                <a:endParaRPr lang="en-GB" sz="12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4569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2540912746436596E-2"/>
          <c:y val="0.11678037722251877"/>
          <c:w val="0.24836505802878656"/>
          <c:h val="0.12812954254462644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8969906802707"/>
          <c:y val="1.9582534586752388E-2"/>
          <c:w val="0.87655427590274815"/>
          <c:h val="0.82389490214230754"/>
        </c:manualLayout>
      </c:layout>
      <c:scatterChart>
        <c:scatterStyle val="lineMarker"/>
        <c:varyColors val="0"/>
        <c:ser>
          <c:idx val="0"/>
          <c:order val="0"/>
          <c:tx>
            <c:v>Rect. With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[1]Graphs!$B$8:$B$120</c:f>
              <c:numCache>
                <c:formatCode>General</c:formatCode>
                <c:ptCount val="113"/>
                <c:pt idx="0">
                  <c:v>7.2958500669344044</c:v>
                </c:pt>
                <c:pt idx="1">
                  <c:v>7.4135638297872335</c:v>
                </c:pt>
                <c:pt idx="2">
                  <c:v>14.706275033377835</c:v>
                </c:pt>
                <c:pt idx="3">
                  <c:v>20.910316925151719</c:v>
                </c:pt>
                <c:pt idx="4">
                  <c:v>7.2649572649572649</c:v>
                </c:pt>
                <c:pt idx="5">
                  <c:v>7.3041168658698545</c:v>
                </c:pt>
                <c:pt idx="6">
                  <c:v>14.582228116710874</c:v>
                </c:pt>
                <c:pt idx="7">
                  <c:v>20.611702127659573</c:v>
                </c:pt>
                <c:pt idx="8">
                  <c:v>7.280766396462786</c:v>
                </c:pt>
                <c:pt idx="9">
                  <c:v>7.3750932140193886</c:v>
                </c:pt>
                <c:pt idx="10">
                  <c:v>7.3293768545994062</c:v>
                </c:pt>
                <c:pt idx="11">
                  <c:v>14.530791788856304</c:v>
                </c:pt>
                <c:pt idx="12">
                  <c:v>7.2157434402332363</c:v>
                </c:pt>
                <c:pt idx="13">
                  <c:v>14.431486880466473</c:v>
                </c:pt>
                <c:pt idx="14">
                  <c:v>7.3520000000000003</c:v>
                </c:pt>
                <c:pt idx="15">
                  <c:v>14.63629096722622</c:v>
                </c:pt>
                <c:pt idx="16">
                  <c:v>5.95</c:v>
                </c:pt>
                <c:pt idx="17">
                  <c:v>5.95</c:v>
                </c:pt>
                <c:pt idx="18">
                  <c:v>11.7</c:v>
                </c:pt>
                <c:pt idx="19">
                  <c:v>11.7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4.666666666666667</c:v>
                </c:pt>
                <c:pt idx="28">
                  <c:v>5.333333333333333</c:v>
                </c:pt>
                <c:pt idx="29">
                  <c:v>6</c:v>
                </c:pt>
                <c:pt idx="30">
                  <c:v>4</c:v>
                </c:pt>
                <c:pt idx="31">
                  <c:v>4.5</c:v>
                </c:pt>
                <c:pt idx="32">
                  <c:v>5</c:v>
                </c:pt>
                <c:pt idx="33">
                  <c:v>7.8666666666666663</c:v>
                </c:pt>
                <c:pt idx="34">
                  <c:v>9.8333333333333339</c:v>
                </c:pt>
                <c:pt idx="35">
                  <c:v>11.8</c:v>
                </c:pt>
                <c:pt idx="36">
                  <c:v>7.8666666666666663</c:v>
                </c:pt>
                <c:pt idx="37">
                  <c:v>9.8333333333333339</c:v>
                </c:pt>
                <c:pt idx="38">
                  <c:v>11.8</c:v>
                </c:pt>
                <c:pt idx="39">
                  <c:v>7.8666666666666663</c:v>
                </c:pt>
                <c:pt idx="40">
                  <c:v>9.8333333333333339</c:v>
                </c:pt>
                <c:pt idx="41">
                  <c:v>11.8</c:v>
                </c:pt>
                <c:pt idx="42">
                  <c:v>7.8666666666666663</c:v>
                </c:pt>
                <c:pt idx="43">
                  <c:v>9.8333333333333339</c:v>
                </c:pt>
                <c:pt idx="44">
                  <c:v>11.8</c:v>
                </c:pt>
                <c:pt idx="45">
                  <c:v>31.35</c:v>
                </c:pt>
                <c:pt idx="46">
                  <c:v>31.35</c:v>
                </c:pt>
                <c:pt idx="47">
                  <c:v>31.35</c:v>
                </c:pt>
                <c:pt idx="48">
                  <c:v>31.35</c:v>
                </c:pt>
                <c:pt idx="49">
                  <c:v>31.35</c:v>
                </c:pt>
                <c:pt idx="50">
                  <c:v>31.35</c:v>
                </c:pt>
                <c:pt idx="51">
                  <c:v>21.35</c:v>
                </c:pt>
                <c:pt idx="52">
                  <c:v>21.35</c:v>
                </c:pt>
                <c:pt idx="53">
                  <c:v>21.35</c:v>
                </c:pt>
                <c:pt idx="54">
                  <c:v>21.35</c:v>
                </c:pt>
                <c:pt idx="55">
                  <c:v>21.35</c:v>
                </c:pt>
                <c:pt idx="56">
                  <c:v>21.35</c:v>
                </c:pt>
                <c:pt idx="57">
                  <c:v>21.35</c:v>
                </c:pt>
                <c:pt idx="58">
                  <c:v>21.35</c:v>
                </c:pt>
                <c:pt idx="59">
                  <c:v>21.35</c:v>
                </c:pt>
                <c:pt idx="60">
                  <c:v>31.35</c:v>
                </c:pt>
                <c:pt idx="61">
                  <c:v>31.35</c:v>
                </c:pt>
                <c:pt idx="62">
                  <c:v>31.35</c:v>
                </c:pt>
                <c:pt idx="63">
                  <c:v>31.35</c:v>
                </c:pt>
                <c:pt idx="64">
                  <c:v>31.35</c:v>
                </c:pt>
                <c:pt idx="65">
                  <c:v>31.35</c:v>
                </c:pt>
                <c:pt idx="66">
                  <c:v>41.35</c:v>
                </c:pt>
                <c:pt idx="67">
                  <c:v>41.35</c:v>
                </c:pt>
                <c:pt idx="68">
                  <c:v>41.35</c:v>
                </c:pt>
                <c:pt idx="69">
                  <c:v>41.35</c:v>
                </c:pt>
                <c:pt idx="70">
                  <c:v>21.35</c:v>
                </c:pt>
                <c:pt idx="71">
                  <c:v>31.35</c:v>
                </c:pt>
                <c:pt idx="72">
                  <c:v>31.35</c:v>
                </c:pt>
                <c:pt idx="73">
                  <c:v>31.35</c:v>
                </c:pt>
                <c:pt idx="74">
                  <c:v>31.35</c:v>
                </c:pt>
                <c:pt idx="75">
                  <c:v>31.35</c:v>
                </c:pt>
                <c:pt idx="76">
                  <c:v>31.35</c:v>
                </c:pt>
                <c:pt idx="77">
                  <c:v>31.35</c:v>
                </c:pt>
                <c:pt idx="78">
                  <c:v>31.35</c:v>
                </c:pt>
                <c:pt idx="79">
                  <c:v>31.35</c:v>
                </c:pt>
                <c:pt idx="80">
                  <c:v>31.35</c:v>
                </c:pt>
                <c:pt idx="81">
                  <c:v>31.35</c:v>
                </c:pt>
                <c:pt idx="82">
                  <c:v>31.35</c:v>
                </c:pt>
                <c:pt idx="83">
                  <c:v>21.35</c:v>
                </c:pt>
                <c:pt idx="84">
                  <c:v>21.35</c:v>
                </c:pt>
                <c:pt idx="85">
                  <c:v>14.233333333333333</c:v>
                </c:pt>
                <c:pt idx="86">
                  <c:v>14.233333333333333</c:v>
                </c:pt>
                <c:pt idx="87">
                  <c:v>14.233333333333333</c:v>
                </c:pt>
                <c:pt idx="88">
                  <c:v>14.233333333333333</c:v>
                </c:pt>
                <c:pt idx="89">
                  <c:v>21.35</c:v>
                </c:pt>
                <c:pt idx="90">
                  <c:v>21.35</c:v>
                </c:pt>
                <c:pt idx="91">
                  <c:v>14.233333333333333</c:v>
                </c:pt>
                <c:pt idx="92">
                  <c:v>14.233333333333333</c:v>
                </c:pt>
                <c:pt idx="93">
                  <c:v>14.233333333333333</c:v>
                </c:pt>
                <c:pt idx="94">
                  <c:v>14.233333333333333</c:v>
                </c:pt>
                <c:pt idx="95">
                  <c:v>21.35</c:v>
                </c:pt>
                <c:pt idx="96">
                  <c:v>21.35</c:v>
                </c:pt>
                <c:pt idx="97">
                  <c:v>14.233333333333333</c:v>
                </c:pt>
                <c:pt idx="98">
                  <c:v>14.233333333333333</c:v>
                </c:pt>
                <c:pt idx="99">
                  <c:v>14.233333333333333</c:v>
                </c:pt>
                <c:pt idx="100">
                  <c:v>14.233333333333333</c:v>
                </c:pt>
                <c:pt idx="101">
                  <c:v>21.35</c:v>
                </c:pt>
                <c:pt idx="102">
                  <c:v>21.35</c:v>
                </c:pt>
                <c:pt idx="103">
                  <c:v>14.233333333333333</c:v>
                </c:pt>
                <c:pt idx="104">
                  <c:v>14.233333333333333</c:v>
                </c:pt>
                <c:pt idx="105">
                  <c:v>14.233333333333333</c:v>
                </c:pt>
                <c:pt idx="106">
                  <c:v>14.233333333333333</c:v>
                </c:pt>
                <c:pt idx="107">
                  <c:v>21.35</c:v>
                </c:pt>
                <c:pt idx="108">
                  <c:v>21.35</c:v>
                </c:pt>
                <c:pt idx="109">
                  <c:v>14.233333333333333</c:v>
                </c:pt>
                <c:pt idx="110">
                  <c:v>14.233333333333333</c:v>
                </c:pt>
                <c:pt idx="111">
                  <c:v>14.233333333333333</c:v>
                </c:pt>
                <c:pt idx="112">
                  <c:v>14.233333333333333</c:v>
                </c:pt>
              </c:numCache>
            </c:numRef>
          </c:xVal>
          <c:yVal>
            <c:numRef>
              <c:f>[1]Graphs!$D$8:$D$120</c:f>
              <c:numCache>
                <c:formatCode>General</c:formatCode>
                <c:ptCount val="113"/>
                <c:pt idx="0">
                  <c:v>1.0600739371534196</c:v>
                </c:pt>
                <c:pt idx="1">
                  <c:v>1.0569159497021841</c:v>
                </c:pt>
                <c:pt idx="2">
                  <c:v>1.1752767527675276</c:v>
                </c:pt>
                <c:pt idx="3">
                  <c:v>1.3290960451977401</c:v>
                </c:pt>
                <c:pt idx="4">
                  <c:v>1.0335766423357664</c:v>
                </c:pt>
                <c:pt idx="5">
                  <c:v>1.0788876276958002</c:v>
                </c:pt>
                <c:pt idx="6">
                  <c:v>1.0742574257425743</c:v>
                </c:pt>
                <c:pt idx="7">
                  <c:v>1.1085427135678392</c:v>
                </c:pt>
                <c:pt idx="8">
                  <c:v>1.1097560975609757</c:v>
                </c:pt>
                <c:pt idx="9">
                  <c:v>1.0492187500000001</c:v>
                </c:pt>
                <c:pt idx="10">
                  <c:v>0.96144859813084116</c:v>
                </c:pt>
                <c:pt idx="11">
                  <c:v>1.1183098591549296</c:v>
                </c:pt>
                <c:pt idx="12">
                  <c:v>1.0388692579505301</c:v>
                </c:pt>
                <c:pt idx="13">
                  <c:v>1.0915111378687539</c:v>
                </c:pt>
                <c:pt idx="14">
                  <c:v>0.82027896995708149</c:v>
                </c:pt>
                <c:pt idx="15">
                  <c:v>1.1825821237585943</c:v>
                </c:pt>
                <c:pt idx="16">
                  <c:v>1.0589651022864019</c:v>
                </c:pt>
                <c:pt idx="17">
                  <c:v>0.96581196581196582</c:v>
                </c:pt>
                <c:pt idx="18">
                  <c:v>1.1814946619217082</c:v>
                </c:pt>
                <c:pt idx="19">
                  <c:v>1.1361702127659574</c:v>
                </c:pt>
                <c:pt idx="20">
                  <c:v>0.99289520426287747</c:v>
                </c:pt>
                <c:pt idx="21">
                  <c:v>1.1722912966252221</c:v>
                </c:pt>
                <c:pt idx="22">
                  <c:v>1.050531914893617</c:v>
                </c:pt>
                <c:pt idx="23">
                  <c:v>1.0372340425531914</c:v>
                </c:pt>
                <c:pt idx="24">
                  <c:v>0.87822014051522246</c:v>
                </c:pt>
                <c:pt idx="25">
                  <c:v>1.0116731517509727</c:v>
                </c:pt>
                <c:pt idx="26">
                  <c:v>0.94847775175644033</c:v>
                </c:pt>
                <c:pt idx="27">
                  <c:v>1.1589403973509933</c:v>
                </c:pt>
                <c:pt idx="28">
                  <c:v>1.1986301369863013</c:v>
                </c:pt>
                <c:pt idx="29">
                  <c:v>0.87657784011220197</c:v>
                </c:pt>
                <c:pt idx="30">
                  <c:v>1.0167992926613616</c:v>
                </c:pt>
                <c:pt idx="31">
                  <c:v>0.94914040114613185</c:v>
                </c:pt>
                <c:pt idx="32">
                  <c:v>1.0681520314547837</c:v>
                </c:pt>
                <c:pt idx="33">
                  <c:v>1.0697271546123863</c:v>
                </c:pt>
                <c:pt idx="34">
                  <c:v>1.1960431654676258</c:v>
                </c:pt>
                <c:pt idx="35">
                  <c:v>1.1795454545454545</c:v>
                </c:pt>
                <c:pt idx="36">
                  <c:v>1.0289794204115918</c:v>
                </c:pt>
                <c:pt idx="37">
                  <c:v>1.0679611650485437</c:v>
                </c:pt>
                <c:pt idx="38">
                  <c:v>1.1179727427597956</c:v>
                </c:pt>
                <c:pt idx="39">
                  <c:v>1.1152375750955761</c:v>
                </c:pt>
                <c:pt idx="40">
                  <c:v>1.1678435632808257</c:v>
                </c:pt>
                <c:pt idx="41">
                  <c:v>1.2194854953475642</c:v>
                </c:pt>
                <c:pt idx="42">
                  <c:v>1.0603674540682415</c:v>
                </c:pt>
                <c:pt idx="43">
                  <c:v>1.1534334763948497</c:v>
                </c:pt>
                <c:pt idx="44">
                  <c:v>1.1140583554376657</c:v>
                </c:pt>
                <c:pt idx="45">
                  <c:v>1.44</c:v>
                </c:pt>
                <c:pt idx="46">
                  <c:v>1.6821276595744681</c:v>
                </c:pt>
                <c:pt idx="47">
                  <c:v>0.86466153846153837</c:v>
                </c:pt>
                <c:pt idx="48">
                  <c:v>0.92478540772532192</c:v>
                </c:pt>
                <c:pt idx="49">
                  <c:v>0.87112232030264813</c:v>
                </c:pt>
                <c:pt idx="50">
                  <c:v>0.82528028933092223</c:v>
                </c:pt>
                <c:pt idx="51">
                  <c:v>1.4064655172413794</c:v>
                </c:pt>
                <c:pt idx="52">
                  <c:v>1.2171794871794872</c:v>
                </c:pt>
                <c:pt idx="53">
                  <c:v>1.5310743801652891</c:v>
                </c:pt>
                <c:pt idx="54">
                  <c:v>1.2339920948616601</c:v>
                </c:pt>
                <c:pt idx="55">
                  <c:v>1.4044795783926218</c:v>
                </c:pt>
                <c:pt idx="56">
                  <c:v>1.269163763066202</c:v>
                </c:pt>
                <c:pt idx="57">
                  <c:v>1.2001582278481013</c:v>
                </c:pt>
                <c:pt idx="58">
                  <c:v>1.1468571428571428</c:v>
                </c:pt>
                <c:pt idx="59">
                  <c:v>1.1298951048951049</c:v>
                </c:pt>
                <c:pt idx="60">
                  <c:v>1.2698989898989899</c:v>
                </c:pt>
                <c:pt idx="61">
                  <c:v>1.2325762711864408</c:v>
                </c:pt>
                <c:pt idx="62">
                  <c:v>1.3527304964539009</c:v>
                </c:pt>
                <c:pt idx="63">
                  <c:v>1.1399999999999999</c:v>
                </c:pt>
                <c:pt idx="64">
                  <c:v>0.97</c:v>
                </c:pt>
                <c:pt idx="65">
                  <c:v>1.32</c:v>
                </c:pt>
                <c:pt idx="66">
                  <c:v>1.5134156378600823</c:v>
                </c:pt>
                <c:pt idx="67">
                  <c:v>1.2746500000000001</c:v>
                </c:pt>
                <c:pt idx="68">
                  <c:v>1.2240555555555557</c:v>
                </c:pt>
                <c:pt idx="69">
                  <c:v>1.1378395061728397</c:v>
                </c:pt>
                <c:pt idx="70">
                  <c:v>0.811095652173913</c:v>
                </c:pt>
                <c:pt idx="71">
                  <c:v>0.80048723897911833</c:v>
                </c:pt>
                <c:pt idx="72">
                  <c:v>0.65724770642201835</c:v>
                </c:pt>
                <c:pt idx="73">
                  <c:v>0.69611782477341388</c:v>
                </c:pt>
                <c:pt idx="74">
                  <c:v>0.77474576271186446</c:v>
                </c:pt>
                <c:pt idx="75">
                  <c:v>0.55371868978805394</c:v>
                </c:pt>
                <c:pt idx="76">
                  <c:v>0.68193832599118953</c:v>
                </c:pt>
                <c:pt idx="77">
                  <c:v>0.68780536246276069</c:v>
                </c:pt>
                <c:pt idx="78">
                  <c:v>0.70957810718358039</c:v>
                </c:pt>
                <c:pt idx="79">
                  <c:v>0.69074698795180733</c:v>
                </c:pt>
                <c:pt idx="80">
                  <c:v>0.85428348909657326</c:v>
                </c:pt>
                <c:pt idx="81">
                  <c:v>0.54477611940298509</c:v>
                </c:pt>
                <c:pt idx="82">
                  <c:v>0.71627819548872185</c:v>
                </c:pt>
                <c:pt idx="83">
                  <c:v>1.0644251626898047</c:v>
                </c:pt>
                <c:pt idx="84">
                  <c:v>1.0880000000000001</c:v>
                </c:pt>
                <c:pt idx="85">
                  <c:v>1.3120717781402935</c:v>
                </c:pt>
                <c:pt idx="86">
                  <c:v>1.1002053388090347</c:v>
                </c:pt>
                <c:pt idx="87">
                  <c:v>1.2095730918499352</c:v>
                </c:pt>
                <c:pt idx="88">
                  <c:v>1.0316865417376491</c:v>
                </c:pt>
                <c:pt idx="89">
                  <c:v>1.1467857142857143</c:v>
                </c:pt>
                <c:pt idx="90">
                  <c:v>1.0041152263374487</c:v>
                </c:pt>
                <c:pt idx="91">
                  <c:v>1.0326576576576576</c:v>
                </c:pt>
                <c:pt idx="92">
                  <c:v>1.0470588235294118</c:v>
                </c:pt>
                <c:pt idx="93">
                  <c:v>1.1480434782608697</c:v>
                </c:pt>
                <c:pt idx="94">
                  <c:v>0.94951923076923073</c:v>
                </c:pt>
                <c:pt idx="95">
                  <c:v>1.0929313929313931</c:v>
                </c:pt>
                <c:pt idx="96">
                  <c:v>1.0734741784037558</c:v>
                </c:pt>
                <c:pt idx="97">
                  <c:v>1.1785318559556786</c:v>
                </c:pt>
                <c:pt idx="98">
                  <c:v>1.1810379241516966</c:v>
                </c:pt>
                <c:pt idx="99">
                  <c:v>1.1727598566308244</c:v>
                </c:pt>
                <c:pt idx="100">
                  <c:v>1.0923205342237061</c:v>
                </c:pt>
                <c:pt idx="101">
                  <c:v>0.92091346153846154</c:v>
                </c:pt>
                <c:pt idx="102">
                  <c:v>0.85898305084745763</c:v>
                </c:pt>
                <c:pt idx="103">
                  <c:v>0.97352941176470587</c:v>
                </c:pt>
                <c:pt idx="104">
                  <c:v>0.76461916461916457</c:v>
                </c:pt>
                <c:pt idx="105">
                  <c:v>1.0720977596741343</c:v>
                </c:pt>
                <c:pt idx="106">
                  <c:v>0.98539042821158684</c:v>
                </c:pt>
                <c:pt idx="107">
                  <c:v>1.1964285714285714</c:v>
                </c:pt>
                <c:pt idx="108">
                  <c:v>1.136501079913607</c:v>
                </c:pt>
                <c:pt idx="109">
                  <c:v>1.1705445544554456</c:v>
                </c:pt>
                <c:pt idx="110">
                  <c:v>1.1356854838709676</c:v>
                </c:pt>
                <c:pt idx="111">
                  <c:v>1.1180257510729614</c:v>
                </c:pt>
                <c:pt idx="112">
                  <c:v>1.1200622083981338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48-47BE-818B-11BAE22BCB56}"/>
            </c:ext>
          </c:extLst>
        </c:ser>
        <c:ser>
          <c:idx val="1"/>
          <c:order val="1"/>
          <c:tx>
            <c:v>Rect No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diamond"/>
            <c:size val="5"/>
            <c:spPr>
              <a:gradFill rotWithShape="1">
                <a:gsLst>
                  <a:gs pos="0">
                    <a:schemeClr val="dk1">
                      <a:tint val="5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dk1">
                      <a:tint val="5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dk1">
                      <a:tint val="5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Graphs!$D$5:$D$139</c:f>
              <c:numCache>
                <c:formatCode>0.00</c:formatCode>
                <c:ptCount val="135"/>
                <c:pt idx="0">
                  <c:v>5.95</c:v>
                </c:pt>
                <c:pt idx="1">
                  <c:v>11.7</c:v>
                </c:pt>
                <c:pt idx="2">
                  <c:v>7.390146471371505</c:v>
                </c:pt>
                <c:pt idx="3">
                  <c:v>14.715719063545151</c:v>
                </c:pt>
                <c:pt idx="4">
                  <c:v>20.868102288021536</c:v>
                </c:pt>
                <c:pt idx="5">
                  <c:v>7.1664464993394974</c:v>
                </c:pt>
                <c:pt idx="6">
                  <c:v>14.673333333333334</c:v>
                </c:pt>
                <c:pt idx="7">
                  <c:v>20.570670205706705</c:v>
                </c:pt>
                <c:pt idx="8">
                  <c:v>7.361008154188287</c:v>
                </c:pt>
                <c:pt idx="9">
                  <c:v>14.526779163609683</c:v>
                </c:pt>
                <c:pt idx="10">
                  <c:v>7.3916532905296952</c:v>
                </c:pt>
                <c:pt idx="11">
                  <c:v>14.527402700555996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9</c:v>
                </c:pt>
                <c:pt idx="18">
                  <c:v>15</c:v>
                </c:pt>
                <c:pt idx="19">
                  <c:v>15</c:v>
                </c:pt>
                <c:pt idx="20">
                  <c:v>30</c:v>
                </c:pt>
                <c:pt idx="21">
                  <c:v>30</c:v>
                </c:pt>
                <c:pt idx="22">
                  <c:v>4.5</c:v>
                </c:pt>
                <c:pt idx="23">
                  <c:v>6</c:v>
                </c:pt>
                <c:pt idx="24">
                  <c:v>3.0048076923076925</c:v>
                </c:pt>
                <c:pt idx="25">
                  <c:v>2.9880478087649402</c:v>
                </c:pt>
                <c:pt idx="26">
                  <c:v>2.9868578255675029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3.1666666666666665</c:v>
                </c:pt>
                <c:pt idx="38">
                  <c:v>3.1666666666666665</c:v>
                </c:pt>
                <c:pt idx="39">
                  <c:v>6.0099009900990099</c:v>
                </c:pt>
                <c:pt idx="40">
                  <c:v>5.882352941176471</c:v>
                </c:pt>
                <c:pt idx="41">
                  <c:v>4.5462184873949578</c:v>
                </c:pt>
                <c:pt idx="42">
                  <c:v>4.4344262295081966</c:v>
                </c:pt>
                <c:pt idx="43">
                  <c:v>3.02</c:v>
                </c:pt>
                <c:pt idx="44">
                  <c:v>3.0066666666666668</c:v>
                </c:pt>
                <c:pt idx="45">
                  <c:v>3.61</c:v>
                </c:pt>
                <c:pt idx="46">
                  <c:v>3.6</c:v>
                </c:pt>
                <c:pt idx="47">
                  <c:v>4.4628099173553721</c:v>
                </c:pt>
                <c:pt idx="48">
                  <c:v>4.4262295081967213</c:v>
                </c:pt>
                <c:pt idx="49">
                  <c:v>3.5242718446601944</c:v>
                </c:pt>
                <c:pt idx="50">
                  <c:v>3.5445544554455446</c:v>
                </c:pt>
                <c:pt idx="51">
                  <c:v>4.5546218487394956</c:v>
                </c:pt>
                <c:pt idx="52">
                  <c:v>4.541666666666667</c:v>
                </c:pt>
                <c:pt idx="53">
                  <c:v>9.8425196850393704</c:v>
                </c:pt>
                <c:pt idx="54">
                  <c:v>14.763779527559056</c:v>
                </c:pt>
                <c:pt idx="55">
                  <c:v>19.685039370078741</c:v>
                </c:pt>
                <c:pt idx="56">
                  <c:v>24.606299212598426</c:v>
                </c:pt>
                <c:pt idx="57">
                  <c:v>8.3333333333333339</c:v>
                </c:pt>
                <c:pt idx="58">
                  <c:v>12.5</c:v>
                </c:pt>
                <c:pt idx="59">
                  <c:v>16.666666666666668</c:v>
                </c:pt>
                <c:pt idx="60">
                  <c:v>20.833333333333332</c:v>
                </c:pt>
                <c:pt idx="61">
                  <c:v>6.666666666666667</c:v>
                </c:pt>
                <c:pt idx="62">
                  <c:v>10</c:v>
                </c:pt>
                <c:pt idx="63">
                  <c:v>13.333333333333334</c:v>
                </c:pt>
                <c:pt idx="64">
                  <c:v>16.666666666666668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42.857142857142854</c:v>
                </c:pt>
                <c:pt idx="69">
                  <c:v>42.857142857142854</c:v>
                </c:pt>
                <c:pt idx="70">
                  <c:v>42.857142857142854</c:v>
                </c:pt>
                <c:pt idx="71">
                  <c:v>35.526315789473685</c:v>
                </c:pt>
                <c:pt idx="72">
                  <c:v>35.526315789473685</c:v>
                </c:pt>
                <c:pt idx="73">
                  <c:v>35.526315789473685</c:v>
                </c:pt>
                <c:pt idx="74">
                  <c:v>27</c:v>
                </c:pt>
                <c:pt idx="75">
                  <c:v>27</c:v>
                </c:pt>
                <c:pt idx="76">
                  <c:v>22.5</c:v>
                </c:pt>
                <c:pt idx="77">
                  <c:v>22.5</c:v>
                </c:pt>
                <c:pt idx="78">
                  <c:v>18</c:v>
                </c:pt>
                <c:pt idx="79">
                  <c:v>18</c:v>
                </c:pt>
                <c:pt idx="80">
                  <c:v>20.451778709590151</c:v>
                </c:pt>
                <c:pt idx="81">
                  <c:v>20.47670639219935</c:v>
                </c:pt>
                <c:pt idx="82">
                  <c:v>20.543478260869566</c:v>
                </c:pt>
                <c:pt idx="83">
                  <c:v>15.29280873874785</c:v>
                </c:pt>
                <c:pt idx="84">
                  <c:v>15.289715845889372</c:v>
                </c:pt>
                <c:pt idx="85">
                  <c:v>15.22811964951153</c:v>
                </c:pt>
                <c:pt idx="86">
                  <c:v>12.181759587495971</c:v>
                </c:pt>
                <c:pt idx="87">
                  <c:v>12.155317951603827</c:v>
                </c:pt>
                <c:pt idx="88">
                  <c:v>12.188633615477631</c:v>
                </c:pt>
                <c:pt idx="89">
                  <c:v>33.781603012372244</c:v>
                </c:pt>
                <c:pt idx="90">
                  <c:v>33.745298226759807</c:v>
                </c:pt>
                <c:pt idx="91">
                  <c:v>33.457645178476291</c:v>
                </c:pt>
                <c:pt idx="92">
                  <c:v>25.132566283141571</c:v>
                </c:pt>
                <c:pt idx="93">
                  <c:v>25.12</c:v>
                </c:pt>
                <c:pt idx="94">
                  <c:v>25.279259333802958</c:v>
                </c:pt>
                <c:pt idx="95">
                  <c:v>20.160513643659712</c:v>
                </c:pt>
                <c:pt idx="96">
                  <c:v>20.081541290271005</c:v>
                </c:pt>
                <c:pt idx="97">
                  <c:v>20.170226433274451</c:v>
                </c:pt>
                <c:pt idx="98">
                  <c:v>16.777985573069731</c:v>
                </c:pt>
                <c:pt idx="99">
                  <c:v>16.751133635636169</c:v>
                </c:pt>
                <c:pt idx="100">
                  <c:v>16.712128268245625</c:v>
                </c:pt>
                <c:pt idx="101">
                  <c:v>12.583909427913035</c:v>
                </c:pt>
                <c:pt idx="102">
                  <c:v>12.591478696741854</c:v>
                </c:pt>
                <c:pt idx="103">
                  <c:v>12.573831214335769</c:v>
                </c:pt>
                <c:pt idx="104">
                  <c:v>47.197957263808632</c:v>
                </c:pt>
                <c:pt idx="105">
                  <c:v>47.491548343475323</c:v>
                </c:pt>
                <c:pt idx="106">
                  <c:v>47.357065803667744</c:v>
                </c:pt>
                <c:pt idx="107">
                  <c:v>35.478331144560059</c:v>
                </c:pt>
                <c:pt idx="108">
                  <c:v>35.331991951710258</c:v>
                </c:pt>
                <c:pt idx="109">
                  <c:v>35.292935383378556</c:v>
                </c:pt>
                <c:pt idx="110">
                  <c:v>28.229242022345471</c:v>
                </c:pt>
                <c:pt idx="111">
                  <c:v>28.267868641339344</c:v>
                </c:pt>
                <c:pt idx="112">
                  <c:v>28.231511254019292</c:v>
                </c:pt>
                <c:pt idx="113">
                  <c:v>23.518382106743452</c:v>
                </c:pt>
                <c:pt idx="114">
                  <c:v>23.589468027941969</c:v>
                </c:pt>
                <c:pt idx="115">
                  <c:v>23.425827107790823</c:v>
                </c:pt>
                <c:pt idx="116">
                  <c:v>17.574059247397919</c:v>
                </c:pt>
                <c:pt idx="117">
                  <c:v>17.596071947492359</c:v>
                </c:pt>
                <c:pt idx="118">
                  <c:v>17.501370409129418</c:v>
                </c:pt>
                <c:pt idx="119">
                  <c:v>3.8492706645056725</c:v>
                </c:pt>
                <c:pt idx="120">
                  <c:v>3.9110745162618361</c:v>
                </c:pt>
                <c:pt idx="121">
                  <c:v>3.6159100040176777</c:v>
                </c:pt>
                <c:pt idx="122">
                  <c:v>3.629032258064516</c:v>
                </c:pt>
                <c:pt idx="123">
                  <c:v>3.4959414932090329</c:v>
                </c:pt>
                <c:pt idx="124">
                  <c:v>3.4816712021770448</c:v>
                </c:pt>
                <c:pt idx="125">
                  <c:v>3.400226681778785</c:v>
                </c:pt>
                <c:pt idx="126">
                  <c:v>3.4029492226596383</c:v>
                </c:pt>
                <c:pt idx="127">
                  <c:v>10.108833544768645</c:v>
                </c:pt>
                <c:pt idx="128">
                  <c:v>10.135904130682198</c:v>
                </c:pt>
                <c:pt idx="129">
                  <c:v>10.121674020590987</c:v>
                </c:pt>
                <c:pt idx="130">
                  <c:v>3.3164162604894227</c:v>
                </c:pt>
                <c:pt idx="131">
                  <c:v>3.3214231795078253</c:v>
                </c:pt>
                <c:pt idx="132">
                  <c:v>7.6110999396742418</c:v>
                </c:pt>
                <c:pt idx="133">
                  <c:v>7.6084225337956681</c:v>
                </c:pt>
                <c:pt idx="134">
                  <c:v>7.6095697627663847</c:v>
                </c:pt>
              </c:numCache>
            </c:numRef>
          </c:xVal>
          <c:yVal>
            <c:numRef>
              <c:f>Graphs!$C$5:$C$139</c:f>
              <c:numCache>
                <c:formatCode>0.00</c:formatCode>
                <c:ptCount val="135"/>
                <c:pt idx="0">
                  <c:v>0.99</c:v>
                </c:pt>
                <c:pt idx="1">
                  <c:v>1.08</c:v>
                </c:pt>
                <c:pt idx="2">
                  <c:v>1.1499999999999999</c:v>
                </c:pt>
                <c:pt idx="3">
                  <c:v>1.1599999999999999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1.1399999999999999</c:v>
                </c:pt>
                <c:pt idx="7">
                  <c:v>0.92</c:v>
                </c:pt>
                <c:pt idx="8">
                  <c:v>1.1200000000000001</c:v>
                </c:pt>
                <c:pt idx="9">
                  <c:v>1.18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1.01</c:v>
                </c:pt>
                <c:pt idx="13">
                  <c:v>1.02</c:v>
                </c:pt>
                <c:pt idx="14">
                  <c:v>0.99</c:v>
                </c:pt>
                <c:pt idx="15">
                  <c:v>1.02</c:v>
                </c:pt>
                <c:pt idx="16">
                  <c:v>0.9</c:v>
                </c:pt>
                <c:pt idx="17">
                  <c:v>0.9</c:v>
                </c:pt>
                <c:pt idx="18">
                  <c:v>0.95</c:v>
                </c:pt>
                <c:pt idx="19">
                  <c:v>0.98</c:v>
                </c:pt>
                <c:pt idx="20">
                  <c:v>1.1499999999999999</c:v>
                </c:pt>
                <c:pt idx="21">
                  <c:v>1.1299999999999999</c:v>
                </c:pt>
                <c:pt idx="22">
                  <c:v>1.05</c:v>
                </c:pt>
                <c:pt idx="23">
                  <c:v>1.1200000000000001</c:v>
                </c:pt>
                <c:pt idx="24">
                  <c:v>1.02</c:v>
                </c:pt>
                <c:pt idx="25">
                  <c:v>0.91</c:v>
                </c:pt>
                <c:pt idx="26">
                  <c:v>0.86</c:v>
                </c:pt>
                <c:pt idx="27">
                  <c:v>1.3851454048029184</c:v>
                </c:pt>
                <c:pt idx="28">
                  <c:v>1.2876165113182423</c:v>
                </c:pt>
                <c:pt idx="29">
                  <c:v>1.1978827880874945</c:v>
                </c:pt>
                <c:pt idx="30">
                  <c:v>1.1568827981182246</c:v>
                </c:pt>
                <c:pt idx="31">
                  <c:v>1.092162014773685</c:v>
                </c:pt>
                <c:pt idx="32">
                  <c:v>1.1075306132566556</c:v>
                </c:pt>
                <c:pt idx="33">
                  <c:v>1.0455797423367392</c:v>
                </c:pt>
                <c:pt idx="34">
                  <c:v>1.0093291870279875</c:v>
                </c:pt>
                <c:pt idx="35">
                  <c:v>0.84077120129432381</c:v>
                </c:pt>
                <c:pt idx="36">
                  <c:v>0.87447755157071594</c:v>
                </c:pt>
                <c:pt idx="37">
                  <c:v>0.96362214692631343</c:v>
                </c:pt>
                <c:pt idx="38">
                  <c:v>0.95716821188765189</c:v>
                </c:pt>
                <c:pt idx="39">
                  <c:v>1.0900000000000001</c:v>
                </c:pt>
                <c:pt idx="40">
                  <c:v>1.07</c:v>
                </c:pt>
                <c:pt idx="41">
                  <c:v>1.1399999999999999</c:v>
                </c:pt>
                <c:pt idx="42">
                  <c:v>1.0900000000000001</c:v>
                </c:pt>
                <c:pt idx="43">
                  <c:v>1.2</c:v>
                </c:pt>
                <c:pt idx="44">
                  <c:v>1.1499999999999999</c:v>
                </c:pt>
                <c:pt idx="45">
                  <c:v>1.26</c:v>
                </c:pt>
                <c:pt idx="46">
                  <c:v>1.27</c:v>
                </c:pt>
                <c:pt idx="47">
                  <c:v>1.05</c:v>
                </c:pt>
                <c:pt idx="48">
                  <c:v>1.07</c:v>
                </c:pt>
                <c:pt idx="49">
                  <c:v>1.52</c:v>
                </c:pt>
                <c:pt idx="50">
                  <c:v>1.57</c:v>
                </c:pt>
                <c:pt idx="51">
                  <c:v>1.29</c:v>
                </c:pt>
                <c:pt idx="52">
                  <c:v>1.2</c:v>
                </c:pt>
                <c:pt idx="53">
                  <c:v>0.94110472376171472</c:v>
                </c:pt>
                <c:pt idx="54">
                  <c:v>0.96787697877522005</c:v>
                </c:pt>
                <c:pt idx="55">
                  <c:v>0.92074811649184529</c:v>
                </c:pt>
                <c:pt idx="56">
                  <c:v>0.87678174520350582</c:v>
                </c:pt>
                <c:pt idx="57">
                  <c:v>1.228064258704199</c:v>
                </c:pt>
                <c:pt idx="58">
                  <c:v>1.0985319442541244</c:v>
                </c:pt>
                <c:pt idx="59">
                  <c:v>1.05230422311384</c:v>
                </c:pt>
                <c:pt idx="60">
                  <c:v>0.93284777441089395</c:v>
                </c:pt>
                <c:pt idx="61">
                  <c:v>1.1433443647858197</c:v>
                </c:pt>
                <c:pt idx="62">
                  <c:v>1.0345367541854751</c:v>
                </c:pt>
                <c:pt idx="63">
                  <c:v>1.0563491655581598</c:v>
                </c:pt>
                <c:pt idx="64">
                  <c:v>1.0177694991396591</c:v>
                </c:pt>
                <c:pt idx="65">
                  <c:v>1.0281305704136359</c:v>
                </c:pt>
                <c:pt idx="66">
                  <c:v>1.0009456398070251</c:v>
                </c:pt>
                <c:pt idx="67">
                  <c:v>1.1344586097098648</c:v>
                </c:pt>
                <c:pt idx="68">
                  <c:v>1.0148664819042728</c:v>
                </c:pt>
                <c:pt idx="69">
                  <c:v>1.0399104997855271</c:v>
                </c:pt>
                <c:pt idx="70">
                  <c:v>1.0622541232769782</c:v>
                </c:pt>
                <c:pt idx="71">
                  <c:v>0.97736556782760275</c:v>
                </c:pt>
                <c:pt idx="72">
                  <c:v>0.93111584543495696</c:v>
                </c:pt>
                <c:pt idx="73">
                  <c:v>0.92801895125181899</c:v>
                </c:pt>
                <c:pt idx="74">
                  <c:v>0.85834723380700673</c:v>
                </c:pt>
                <c:pt idx="75">
                  <c:v>0.83184269716222559</c:v>
                </c:pt>
                <c:pt idx="76">
                  <c:v>1.0907933784358415</c:v>
                </c:pt>
                <c:pt idx="77">
                  <c:v>0.88921200699466563</c:v>
                </c:pt>
                <c:pt idx="78">
                  <c:v>0.95363316649193308</c:v>
                </c:pt>
                <c:pt idx="79">
                  <c:v>1.0217890652568922</c:v>
                </c:pt>
                <c:pt idx="80">
                  <c:v>2.0982877089378458</c:v>
                </c:pt>
                <c:pt idx="81">
                  <c:v>1.6556924398528725</c:v>
                </c:pt>
                <c:pt idx="82">
                  <c:v>1.9129802599668224</c:v>
                </c:pt>
                <c:pt idx="83">
                  <c:v>1.209637679507457</c:v>
                </c:pt>
                <c:pt idx="84">
                  <c:v>1.2231403129670606</c:v>
                </c:pt>
                <c:pt idx="85">
                  <c:v>1.3688848408213352</c:v>
                </c:pt>
                <c:pt idx="86">
                  <c:v>1.3593516224859929</c:v>
                </c:pt>
                <c:pt idx="87">
                  <c:v>1.2906827751806056</c:v>
                </c:pt>
                <c:pt idx="88">
                  <c:v>1.0162674921338475</c:v>
                </c:pt>
                <c:pt idx="89">
                  <c:v>1.6153580526089693</c:v>
                </c:pt>
                <c:pt idx="90">
                  <c:v>2.4128703716133288</c:v>
                </c:pt>
                <c:pt idx="91">
                  <c:v>1.591279845527797</c:v>
                </c:pt>
                <c:pt idx="92">
                  <c:v>1.4847598761541816</c:v>
                </c:pt>
                <c:pt idx="93">
                  <c:v>1.1254729717185525</c:v>
                </c:pt>
                <c:pt idx="94">
                  <c:v>1.3544032837924467</c:v>
                </c:pt>
                <c:pt idx="95">
                  <c:v>1.5667217338264392</c:v>
                </c:pt>
                <c:pt idx="96">
                  <c:v>1.4031812021804693</c:v>
                </c:pt>
                <c:pt idx="97">
                  <c:v>1.4030945443552136</c:v>
                </c:pt>
                <c:pt idx="98">
                  <c:v>1.3275733711584332</c:v>
                </c:pt>
                <c:pt idx="99">
                  <c:v>1.2589851778208847</c:v>
                </c:pt>
                <c:pt idx="100">
                  <c:v>1.3336226108374798</c:v>
                </c:pt>
                <c:pt idx="101">
                  <c:v>1.0678076829794465</c:v>
                </c:pt>
                <c:pt idx="102">
                  <c:v>1.0477363007933436</c:v>
                </c:pt>
                <c:pt idx="103">
                  <c:v>1.1012024667108917</c:v>
                </c:pt>
                <c:pt idx="104">
                  <c:v>2.417437862887978</c:v>
                </c:pt>
                <c:pt idx="105">
                  <c:v>1.5014168516137647</c:v>
                </c:pt>
                <c:pt idx="106">
                  <c:v>2.1522863348818237</c:v>
                </c:pt>
                <c:pt idx="107">
                  <c:v>1.6247614225237093</c:v>
                </c:pt>
                <c:pt idx="108">
                  <c:v>1.6898518828626057</c:v>
                </c:pt>
                <c:pt idx="109">
                  <c:v>1.5056627810915122</c:v>
                </c:pt>
                <c:pt idx="110">
                  <c:v>1.4689646940956744</c:v>
                </c:pt>
                <c:pt idx="111">
                  <c:v>1.1495936044794224</c:v>
                </c:pt>
                <c:pt idx="112">
                  <c:v>1.4683001926610408</c:v>
                </c:pt>
                <c:pt idx="113">
                  <c:v>2.2200322184676864</c:v>
                </c:pt>
                <c:pt idx="114">
                  <c:v>1.2460092501100619</c:v>
                </c:pt>
                <c:pt idx="115">
                  <c:v>1.3532762062532833</c:v>
                </c:pt>
                <c:pt idx="116">
                  <c:v>1.135716936198276</c:v>
                </c:pt>
                <c:pt idx="117">
                  <c:v>1.3444762750884751</c:v>
                </c:pt>
                <c:pt idx="118">
                  <c:v>1.1341454335205015</c:v>
                </c:pt>
                <c:pt idx="119">
                  <c:v>1.1345649768134267</c:v>
                </c:pt>
                <c:pt idx="120">
                  <c:v>1.2503496926745554</c:v>
                </c:pt>
                <c:pt idx="121">
                  <c:v>1.1351511241059604</c:v>
                </c:pt>
                <c:pt idx="122">
                  <c:v>1.1895861768567411</c:v>
                </c:pt>
                <c:pt idx="123">
                  <c:v>0.97255360117536727</c:v>
                </c:pt>
                <c:pt idx="124">
                  <c:v>0.94610378299821241</c:v>
                </c:pt>
                <c:pt idx="125">
                  <c:v>0.99403454116328427</c:v>
                </c:pt>
                <c:pt idx="126">
                  <c:v>0.95972133670581761</c:v>
                </c:pt>
                <c:pt idx="127">
                  <c:v>1.3187467354047528</c:v>
                </c:pt>
                <c:pt idx="128">
                  <c:v>1.239191069715964</c:v>
                </c:pt>
                <c:pt idx="129">
                  <c:v>1.2993485286428768</c:v>
                </c:pt>
                <c:pt idx="130">
                  <c:v>0.74543353583675553</c:v>
                </c:pt>
                <c:pt idx="131">
                  <c:v>0.8078387533711695</c:v>
                </c:pt>
                <c:pt idx="132">
                  <c:v>1.1487806685089965</c:v>
                </c:pt>
                <c:pt idx="133">
                  <c:v>1.1515217195994707</c:v>
                </c:pt>
                <c:pt idx="134">
                  <c:v>0.98987902923562388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48-47BE-818B-11BAE22BCB56}"/>
            </c:ext>
          </c:extLst>
        </c:ser>
        <c:ser>
          <c:idx val="2"/>
          <c:order val="2"/>
          <c:tx>
            <c:v>Circular with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 cap="flat" cmpd="sng" algn="ctr">
                <a:solidFill>
                  <a:srgbClr val="0070C0"/>
                </a:solidFill>
                <a:round/>
              </a:ln>
              <a:effectLst/>
            </c:spPr>
          </c:marker>
          <c:xVal>
            <c:numRef>
              <c:f>Graphs!$D$141:$D$254</c:f>
              <c:numCache>
                <c:formatCode>0.00</c:formatCode>
                <c:ptCount val="114"/>
                <c:pt idx="0">
                  <c:v>4.0060240963855422</c:v>
                </c:pt>
                <c:pt idx="1">
                  <c:v>4.0060240963855422</c:v>
                </c:pt>
                <c:pt idx="2">
                  <c:v>4.0060240963855422</c:v>
                </c:pt>
                <c:pt idx="3">
                  <c:v>4.0060240963855422</c:v>
                </c:pt>
                <c:pt idx="4">
                  <c:v>4.0060240963855422</c:v>
                </c:pt>
                <c:pt idx="5">
                  <c:v>4.0060240963855422</c:v>
                </c:pt>
                <c:pt idx="6">
                  <c:v>9.0060240963855414</c:v>
                </c:pt>
                <c:pt idx="7">
                  <c:v>9.0060240963855414</c:v>
                </c:pt>
                <c:pt idx="8">
                  <c:v>9.0060240963855414</c:v>
                </c:pt>
                <c:pt idx="9">
                  <c:v>9.0060240963855414</c:v>
                </c:pt>
                <c:pt idx="10">
                  <c:v>9.0060240963855414</c:v>
                </c:pt>
                <c:pt idx="11">
                  <c:v>9.0060240963855414</c:v>
                </c:pt>
                <c:pt idx="12">
                  <c:v>11.987951807228916</c:v>
                </c:pt>
                <c:pt idx="13">
                  <c:v>11.987951807228916</c:v>
                </c:pt>
                <c:pt idx="14">
                  <c:v>11.987951807228916</c:v>
                </c:pt>
                <c:pt idx="15">
                  <c:v>11.987951807228916</c:v>
                </c:pt>
                <c:pt idx="16">
                  <c:v>11.987951807228916</c:v>
                </c:pt>
                <c:pt idx="17">
                  <c:v>11.987951807228916</c:v>
                </c:pt>
                <c:pt idx="18">
                  <c:v>18.012048192771083</c:v>
                </c:pt>
                <c:pt idx="19">
                  <c:v>18.012048192771083</c:v>
                </c:pt>
                <c:pt idx="20">
                  <c:v>13.493975903614459</c:v>
                </c:pt>
                <c:pt idx="21">
                  <c:v>13.493975903614459</c:v>
                </c:pt>
                <c:pt idx="22">
                  <c:v>8.0120481927710845</c:v>
                </c:pt>
                <c:pt idx="23">
                  <c:v>8.0120481927710845</c:v>
                </c:pt>
                <c:pt idx="24">
                  <c:v>8.0120481927710845</c:v>
                </c:pt>
                <c:pt idx="25">
                  <c:v>11.987951807228916</c:v>
                </c:pt>
                <c:pt idx="26">
                  <c:v>11.987951807228916</c:v>
                </c:pt>
                <c:pt idx="27">
                  <c:v>4.0012106537530272</c:v>
                </c:pt>
                <c:pt idx="28">
                  <c:v>4.0012106537530272</c:v>
                </c:pt>
                <c:pt idx="29">
                  <c:v>4.0012106537530272</c:v>
                </c:pt>
                <c:pt idx="30">
                  <c:v>8.0024213075060544</c:v>
                </c:pt>
                <c:pt idx="31">
                  <c:v>8.0024213075060544</c:v>
                </c:pt>
                <c:pt idx="32">
                  <c:v>8.0024213075060544</c:v>
                </c:pt>
                <c:pt idx="33">
                  <c:v>11.997578692493947</c:v>
                </c:pt>
                <c:pt idx="34">
                  <c:v>11.997578692493947</c:v>
                </c:pt>
                <c:pt idx="35">
                  <c:v>11.997578692493947</c:v>
                </c:pt>
                <c:pt idx="36">
                  <c:v>18.002421307506054</c:v>
                </c:pt>
                <c:pt idx="37">
                  <c:v>18.002421307506054</c:v>
                </c:pt>
                <c:pt idx="38">
                  <c:v>18.002421307506054</c:v>
                </c:pt>
                <c:pt idx="39">
                  <c:v>24.001210653753027</c:v>
                </c:pt>
                <c:pt idx="40">
                  <c:v>24.001210653753027</c:v>
                </c:pt>
                <c:pt idx="41">
                  <c:v>24.001210653753027</c:v>
                </c:pt>
                <c:pt idx="42">
                  <c:v>30.000000000000004</c:v>
                </c:pt>
                <c:pt idx="43">
                  <c:v>30.000000000000004</c:v>
                </c:pt>
                <c:pt idx="44">
                  <c:v>30.000000000000004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5.833333333333333</c:v>
                </c:pt>
                <c:pt idx="50">
                  <c:v>4.8888888888888893</c:v>
                </c:pt>
                <c:pt idx="51">
                  <c:v>4.416666666666667</c:v>
                </c:pt>
                <c:pt idx="52">
                  <c:v>4.1333333333333337</c:v>
                </c:pt>
                <c:pt idx="53">
                  <c:v>5.833333333333333</c:v>
                </c:pt>
                <c:pt idx="54">
                  <c:v>4.8888888888888893</c:v>
                </c:pt>
                <c:pt idx="55">
                  <c:v>4.416666666666667</c:v>
                </c:pt>
                <c:pt idx="56">
                  <c:v>5.2666666666666666</c:v>
                </c:pt>
                <c:pt idx="57">
                  <c:v>4.416666666666667</c:v>
                </c:pt>
                <c:pt idx="58">
                  <c:v>5.7306590257879657</c:v>
                </c:pt>
                <c:pt idx="59">
                  <c:v>5.7306590257879657</c:v>
                </c:pt>
                <c:pt idx="60">
                  <c:v>13.287965616045845</c:v>
                </c:pt>
                <c:pt idx="61">
                  <c:v>13.287965616045845</c:v>
                </c:pt>
                <c:pt idx="62">
                  <c:v>21.489971346704873</c:v>
                </c:pt>
                <c:pt idx="63">
                  <c:v>21.489971346704873</c:v>
                </c:pt>
                <c:pt idx="64">
                  <c:v>31.518624641833814</c:v>
                </c:pt>
                <c:pt idx="65">
                  <c:v>31.518624641833814</c:v>
                </c:pt>
                <c:pt idx="66">
                  <c:v>5.7306590257879657</c:v>
                </c:pt>
                <c:pt idx="67">
                  <c:v>5.7306590257879657</c:v>
                </c:pt>
                <c:pt idx="68">
                  <c:v>13.287965616045845</c:v>
                </c:pt>
                <c:pt idx="69">
                  <c:v>13.323782234957021</c:v>
                </c:pt>
                <c:pt idx="70">
                  <c:v>21.489971346704873</c:v>
                </c:pt>
                <c:pt idx="71">
                  <c:v>21.489971346704873</c:v>
                </c:pt>
                <c:pt idx="72">
                  <c:v>31.518624641833814</c:v>
                </c:pt>
                <c:pt idx="73">
                  <c:v>31.518624641833814</c:v>
                </c:pt>
                <c:pt idx="74" formatCode="General">
                  <c:v>21.35</c:v>
                </c:pt>
                <c:pt idx="75" formatCode="General">
                  <c:v>21.35</c:v>
                </c:pt>
                <c:pt idx="76" formatCode="General">
                  <c:v>21.35</c:v>
                </c:pt>
                <c:pt idx="77" formatCode="General">
                  <c:v>21.35</c:v>
                </c:pt>
                <c:pt idx="78" formatCode="General">
                  <c:v>21.35</c:v>
                </c:pt>
                <c:pt idx="79" formatCode="General">
                  <c:v>21.35</c:v>
                </c:pt>
                <c:pt idx="80" formatCode="General">
                  <c:v>31.35</c:v>
                </c:pt>
                <c:pt idx="81" formatCode="General">
                  <c:v>31.35</c:v>
                </c:pt>
                <c:pt idx="82" formatCode="General">
                  <c:v>31.35</c:v>
                </c:pt>
                <c:pt idx="83" formatCode="General">
                  <c:v>31.35</c:v>
                </c:pt>
                <c:pt idx="84" formatCode="General">
                  <c:v>31.35</c:v>
                </c:pt>
                <c:pt idx="85" formatCode="General">
                  <c:v>31.35</c:v>
                </c:pt>
                <c:pt idx="86" formatCode="General">
                  <c:v>21.35</c:v>
                </c:pt>
                <c:pt idx="87" formatCode="General">
                  <c:v>21.35</c:v>
                </c:pt>
                <c:pt idx="88" formatCode="General">
                  <c:v>21.35</c:v>
                </c:pt>
                <c:pt idx="89" formatCode="General">
                  <c:v>21.35</c:v>
                </c:pt>
                <c:pt idx="90" formatCode="General">
                  <c:v>21.013779527559056</c:v>
                </c:pt>
                <c:pt idx="91" formatCode="General">
                  <c:v>21.013779527559056</c:v>
                </c:pt>
                <c:pt idx="92" formatCode="General">
                  <c:v>30.856299212598426</c:v>
                </c:pt>
                <c:pt idx="93" formatCode="General">
                  <c:v>30.856299212598426</c:v>
                </c:pt>
                <c:pt idx="94" formatCode="General">
                  <c:v>30.856299212598426</c:v>
                </c:pt>
                <c:pt idx="95" formatCode="General">
                  <c:v>30.856299212598426</c:v>
                </c:pt>
                <c:pt idx="96" formatCode="General">
                  <c:v>30.856299212598426</c:v>
                </c:pt>
                <c:pt idx="97" formatCode="General">
                  <c:v>30.856299212598426</c:v>
                </c:pt>
                <c:pt idx="98" formatCode="General">
                  <c:v>25.08</c:v>
                </c:pt>
                <c:pt idx="99" formatCode="General">
                  <c:v>25.08</c:v>
                </c:pt>
                <c:pt idx="100" formatCode="General">
                  <c:v>25.08</c:v>
                </c:pt>
                <c:pt idx="101" formatCode="General">
                  <c:v>25.08</c:v>
                </c:pt>
                <c:pt idx="102" formatCode="General">
                  <c:v>19.581511555277952</c:v>
                </c:pt>
                <c:pt idx="103" formatCode="General">
                  <c:v>19.581511555277952</c:v>
                </c:pt>
                <c:pt idx="104" formatCode="General">
                  <c:v>19.581511555277952</c:v>
                </c:pt>
                <c:pt idx="105" formatCode="General">
                  <c:v>19.581511555277952</c:v>
                </c:pt>
                <c:pt idx="106" formatCode="General">
                  <c:v>13.427672955974844</c:v>
                </c:pt>
                <c:pt idx="107" formatCode="General">
                  <c:v>13.427672955974844</c:v>
                </c:pt>
                <c:pt idx="108" formatCode="General">
                  <c:v>13.427672955974844</c:v>
                </c:pt>
                <c:pt idx="109" formatCode="General">
                  <c:v>13.427672955974844</c:v>
                </c:pt>
                <c:pt idx="110" formatCode="General">
                  <c:v>13.427672955974844</c:v>
                </c:pt>
                <c:pt idx="111" formatCode="General">
                  <c:v>13.427672955974844</c:v>
                </c:pt>
                <c:pt idx="112" formatCode="General">
                  <c:v>17.114093959731544</c:v>
                </c:pt>
                <c:pt idx="113" formatCode="General">
                  <c:v>17.114093959731544</c:v>
                </c:pt>
              </c:numCache>
            </c:numRef>
          </c:xVal>
          <c:yVal>
            <c:numRef>
              <c:f>Graphs!$C$141:$C$254</c:f>
              <c:numCache>
                <c:formatCode>0.00</c:formatCode>
                <c:ptCount val="114"/>
                <c:pt idx="0">
                  <c:v>1.2108731466227347</c:v>
                </c:pt>
                <c:pt idx="1">
                  <c:v>1.2389885807504077</c:v>
                </c:pt>
                <c:pt idx="2">
                  <c:v>1.3205537806176784</c:v>
                </c:pt>
                <c:pt idx="3">
                  <c:v>1.3258785942492013</c:v>
                </c:pt>
                <c:pt idx="4">
                  <c:v>1.475991649269311</c:v>
                </c:pt>
                <c:pt idx="5">
                  <c:v>1.3298538622129437</c:v>
                </c:pt>
                <c:pt idx="6">
                  <c:v>1.3704396632366698</c:v>
                </c:pt>
                <c:pt idx="7">
                  <c:v>1.3386342376052385</c:v>
                </c:pt>
                <c:pt idx="8">
                  <c:v>1.2477168949771689</c:v>
                </c:pt>
                <c:pt idx="9">
                  <c:v>1.3093607305936072</c:v>
                </c:pt>
                <c:pt idx="10">
                  <c:v>1.2962138084632517</c:v>
                </c:pt>
                <c:pt idx="11">
                  <c:v>1.265033407572383</c:v>
                </c:pt>
                <c:pt idx="12">
                  <c:v>1.2628865979381443</c:v>
                </c:pt>
                <c:pt idx="13">
                  <c:v>1.1917525773195876</c:v>
                </c:pt>
                <c:pt idx="14">
                  <c:v>1.2829131652661065</c:v>
                </c:pt>
                <c:pt idx="15">
                  <c:v>1.2549019607843137</c:v>
                </c:pt>
                <c:pt idx="16">
                  <c:v>1.1466346153846154</c:v>
                </c:pt>
                <c:pt idx="17">
                  <c:v>1.2379807692307692</c:v>
                </c:pt>
                <c:pt idx="18">
                  <c:v>1.1939252336448598</c:v>
                </c:pt>
                <c:pt idx="19">
                  <c:v>1.2676709154113557</c:v>
                </c:pt>
                <c:pt idx="20">
                  <c:v>1.1927877947295422</c:v>
                </c:pt>
                <c:pt idx="21">
                  <c:v>1.214190093708166</c:v>
                </c:pt>
                <c:pt idx="22">
                  <c:v>1.2773403324584427</c:v>
                </c:pt>
                <c:pt idx="23">
                  <c:v>1.3718285214348207</c:v>
                </c:pt>
                <c:pt idx="24">
                  <c:v>1.4503311258278146</c:v>
                </c:pt>
                <c:pt idx="25">
                  <c:v>1.1949778434268834</c:v>
                </c:pt>
                <c:pt idx="26">
                  <c:v>1.3028064992614476</c:v>
                </c:pt>
                <c:pt idx="27">
                  <c:v>0.94103956555469359</c:v>
                </c:pt>
                <c:pt idx="28">
                  <c:v>1.0161725067385445</c:v>
                </c:pt>
                <c:pt idx="29">
                  <c:v>1.1614255765199162</c:v>
                </c:pt>
                <c:pt idx="30">
                  <c:v>0.88360237892948168</c:v>
                </c:pt>
                <c:pt idx="31">
                  <c:v>0.91515994436717663</c:v>
                </c:pt>
                <c:pt idx="32">
                  <c:v>0.93133047210300424</c:v>
                </c:pt>
                <c:pt idx="33">
                  <c:v>0.89848197343453506</c:v>
                </c:pt>
                <c:pt idx="34">
                  <c:v>0.98109965635738827</c:v>
                </c:pt>
                <c:pt idx="35">
                  <c:v>0.85968819599109136</c:v>
                </c:pt>
                <c:pt idx="36">
                  <c:v>0.90476190476190477</c:v>
                </c:pt>
                <c:pt idx="37">
                  <c:v>0.97457627118644063</c:v>
                </c:pt>
                <c:pt idx="38">
                  <c:v>1.0091743119266054</c:v>
                </c:pt>
                <c:pt idx="39">
                  <c:v>1.0305084745762711</c:v>
                </c:pt>
                <c:pt idx="40">
                  <c:v>0.95628415300546443</c:v>
                </c:pt>
                <c:pt idx="41">
                  <c:v>1.0335820895522387</c:v>
                </c:pt>
                <c:pt idx="42">
                  <c:v>1.1087962962962963</c:v>
                </c:pt>
                <c:pt idx="43">
                  <c:v>1.0766550522648084</c:v>
                </c:pt>
                <c:pt idx="44">
                  <c:v>1.08675799086758</c:v>
                </c:pt>
                <c:pt idx="45">
                  <c:v>1.3065902578796562</c:v>
                </c:pt>
                <c:pt idx="46">
                  <c:v>1.3696275071633237</c:v>
                </c:pt>
                <c:pt idx="47">
                  <c:v>1.3048245614035088</c:v>
                </c:pt>
                <c:pt idx="48">
                  <c:v>1.4035087719298245</c:v>
                </c:pt>
                <c:pt idx="49">
                  <c:v>1.0606312292358804</c:v>
                </c:pt>
                <c:pt idx="50">
                  <c:v>1.0168126923987686</c:v>
                </c:pt>
                <c:pt idx="51">
                  <c:v>1.1124874455975895</c:v>
                </c:pt>
                <c:pt idx="52">
                  <c:v>1.058091286307054</c:v>
                </c:pt>
                <c:pt idx="53">
                  <c:v>1.0098314606741574</c:v>
                </c:pt>
                <c:pt idx="54">
                  <c:v>0.99685658153241652</c:v>
                </c:pt>
                <c:pt idx="55">
                  <c:v>1.0639169625785305</c:v>
                </c:pt>
                <c:pt idx="56">
                  <c:v>1.4225569718037852</c:v>
                </c:pt>
                <c:pt idx="57">
                  <c:v>1.0561497326203209</c:v>
                </c:pt>
                <c:pt idx="58">
                  <c:v>0.77630769230769225</c:v>
                </c:pt>
                <c:pt idx="59">
                  <c:v>0.89712820512820513</c:v>
                </c:pt>
                <c:pt idx="60">
                  <c:v>0.83774104683195594</c:v>
                </c:pt>
                <c:pt idx="61">
                  <c:v>0.83429752066115703</c:v>
                </c:pt>
                <c:pt idx="62">
                  <c:v>1.1929184549356222</c:v>
                </c:pt>
                <c:pt idx="63">
                  <c:v>1.038862660944206</c:v>
                </c:pt>
                <c:pt idx="64">
                  <c:v>1.2050179211469534</c:v>
                </c:pt>
                <c:pt idx="65">
                  <c:v>1.1935483870967742</c:v>
                </c:pt>
                <c:pt idx="66">
                  <c:v>0.83466666666666667</c:v>
                </c:pt>
                <c:pt idx="67">
                  <c:v>0.85661538461538467</c:v>
                </c:pt>
                <c:pt idx="68">
                  <c:v>0.83947730398899578</c:v>
                </c:pt>
                <c:pt idx="69">
                  <c:v>0.93600000000000005</c:v>
                </c:pt>
                <c:pt idx="70">
                  <c:v>1.1608369098712448</c:v>
                </c:pt>
                <c:pt idx="71">
                  <c:v>1.2210300429184548</c:v>
                </c:pt>
                <c:pt idx="72">
                  <c:v>1.2272401433691755</c:v>
                </c:pt>
                <c:pt idx="73">
                  <c:v>1.1967741935483871</c:v>
                </c:pt>
                <c:pt idx="74">
                  <c:v>0.89</c:v>
                </c:pt>
                <c:pt idx="75">
                  <c:v>0.95520325203252032</c:v>
                </c:pt>
                <c:pt idx="76">
                  <c:v>1.0950660792951543</c:v>
                </c:pt>
                <c:pt idx="77">
                  <c:v>1.1397744360902256</c:v>
                </c:pt>
                <c:pt idx="78">
                  <c:v>1.1436286919831224</c:v>
                </c:pt>
                <c:pt idx="79">
                  <c:v>1.1341176470588237</c:v>
                </c:pt>
                <c:pt idx="80">
                  <c:v>1.0711450381679388</c:v>
                </c:pt>
                <c:pt idx="81">
                  <c:v>1.1005747126436782</c:v>
                </c:pt>
                <c:pt idx="82">
                  <c:v>1.1561594202898551</c:v>
                </c:pt>
                <c:pt idx="83">
                  <c:v>1.1168478260869565</c:v>
                </c:pt>
                <c:pt idx="84">
                  <c:v>1.1290845070422537</c:v>
                </c:pt>
                <c:pt idx="85">
                  <c:v>1.7106382978723405</c:v>
                </c:pt>
                <c:pt idx="86">
                  <c:v>0.93756944444444434</c:v>
                </c:pt>
                <c:pt idx="87">
                  <c:v>0.92148571428571424</c:v>
                </c:pt>
                <c:pt idx="88">
                  <c:v>1.0017571884984027</c:v>
                </c:pt>
                <c:pt idx="89">
                  <c:v>0.98294117647058821</c:v>
                </c:pt>
                <c:pt idx="90">
                  <c:v>0.97176470588235286</c:v>
                </c:pt>
                <c:pt idx="91">
                  <c:v>1.0673000000000001</c:v>
                </c:pt>
                <c:pt idx="92">
                  <c:v>1.0952577319587629</c:v>
                </c:pt>
                <c:pt idx="93">
                  <c:v>1.1055725190839696</c:v>
                </c:pt>
                <c:pt idx="94">
                  <c:v>1.1452970297029703</c:v>
                </c:pt>
                <c:pt idx="95">
                  <c:v>1.1261764705882353</c:v>
                </c:pt>
                <c:pt idx="96">
                  <c:v>1.204</c:v>
                </c:pt>
                <c:pt idx="97">
                  <c:v>1.1866906474820142</c:v>
                </c:pt>
                <c:pt idx="98">
                  <c:v>1.2158205128205128</c:v>
                </c:pt>
                <c:pt idx="99">
                  <c:v>1.2369649805447469</c:v>
                </c:pt>
                <c:pt idx="100">
                  <c:v>1.2454707379134862</c:v>
                </c:pt>
                <c:pt idx="101">
                  <c:v>1.2518217054263567</c:v>
                </c:pt>
                <c:pt idx="102">
                  <c:v>1.1126373626373627</c:v>
                </c:pt>
                <c:pt idx="103">
                  <c:v>1.1265964912280702</c:v>
                </c:pt>
                <c:pt idx="104">
                  <c:v>1.1226415094339623</c:v>
                </c:pt>
                <c:pt idx="105">
                  <c:v>1.1670238095238097</c:v>
                </c:pt>
                <c:pt idx="106">
                  <c:v>0.7807339449541284</c:v>
                </c:pt>
                <c:pt idx="107">
                  <c:v>0.81414701803051315</c:v>
                </c:pt>
                <c:pt idx="108">
                  <c:v>1.0419161676646707</c:v>
                </c:pt>
                <c:pt idx="109">
                  <c:v>0.97531687791861243</c:v>
                </c:pt>
                <c:pt idx="110">
                  <c:v>0.97819114817190511</c:v>
                </c:pt>
                <c:pt idx="111">
                  <c:v>1.1832760595647194</c:v>
                </c:pt>
                <c:pt idx="112">
                  <c:v>0.87104283054003728</c:v>
                </c:pt>
                <c:pt idx="113">
                  <c:v>0.93789035392088826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48-47BE-818B-11BAE22BCB56}"/>
            </c:ext>
          </c:extLst>
        </c:ser>
        <c:ser>
          <c:idx val="3"/>
          <c:order val="3"/>
          <c:tx>
            <c:v>Circular No Moment</c:v>
          </c:tx>
          <c:spPr>
            <a:ln w="25400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noFill/>
              <a:ln w="12700" cap="flat" cmpd="sng" algn="ctr">
                <a:solidFill>
                  <a:srgbClr val="0070C0"/>
                </a:solidFill>
                <a:round/>
              </a:ln>
              <a:effectLst/>
            </c:spPr>
          </c:marker>
          <c:xVal>
            <c:numRef>
              <c:f>Graphs!$D$256:$D$366</c:f>
              <c:numCache>
                <c:formatCode>0.00</c:formatCode>
                <c:ptCount val="111"/>
                <c:pt idx="0">
                  <c:v>20</c:v>
                </c:pt>
                <c:pt idx="1">
                  <c:v>15.051546391752577</c:v>
                </c:pt>
                <c:pt idx="2">
                  <c:v>10.098510882016036</c:v>
                </c:pt>
                <c:pt idx="3">
                  <c:v>4.3207331042382586</c:v>
                </c:pt>
                <c:pt idx="4">
                  <c:v>4.3089244851258579</c:v>
                </c:pt>
                <c:pt idx="5">
                  <c:v>4.2941847206385404</c:v>
                </c:pt>
                <c:pt idx="6">
                  <c:v>45.452631578947368</c:v>
                </c:pt>
                <c:pt idx="7">
                  <c:v>45.354330708661415</c:v>
                </c:pt>
                <c:pt idx="8">
                  <c:v>45.235602094240839</c:v>
                </c:pt>
                <c:pt idx="9">
                  <c:v>29.858267716535433</c:v>
                </c:pt>
                <c:pt idx="10">
                  <c:v>29.858267716535433</c:v>
                </c:pt>
                <c:pt idx="11">
                  <c:v>29.780104712041886</c:v>
                </c:pt>
                <c:pt idx="12">
                  <c:v>20.340314136125656</c:v>
                </c:pt>
                <c:pt idx="13">
                  <c:v>20.388451443569554</c:v>
                </c:pt>
                <c:pt idx="14">
                  <c:v>20.401574803149607</c:v>
                </c:pt>
                <c:pt idx="15">
                  <c:v>15.38219895287958</c:v>
                </c:pt>
                <c:pt idx="16">
                  <c:v>15.398950131233596</c:v>
                </c:pt>
                <c:pt idx="17">
                  <c:v>15.452631578947368</c:v>
                </c:pt>
                <c:pt idx="18">
                  <c:v>10.445026178010471</c:v>
                </c:pt>
                <c:pt idx="19">
                  <c:v>10.414698162729659</c:v>
                </c:pt>
                <c:pt idx="20">
                  <c:v>10.446194225721785</c:v>
                </c:pt>
                <c:pt idx="21">
                  <c:v>5.2913385826771657</c:v>
                </c:pt>
                <c:pt idx="22">
                  <c:v>5.2748691099476437</c:v>
                </c:pt>
                <c:pt idx="23">
                  <c:v>5.2879581151832458</c:v>
                </c:pt>
                <c:pt idx="24">
                  <c:v>3.2</c:v>
                </c:pt>
                <c:pt idx="25">
                  <c:v>5.333333333333333</c:v>
                </c:pt>
                <c:pt idx="26">
                  <c:v>5.333333333333333</c:v>
                </c:pt>
                <c:pt idx="27">
                  <c:v>5.333333333333333</c:v>
                </c:pt>
                <c:pt idx="28">
                  <c:v>3.2</c:v>
                </c:pt>
                <c:pt idx="29">
                  <c:v>5.333333333333333</c:v>
                </c:pt>
                <c:pt idx="30">
                  <c:v>12.349490583513431</c:v>
                </c:pt>
                <c:pt idx="31">
                  <c:v>6.5314285714285711</c:v>
                </c:pt>
                <c:pt idx="32">
                  <c:v>6.5314285714285711</c:v>
                </c:pt>
                <c:pt idx="33">
                  <c:v>21.771428571428572</c:v>
                </c:pt>
                <c:pt idx="34">
                  <c:v>5.1370786516853935</c:v>
                </c:pt>
                <c:pt idx="35">
                  <c:v>5.1370786516853935</c:v>
                </c:pt>
                <c:pt idx="36">
                  <c:v>17.123595505617978</c:v>
                </c:pt>
                <c:pt idx="37">
                  <c:v>8.0024213075060544</c:v>
                </c:pt>
                <c:pt idx="38">
                  <c:v>11.997578692493947</c:v>
                </c:pt>
                <c:pt idx="39">
                  <c:v>18.002421307506054</c:v>
                </c:pt>
                <c:pt idx="40">
                  <c:v>24.001210653753027</c:v>
                </c:pt>
                <c:pt idx="41">
                  <c:v>30.000000000000004</c:v>
                </c:pt>
                <c:pt idx="42">
                  <c:v>9</c:v>
                </c:pt>
                <c:pt idx="43">
                  <c:v>9</c:v>
                </c:pt>
                <c:pt idx="44">
                  <c:v>15</c:v>
                </c:pt>
                <c:pt idx="45">
                  <c:v>15</c:v>
                </c:pt>
                <c:pt idx="46">
                  <c:v>30</c:v>
                </c:pt>
                <c:pt idx="47">
                  <c:v>30</c:v>
                </c:pt>
                <c:pt idx="48">
                  <c:v>4.8888888888888893</c:v>
                </c:pt>
                <c:pt idx="49">
                  <c:v>5.2666666666666666</c:v>
                </c:pt>
                <c:pt idx="50">
                  <c:v>8.7070091423596008</c:v>
                </c:pt>
                <c:pt idx="51">
                  <c:v>13.0605137135394</c:v>
                </c:pt>
                <c:pt idx="52">
                  <c:v>17.414018284719202</c:v>
                </c:pt>
                <c:pt idx="53">
                  <c:v>21.767522855898999</c:v>
                </c:pt>
                <c:pt idx="54">
                  <c:v>7.855459544383347</c:v>
                </c:pt>
                <c:pt idx="55">
                  <c:v>11.783189316575021</c:v>
                </c:pt>
                <c:pt idx="56">
                  <c:v>15.710919088766694</c:v>
                </c:pt>
                <c:pt idx="57">
                  <c:v>19.638648860958366</c:v>
                </c:pt>
                <c:pt idx="58">
                  <c:v>7.1839080459770122</c:v>
                </c:pt>
                <c:pt idx="59">
                  <c:v>10.775862068965518</c:v>
                </c:pt>
                <c:pt idx="60">
                  <c:v>14.367816091954024</c:v>
                </c:pt>
                <c:pt idx="61">
                  <c:v>17.959770114942529</c:v>
                </c:pt>
                <c:pt idx="62">
                  <c:v>6.5616797900262469</c:v>
                </c:pt>
                <c:pt idx="63">
                  <c:v>9.8425196850393704</c:v>
                </c:pt>
                <c:pt idx="64">
                  <c:v>13.123359580052494</c:v>
                </c:pt>
                <c:pt idx="65">
                  <c:v>16.404199475065617</c:v>
                </c:pt>
                <c:pt idx="66">
                  <c:v>6.0569351907934585</c:v>
                </c:pt>
                <c:pt idx="67">
                  <c:v>9.0854027861901887</c:v>
                </c:pt>
                <c:pt idx="68">
                  <c:v>12.113870381586917</c:v>
                </c:pt>
                <c:pt idx="69">
                  <c:v>15.142337976983647</c:v>
                </c:pt>
                <c:pt idx="70">
                  <c:v>5.1626226122870422</c:v>
                </c:pt>
                <c:pt idx="71">
                  <c:v>7.7439339184305629</c:v>
                </c:pt>
                <c:pt idx="72">
                  <c:v>10.325245224574084</c:v>
                </c:pt>
                <c:pt idx="73">
                  <c:v>12.906556530717605</c:v>
                </c:pt>
                <c:pt idx="74">
                  <c:v>4.5</c:v>
                </c:pt>
                <c:pt idx="75">
                  <c:v>6</c:v>
                </c:pt>
                <c:pt idx="76">
                  <c:v>5.2486550321480125</c:v>
                </c:pt>
                <c:pt idx="77">
                  <c:v>5.2548607461902259</c:v>
                </c:pt>
                <c:pt idx="78">
                  <c:v>5.2555511759295754</c:v>
                </c:pt>
                <c:pt idx="79">
                  <c:v>5.2500328127050793</c:v>
                </c:pt>
                <c:pt idx="80">
                  <c:v>5.2742616033755274</c:v>
                </c:pt>
                <c:pt idx="81">
                  <c:v>5.2652362774779515</c:v>
                </c:pt>
                <c:pt idx="82">
                  <c:v>5.2507219742714621</c:v>
                </c:pt>
                <c:pt idx="83">
                  <c:v>13.427672955974844</c:v>
                </c:pt>
                <c:pt idx="84">
                  <c:v>13.427672955974844</c:v>
                </c:pt>
                <c:pt idx="85">
                  <c:v>13.427672955974844</c:v>
                </c:pt>
                <c:pt idx="86">
                  <c:v>5.2493438320209975</c:v>
                </c:pt>
                <c:pt idx="87">
                  <c:v>3.0873726458783577</c:v>
                </c:pt>
                <c:pt idx="88">
                  <c:v>3.6380145278450366</c:v>
                </c:pt>
                <c:pt idx="89">
                  <c:v>3.6380145278450366</c:v>
                </c:pt>
                <c:pt idx="90">
                  <c:v>2.63</c:v>
                </c:pt>
                <c:pt idx="91">
                  <c:v>2.6191723415400734</c:v>
                </c:pt>
                <c:pt idx="92">
                  <c:v>2.6186937133863775</c:v>
                </c:pt>
                <c:pt idx="93">
                  <c:v>2.9680365296803655</c:v>
                </c:pt>
                <c:pt idx="94">
                  <c:v>2.9680365296803655</c:v>
                </c:pt>
                <c:pt idx="95">
                  <c:v>2.9680365296803655</c:v>
                </c:pt>
                <c:pt idx="96">
                  <c:v>3.0909090909090908</c:v>
                </c:pt>
                <c:pt idx="97">
                  <c:v>3.0909090909090908</c:v>
                </c:pt>
                <c:pt idx="98">
                  <c:v>3.0909090909090908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3.5829451809387316</c:v>
                </c:pt>
                <c:pt idx="104">
                  <c:v>3.5829451809387316</c:v>
                </c:pt>
                <c:pt idx="105">
                  <c:v>3.5198873636043646</c:v>
                </c:pt>
                <c:pt idx="106">
                  <c:v>2.6246719160104988</c:v>
                </c:pt>
                <c:pt idx="107">
                  <c:v>2.6246719160104988</c:v>
                </c:pt>
                <c:pt idx="108">
                  <c:v>2.6246719160104988</c:v>
                </c:pt>
                <c:pt idx="109">
                  <c:v>2.6246719160104988</c:v>
                </c:pt>
                <c:pt idx="110">
                  <c:v>2.6246719160104988</c:v>
                </c:pt>
              </c:numCache>
            </c:numRef>
          </c:xVal>
          <c:yVal>
            <c:numRef>
              <c:f>Graphs!$C$256:$C$366</c:f>
              <c:numCache>
                <c:formatCode>0.00</c:formatCode>
                <c:ptCount val="111"/>
                <c:pt idx="0">
                  <c:v>0.98159420631707051</c:v>
                </c:pt>
                <c:pt idx="1">
                  <c:v>0.97832775519470694</c:v>
                </c:pt>
                <c:pt idx="2">
                  <c:v>1.1367685974112471</c:v>
                </c:pt>
                <c:pt idx="3">
                  <c:v>1.0157020767547671</c:v>
                </c:pt>
                <c:pt idx="4">
                  <c:v>1.0208983413261177</c:v>
                </c:pt>
                <c:pt idx="5">
                  <c:v>1.0673695704610073</c:v>
                </c:pt>
                <c:pt idx="6">
                  <c:v>1.5626382364671483</c:v>
                </c:pt>
                <c:pt idx="7">
                  <c:v>1.2094241433019504</c:v>
                </c:pt>
                <c:pt idx="8">
                  <c:v>1.0993521488665376</c:v>
                </c:pt>
                <c:pt idx="9">
                  <c:v>1.0611456047033034</c:v>
                </c:pt>
                <c:pt idx="10">
                  <c:v>1.081427861872462</c:v>
                </c:pt>
                <c:pt idx="11">
                  <c:v>1.0889931350229345</c:v>
                </c:pt>
                <c:pt idx="12">
                  <c:v>0.95417791571832644</c:v>
                </c:pt>
                <c:pt idx="13">
                  <c:v>1.0676740029392504</c:v>
                </c:pt>
                <c:pt idx="14">
                  <c:v>1.0680921950363158</c:v>
                </c:pt>
                <c:pt idx="15">
                  <c:v>0.99252418610120752</c:v>
                </c:pt>
                <c:pt idx="16">
                  <c:v>0.9935521144628241</c:v>
                </c:pt>
                <c:pt idx="17">
                  <c:v>1.1244015971385457</c:v>
                </c:pt>
                <c:pt idx="18">
                  <c:v>1.1062011464281756</c:v>
                </c:pt>
                <c:pt idx="19">
                  <c:v>1.0951791215827997</c:v>
                </c:pt>
                <c:pt idx="20">
                  <c:v>1.1352304125221604</c:v>
                </c:pt>
                <c:pt idx="21">
                  <c:v>1.1108414572072616</c:v>
                </c:pt>
                <c:pt idx="22">
                  <c:v>1.0931590316801891</c:v>
                </c:pt>
                <c:pt idx="23">
                  <c:v>1.1575028983479443</c:v>
                </c:pt>
                <c:pt idx="24">
                  <c:v>1.0633729748277148</c:v>
                </c:pt>
                <c:pt idx="25">
                  <c:v>1.0584330595851204</c:v>
                </c:pt>
                <c:pt idx="26">
                  <c:v>1.1965531373151135</c:v>
                </c:pt>
                <c:pt idx="27">
                  <c:v>1.1598657595326416</c:v>
                </c:pt>
                <c:pt idx="28">
                  <c:v>1.0843079367172781</c:v>
                </c:pt>
                <c:pt idx="29">
                  <c:v>1.2370572158890625</c:v>
                </c:pt>
                <c:pt idx="30">
                  <c:v>1.3148326364003868</c:v>
                </c:pt>
                <c:pt idx="31">
                  <c:v>1.0385515764403124</c:v>
                </c:pt>
                <c:pt idx="32">
                  <c:v>0.88551263393237012</c:v>
                </c:pt>
                <c:pt idx="33">
                  <c:v>1.3107078600393525</c:v>
                </c:pt>
                <c:pt idx="34">
                  <c:v>1.0594671856693423</c:v>
                </c:pt>
                <c:pt idx="35">
                  <c:v>1.114124639946211</c:v>
                </c:pt>
                <c:pt idx="36">
                  <c:v>1.2937502977384505</c:v>
                </c:pt>
                <c:pt idx="37">
                  <c:v>0.8418030992944302</c:v>
                </c:pt>
                <c:pt idx="38">
                  <c:v>0.87643189179834469</c:v>
                </c:pt>
                <c:pt idx="39">
                  <c:v>0.87097902064935728</c:v>
                </c:pt>
                <c:pt idx="40">
                  <c:v>1.0459092262744167</c:v>
                </c:pt>
                <c:pt idx="41">
                  <c:v>1.1281148814670736</c:v>
                </c:pt>
                <c:pt idx="42">
                  <c:v>1.2448589684654647</c:v>
                </c:pt>
                <c:pt idx="43">
                  <c:v>1.1455040273203336</c:v>
                </c:pt>
                <c:pt idx="44">
                  <c:v>1.3385742013675379</c:v>
                </c:pt>
                <c:pt idx="45">
                  <c:v>1.1216277762285876</c:v>
                </c:pt>
                <c:pt idx="46">
                  <c:v>1.1844295880780291</c:v>
                </c:pt>
                <c:pt idx="47">
                  <c:v>1.3057513688012994</c:v>
                </c:pt>
                <c:pt idx="48">
                  <c:v>0.98636435141154932</c:v>
                </c:pt>
                <c:pt idx="49">
                  <c:v>1.2498970707076935</c:v>
                </c:pt>
                <c:pt idx="50">
                  <c:v>1.1303918452818917</c:v>
                </c:pt>
                <c:pt idx="51">
                  <c:v>1.0333813032279295</c:v>
                </c:pt>
                <c:pt idx="52">
                  <c:v>1.0617139391206674</c:v>
                </c:pt>
                <c:pt idx="53">
                  <c:v>1.1364184097515115</c:v>
                </c:pt>
                <c:pt idx="54">
                  <c:v>1.0727407692926918</c:v>
                </c:pt>
                <c:pt idx="55">
                  <c:v>1.0708181577713867</c:v>
                </c:pt>
                <c:pt idx="56">
                  <c:v>0.98312280333971014</c:v>
                </c:pt>
                <c:pt idx="57">
                  <c:v>1.0034561338549657</c:v>
                </c:pt>
                <c:pt idx="58">
                  <c:v>1.0380184954324085</c:v>
                </c:pt>
                <c:pt idx="59">
                  <c:v>0.99461546890038743</c:v>
                </c:pt>
                <c:pt idx="60">
                  <c:v>0.98373417517884276</c:v>
                </c:pt>
                <c:pt idx="61">
                  <c:v>0.94829530676747065</c:v>
                </c:pt>
                <c:pt idx="62">
                  <c:v>1.1861301406518203</c:v>
                </c:pt>
                <c:pt idx="63">
                  <c:v>1.0824650779110989</c:v>
                </c:pt>
                <c:pt idx="64">
                  <c:v>1.101324337456933</c:v>
                </c:pt>
                <c:pt idx="65">
                  <c:v>1.0911443902219222</c:v>
                </c:pt>
                <c:pt idx="66">
                  <c:v>1.1492243337877737</c:v>
                </c:pt>
                <c:pt idx="67">
                  <c:v>1.1082643047523602</c:v>
                </c:pt>
                <c:pt idx="68">
                  <c:v>1.0658637130729405</c:v>
                </c:pt>
                <c:pt idx="69">
                  <c:v>1.1459674481329774</c:v>
                </c:pt>
                <c:pt idx="70">
                  <c:v>1.1658885829216086</c:v>
                </c:pt>
                <c:pt idx="71">
                  <c:v>1.0984331877873914</c:v>
                </c:pt>
                <c:pt idx="72">
                  <c:v>1.1546618526455557</c:v>
                </c:pt>
                <c:pt idx="73">
                  <c:v>1.0871301766413715</c:v>
                </c:pt>
                <c:pt idx="74">
                  <c:v>1.1650872612711483</c:v>
                </c:pt>
                <c:pt idx="75">
                  <c:v>1.2653642650236114</c:v>
                </c:pt>
                <c:pt idx="76">
                  <c:v>1.0235458954062435</c:v>
                </c:pt>
                <c:pt idx="77">
                  <c:v>1.0402503487879915</c:v>
                </c:pt>
                <c:pt idx="78">
                  <c:v>1.0588138871126673</c:v>
                </c:pt>
                <c:pt idx="79">
                  <c:v>1.0741549783789006</c:v>
                </c:pt>
                <c:pt idx="80">
                  <c:v>1.0720087240328635</c:v>
                </c:pt>
                <c:pt idx="81">
                  <c:v>1.0756334985635549</c:v>
                </c:pt>
                <c:pt idx="82">
                  <c:v>1.0751893603355056</c:v>
                </c:pt>
                <c:pt idx="83">
                  <c:v>0.90075932558039318</c:v>
                </c:pt>
                <c:pt idx="84">
                  <c:v>1.057141198134498</c:v>
                </c:pt>
                <c:pt idx="85">
                  <c:v>0.82812032765439403</c:v>
                </c:pt>
                <c:pt idx="86">
                  <c:v>1.2076789780464534</c:v>
                </c:pt>
                <c:pt idx="87">
                  <c:v>1.1080000000000001</c:v>
                </c:pt>
                <c:pt idx="88">
                  <c:v>0.75600000000000001</c:v>
                </c:pt>
                <c:pt idx="89">
                  <c:v>0.59299999999999997</c:v>
                </c:pt>
                <c:pt idx="90">
                  <c:v>1.04</c:v>
                </c:pt>
                <c:pt idx="91">
                  <c:v>0.998</c:v>
                </c:pt>
                <c:pt idx="92">
                  <c:v>0.86899999999999999</c:v>
                </c:pt>
                <c:pt idx="93">
                  <c:v>1.127</c:v>
                </c:pt>
                <c:pt idx="94">
                  <c:v>1.117</c:v>
                </c:pt>
                <c:pt idx="95">
                  <c:v>1.123</c:v>
                </c:pt>
                <c:pt idx="96">
                  <c:v>1.091</c:v>
                </c:pt>
                <c:pt idx="97">
                  <c:v>1.0940000000000001</c:v>
                </c:pt>
                <c:pt idx="98">
                  <c:v>1.08</c:v>
                </c:pt>
                <c:pt idx="99">
                  <c:v>1.101</c:v>
                </c:pt>
                <c:pt idx="100">
                  <c:v>1.0620000000000001</c:v>
                </c:pt>
                <c:pt idx="101">
                  <c:v>1.0760000000000001</c:v>
                </c:pt>
                <c:pt idx="102">
                  <c:v>1.145</c:v>
                </c:pt>
                <c:pt idx="103">
                  <c:v>1.1339999999999999</c:v>
                </c:pt>
                <c:pt idx="104">
                  <c:v>1.08</c:v>
                </c:pt>
                <c:pt idx="105">
                  <c:v>1.181</c:v>
                </c:pt>
                <c:pt idx="106">
                  <c:v>1.0529999999999999</c:v>
                </c:pt>
                <c:pt idx="107">
                  <c:v>1.032</c:v>
                </c:pt>
                <c:pt idx="108">
                  <c:v>0.98599999999999999</c:v>
                </c:pt>
                <c:pt idx="109">
                  <c:v>1.1739999999999999</c:v>
                </c:pt>
                <c:pt idx="110" formatCode="General">
                  <c:v>1.167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48-47BE-818B-11BAE22B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013736"/>
        <c:axId val="394008488"/>
      </c:scatterChart>
      <c:valAx>
        <c:axId val="394013736"/>
        <c:scaling>
          <c:orientation val="minMax"/>
          <c:max val="4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Ratio  Length/Dia  (or  Length/breadth)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1587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08488"/>
        <c:crosses val="autoZero"/>
        <c:crossBetween val="midCat"/>
        <c:majorUnit val="2"/>
      </c:valAx>
      <c:valAx>
        <c:axId val="394008488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>
                    <a:solidFill>
                      <a:sysClr val="windowText" lastClr="000000"/>
                    </a:solidFill>
                  </a:rPr>
                  <a:t>Ratio</a:t>
                </a:r>
                <a:r>
                  <a:rPr lang="en-GB" sz="1200" b="1" baseline="0">
                    <a:solidFill>
                      <a:sysClr val="windowText" lastClr="000000"/>
                    </a:solidFill>
                  </a:rPr>
                  <a:t>  Test/EC4</a:t>
                </a:r>
                <a:endParaRPr lang="en-GB" sz="12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 w="15875" cap="rnd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013736"/>
        <c:crosses val="autoZero"/>
        <c:crossBetween val="midCat"/>
        <c:majorUnit val="0.25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1658360453245381"/>
          <c:y val="5.6525338484408799E-2"/>
          <c:w val="0.35247641044864925"/>
          <c:h val="0.14588564130732451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382243</xdr:colOff>
      <xdr:row>3</xdr:row>
      <xdr:rowOff>118026</xdr:rowOff>
    </xdr:from>
    <xdr:to>
      <xdr:col>23</xdr:col>
      <xdr:colOff>263181</xdr:colOff>
      <xdr:row>27</xdr:row>
      <xdr:rowOff>175177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06BBD-E6B5-4C1E-B738-340C3F192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319086</xdr:colOff>
      <xdr:row>31</xdr:row>
      <xdr:rowOff>171449</xdr:rowOff>
    </xdr:from>
    <xdr:to>
      <xdr:col>21</xdr:col>
      <xdr:colOff>390525</xdr:colOff>
      <xdr:row>51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E680AB-164C-41B0-9F3D-471D1A9476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85725</xdr:colOff>
      <xdr:row>52</xdr:row>
      <xdr:rowOff>124239</xdr:rowOff>
    </xdr:from>
    <xdr:to>
      <xdr:col>21</xdr:col>
      <xdr:colOff>57150</xdr:colOff>
      <xdr:row>71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BE8D7F-2194-4F3F-A5D2-83C3AF557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604630</xdr:colOff>
      <xdr:row>96</xdr:row>
      <xdr:rowOff>132522</xdr:rowOff>
    </xdr:from>
    <xdr:to>
      <xdr:col>23</xdr:col>
      <xdr:colOff>485568</xdr:colOff>
      <xdr:row>120</xdr:row>
      <xdr:rowOff>189673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644FCA-23D2-4C2A-A07C-5C86D82C6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21</xdr:col>
      <xdr:colOff>71439</xdr:colOff>
      <xdr:row>93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61297CA-C6F1-49CE-AB90-6BFFDB6E4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0.07282</cdr:x>
      <cdr:y>0.67901</cdr:y>
    </cdr:from>
    <cdr:to>
      <cdr:x>0.95198</cdr:x>
      <cdr:y>0.68208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2A606AD-85DC-46B0-A981-99F0A7ECF227}"/>
            </a:ext>
          </a:extLst>
        </cdr:cNvPr>
        <cdr:cNvCxnSpPr/>
      </cdr:nvCxnSpPr>
      <cdr:spPr>
        <a:xfrm xmlns:a="http://schemas.openxmlformats.org/drawingml/2006/main">
          <a:off x="657225" y="3143251"/>
          <a:ext cx="7934335" cy="142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0.08175</cdr:x>
      <cdr:y>0.67754</cdr:y>
    </cdr:from>
    <cdr:to>
      <cdr:x>0.96247</cdr:x>
      <cdr:y>0.67754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3019FB5-AC01-4F19-9795-303AD10E5424}"/>
            </a:ext>
          </a:extLst>
        </cdr:cNvPr>
        <cdr:cNvCxnSpPr/>
      </cdr:nvCxnSpPr>
      <cdr:spPr>
        <a:xfrm xmlns:a="http://schemas.openxmlformats.org/drawingml/2006/main">
          <a:off x="607077" y="2587900"/>
          <a:ext cx="6540575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0.05387</cdr:x>
      <cdr:y>0.6705</cdr:y>
    </cdr:from>
    <cdr:to>
      <cdr:x>0.94811</cdr:x>
      <cdr:y>0.67801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7F853ED-111A-42B5-B3D1-3303CCB63AF9}"/>
            </a:ext>
          </a:extLst>
        </cdr:cNvPr>
        <cdr:cNvCxnSpPr/>
      </cdr:nvCxnSpPr>
      <cdr:spPr>
        <a:xfrm xmlns:a="http://schemas.openxmlformats.org/drawingml/2006/main" flipV="1">
          <a:off x="394665" y="2343563"/>
          <a:ext cx="6551544" cy="26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0.07282</cdr:x>
      <cdr:y>0.67901</cdr:y>
    </cdr:from>
    <cdr:to>
      <cdr:x>0.95198</cdr:x>
      <cdr:y>0.68208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2A606AD-85DC-46B0-A981-99F0A7ECF227}"/>
            </a:ext>
          </a:extLst>
        </cdr:cNvPr>
        <cdr:cNvCxnSpPr/>
      </cdr:nvCxnSpPr>
      <cdr:spPr>
        <a:xfrm xmlns:a="http://schemas.openxmlformats.org/drawingml/2006/main">
          <a:off x="657225" y="3143251"/>
          <a:ext cx="7934335" cy="1420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0.10071</cdr:x>
      <cdr:y>0.63851</cdr:y>
    </cdr:from>
    <cdr:to>
      <cdr:x>0.98143</cdr:x>
      <cdr:y>0.63851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63019FB5-AC01-4F19-9795-303AD10E5424}"/>
            </a:ext>
          </a:extLst>
        </cdr:cNvPr>
        <cdr:cNvCxnSpPr/>
      </cdr:nvCxnSpPr>
      <cdr:spPr>
        <a:xfrm xmlns:a="http://schemas.openxmlformats.org/drawingml/2006/main">
          <a:off x="747882" y="2438813"/>
          <a:ext cx="6540575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Goode/Douglas/ASCCS/for%20CD/CFST%20Column%20Database%202%202007-17/gg)%20Rectangular%20with%20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Graphs"/>
    </sheetNames>
    <sheetDataSet>
      <sheetData sheetId="0"/>
      <sheetData sheetId="1"/>
      <sheetData sheetId="2">
        <row r="8">
          <cell r="B8">
            <v>7.2958500669344044</v>
          </cell>
          <cell r="D8">
            <v>1.0600739371534196</v>
          </cell>
          <cell r="H8">
            <v>75.28</v>
          </cell>
        </row>
        <row r="9">
          <cell r="B9">
            <v>7.4135638297872335</v>
          </cell>
          <cell r="D9">
            <v>1.0569159497021841</v>
          </cell>
          <cell r="H9">
            <v>75.28</v>
          </cell>
        </row>
        <row r="10">
          <cell r="B10">
            <v>14.706275033377835</v>
          </cell>
          <cell r="D10">
            <v>1.1752767527675276</v>
          </cell>
          <cell r="H10">
            <v>75.28</v>
          </cell>
        </row>
        <row r="11">
          <cell r="B11">
            <v>20.910316925151719</v>
          </cell>
          <cell r="D11">
            <v>1.3290960451977401</v>
          </cell>
          <cell r="H11">
            <v>75.28</v>
          </cell>
        </row>
        <row r="12">
          <cell r="B12">
            <v>7.2649572649572649</v>
          </cell>
          <cell r="D12">
            <v>1.0335766423357664</v>
          </cell>
          <cell r="H12">
            <v>75.28</v>
          </cell>
        </row>
        <row r="13">
          <cell r="B13">
            <v>7.3041168658698545</v>
          </cell>
          <cell r="D13">
            <v>1.0788876276958002</v>
          </cell>
          <cell r="H13">
            <v>75.28</v>
          </cell>
        </row>
        <row r="14">
          <cell r="B14">
            <v>14.582228116710874</v>
          </cell>
          <cell r="D14">
            <v>1.0742574257425743</v>
          </cell>
          <cell r="H14">
            <v>75.28</v>
          </cell>
        </row>
        <row r="15">
          <cell r="B15">
            <v>20.611702127659573</v>
          </cell>
          <cell r="D15">
            <v>1.1085427135678392</v>
          </cell>
          <cell r="H15">
            <v>75.28</v>
          </cell>
        </row>
        <row r="16">
          <cell r="B16">
            <v>7.280766396462786</v>
          </cell>
          <cell r="D16">
            <v>1.1097560975609757</v>
          </cell>
          <cell r="H16">
            <v>75.28</v>
          </cell>
        </row>
        <row r="17">
          <cell r="B17">
            <v>7.3750932140193886</v>
          </cell>
          <cell r="D17">
            <v>1.0492187500000001</v>
          </cell>
          <cell r="H17">
            <v>75.28</v>
          </cell>
        </row>
        <row r="18">
          <cell r="B18">
            <v>7.3293768545994062</v>
          </cell>
          <cell r="D18">
            <v>0.96144859813084116</v>
          </cell>
          <cell r="H18">
            <v>75.28</v>
          </cell>
        </row>
        <row r="19">
          <cell r="B19">
            <v>14.530791788856304</v>
          </cell>
          <cell r="D19">
            <v>1.1183098591549296</v>
          </cell>
          <cell r="H19">
            <v>75.28</v>
          </cell>
        </row>
        <row r="20">
          <cell r="B20">
            <v>7.2157434402332363</v>
          </cell>
          <cell r="D20">
            <v>1.0388692579505301</v>
          </cell>
          <cell r="H20">
            <v>75.28</v>
          </cell>
        </row>
        <row r="21">
          <cell r="B21">
            <v>14.431486880466473</v>
          </cell>
          <cell r="D21">
            <v>1.0915111378687539</v>
          </cell>
          <cell r="H21">
            <v>75.28</v>
          </cell>
        </row>
        <row r="22">
          <cell r="B22">
            <v>7.3520000000000003</v>
          </cell>
          <cell r="D22">
            <v>0.82027896995708149</v>
          </cell>
          <cell r="H22">
            <v>75.28</v>
          </cell>
        </row>
        <row r="23">
          <cell r="B23">
            <v>14.63629096722622</v>
          </cell>
          <cell r="D23">
            <v>1.1825821237585943</v>
          </cell>
          <cell r="H23">
            <v>75.28</v>
          </cell>
        </row>
        <row r="24">
          <cell r="B24">
            <v>5.95</v>
          </cell>
          <cell r="D24">
            <v>1.0589651022864019</v>
          </cell>
          <cell r="H24">
            <v>46.64</v>
          </cell>
        </row>
        <row r="25">
          <cell r="B25">
            <v>5.95</v>
          </cell>
          <cell r="D25">
            <v>0.96581196581196582</v>
          </cell>
          <cell r="H25">
            <v>46.64</v>
          </cell>
        </row>
        <row r="26">
          <cell r="B26">
            <v>11.7</v>
          </cell>
          <cell r="D26">
            <v>1.1814946619217082</v>
          </cell>
          <cell r="H26">
            <v>46.64</v>
          </cell>
        </row>
        <row r="27">
          <cell r="B27">
            <v>11.7</v>
          </cell>
          <cell r="D27">
            <v>1.1361702127659574</v>
          </cell>
          <cell r="H27">
            <v>46.64</v>
          </cell>
        </row>
        <row r="28">
          <cell r="B28">
            <v>15</v>
          </cell>
          <cell r="D28">
            <v>0.99289520426287747</v>
          </cell>
          <cell r="H28">
            <v>97.28</v>
          </cell>
        </row>
        <row r="29">
          <cell r="B29">
            <v>15</v>
          </cell>
          <cell r="D29">
            <v>1.1722912966252221</v>
          </cell>
          <cell r="H29">
            <v>97.28</v>
          </cell>
        </row>
        <row r="30">
          <cell r="B30">
            <v>15</v>
          </cell>
          <cell r="D30">
            <v>1.050531914893617</v>
          </cell>
          <cell r="H30">
            <v>97.28</v>
          </cell>
        </row>
        <row r="31">
          <cell r="B31">
            <v>15</v>
          </cell>
          <cell r="D31">
            <v>1.0372340425531914</v>
          </cell>
          <cell r="H31">
            <v>97.28</v>
          </cell>
        </row>
        <row r="32">
          <cell r="B32">
            <v>7</v>
          </cell>
          <cell r="D32">
            <v>0.87822014051522246</v>
          </cell>
          <cell r="H32">
            <v>31.200000000000003</v>
          </cell>
        </row>
        <row r="33">
          <cell r="B33">
            <v>8</v>
          </cell>
          <cell r="D33">
            <v>1.0116731517509727</v>
          </cell>
          <cell r="H33">
            <v>52.800000000000004</v>
          </cell>
        </row>
        <row r="34">
          <cell r="B34">
            <v>9</v>
          </cell>
          <cell r="D34">
            <v>0.94847775175644033</v>
          </cell>
          <cell r="H34">
            <v>41.6</v>
          </cell>
        </row>
        <row r="35">
          <cell r="B35">
            <v>4.666666666666667</v>
          </cell>
          <cell r="D35">
            <v>1.1589403973509933</v>
          </cell>
          <cell r="H35">
            <v>41.6</v>
          </cell>
        </row>
        <row r="36">
          <cell r="B36">
            <v>5.333333333333333</v>
          </cell>
          <cell r="D36">
            <v>1.1986301369863013</v>
          </cell>
          <cell r="H36">
            <v>31.200000000000003</v>
          </cell>
        </row>
        <row r="37">
          <cell r="B37">
            <v>6</v>
          </cell>
          <cell r="D37">
            <v>0.87657784011220197</v>
          </cell>
          <cell r="H37">
            <v>52.800000000000004</v>
          </cell>
        </row>
        <row r="38">
          <cell r="B38">
            <v>4</v>
          </cell>
          <cell r="D38">
            <v>1.0167992926613616</v>
          </cell>
          <cell r="H38">
            <v>52.800000000000004</v>
          </cell>
        </row>
        <row r="39">
          <cell r="B39">
            <v>4.5</v>
          </cell>
          <cell r="D39">
            <v>0.94914040114613185</v>
          </cell>
          <cell r="H39">
            <v>41.6</v>
          </cell>
        </row>
        <row r="40">
          <cell r="B40">
            <v>5</v>
          </cell>
          <cell r="D40">
            <v>1.0681520314547837</v>
          </cell>
          <cell r="H40">
            <v>31.200000000000003</v>
          </cell>
        </row>
        <row r="41">
          <cell r="B41">
            <v>7.8666666666666663</v>
          </cell>
          <cell r="D41">
            <v>1.0697271546123863</v>
          </cell>
          <cell r="H41">
            <v>34.56</v>
          </cell>
        </row>
        <row r="42">
          <cell r="B42">
            <v>9.8333333333333339</v>
          </cell>
          <cell r="D42">
            <v>1.1960431654676258</v>
          </cell>
          <cell r="H42">
            <v>34.56</v>
          </cell>
        </row>
        <row r="43">
          <cell r="B43">
            <v>11.8</v>
          </cell>
          <cell r="D43">
            <v>1.1795454545454545</v>
          </cell>
          <cell r="H43">
            <v>34.56</v>
          </cell>
        </row>
        <row r="44">
          <cell r="B44">
            <v>7.8666666666666663</v>
          </cell>
          <cell r="D44">
            <v>1.0289794204115918</v>
          </cell>
          <cell r="H44">
            <v>44.24</v>
          </cell>
        </row>
        <row r="45">
          <cell r="B45">
            <v>9.8333333333333339</v>
          </cell>
          <cell r="D45">
            <v>1.0679611650485437</v>
          </cell>
          <cell r="H45">
            <v>44.24</v>
          </cell>
        </row>
        <row r="46">
          <cell r="B46">
            <v>11.8</v>
          </cell>
          <cell r="D46">
            <v>1.1179727427597956</v>
          </cell>
          <cell r="H46">
            <v>44.24</v>
          </cell>
        </row>
        <row r="47">
          <cell r="B47">
            <v>7.8666666666666663</v>
          </cell>
          <cell r="D47">
            <v>1.1152375750955761</v>
          </cell>
          <cell r="H47">
            <v>34.56</v>
          </cell>
        </row>
        <row r="48">
          <cell r="B48">
            <v>9.8333333333333339</v>
          </cell>
          <cell r="D48">
            <v>1.1678435632808257</v>
          </cell>
          <cell r="H48">
            <v>34.56</v>
          </cell>
        </row>
        <row r="49">
          <cell r="B49">
            <v>11.8</v>
          </cell>
          <cell r="D49">
            <v>1.2194854953475642</v>
          </cell>
          <cell r="H49">
            <v>34.56</v>
          </cell>
        </row>
        <row r="50">
          <cell r="B50">
            <v>7.8666666666666663</v>
          </cell>
          <cell r="D50">
            <v>1.0603674540682415</v>
          </cell>
          <cell r="H50">
            <v>44.24</v>
          </cell>
        </row>
        <row r="51">
          <cell r="B51">
            <v>9.8333333333333339</v>
          </cell>
          <cell r="D51">
            <v>1.1534334763948497</v>
          </cell>
          <cell r="H51">
            <v>44.24</v>
          </cell>
        </row>
        <row r="52">
          <cell r="B52">
            <v>11.8</v>
          </cell>
          <cell r="D52">
            <v>1.1140583554376657</v>
          </cell>
          <cell r="H52">
            <v>44.24</v>
          </cell>
        </row>
        <row r="53">
          <cell r="B53">
            <v>31.35</v>
          </cell>
          <cell r="D53">
            <v>1.44</v>
          </cell>
          <cell r="H53">
            <v>74.376000000000005</v>
          </cell>
        </row>
        <row r="54">
          <cell r="B54">
            <v>31.35</v>
          </cell>
          <cell r="D54">
            <v>1.6821276595744681</v>
          </cell>
          <cell r="H54">
            <v>73.712000000000003</v>
          </cell>
        </row>
        <row r="55">
          <cell r="B55">
            <v>31.35</v>
          </cell>
          <cell r="D55">
            <v>0.86466153846153837</v>
          </cell>
          <cell r="H55">
            <v>67.2</v>
          </cell>
        </row>
        <row r="56">
          <cell r="B56">
            <v>31.35</v>
          </cell>
          <cell r="D56">
            <v>0.92478540772532192</v>
          </cell>
          <cell r="H56">
            <v>73.272000000000006</v>
          </cell>
        </row>
        <row r="57">
          <cell r="B57">
            <v>31.35</v>
          </cell>
          <cell r="D57">
            <v>0.87112232030264813</v>
          </cell>
          <cell r="H57">
            <v>63.776000000000003</v>
          </cell>
        </row>
        <row r="58">
          <cell r="B58">
            <v>31.35</v>
          </cell>
          <cell r="D58">
            <v>0.82528028933092223</v>
          </cell>
          <cell r="H58">
            <v>69.912000000000006</v>
          </cell>
        </row>
        <row r="59">
          <cell r="B59">
            <v>21.35</v>
          </cell>
          <cell r="D59">
            <v>1.4064655172413794</v>
          </cell>
          <cell r="H59">
            <v>71.600000000000009</v>
          </cell>
        </row>
        <row r="60">
          <cell r="B60">
            <v>21.35</v>
          </cell>
          <cell r="D60">
            <v>1.2171794871794872</v>
          </cell>
          <cell r="H60">
            <v>28.64</v>
          </cell>
        </row>
        <row r="61">
          <cell r="B61">
            <v>21.35</v>
          </cell>
          <cell r="D61">
            <v>1.5310743801652891</v>
          </cell>
          <cell r="H61">
            <v>72.48</v>
          </cell>
        </row>
        <row r="62">
          <cell r="B62">
            <v>21.35</v>
          </cell>
          <cell r="D62">
            <v>1.2339920948616601</v>
          </cell>
          <cell r="H62">
            <v>23.6</v>
          </cell>
        </row>
        <row r="63">
          <cell r="B63">
            <v>21.35</v>
          </cell>
          <cell r="D63">
            <v>1.4044795783926218</v>
          </cell>
          <cell r="H63">
            <v>71.679999999999993</v>
          </cell>
        </row>
        <row r="64">
          <cell r="B64">
            <v>21.35</v>
          </cell>
          <cell r="D64">
            <v>1.269163763066202</v>
          </cell>
          <cell r="H64">
            <v>29.04</v>
          </cell>
        </row>
        <row r="65">
          <cell r="B65">
            <v>21.35</v>
          </cell>
          <cell r="D65">
            <v>1.2001582278481013</v>
          </cell>
          <cell r="H65">
            <v>74.424000000000007</v>
          </cell>
        </row>
        <row r="66">
          <cell r="B66">
            <v>21.35</v>
          </cell>
          <cell r="D66">
            <v>1.1468571428571428</v>
          </cell>
          <cell r="H66">
            <v>73.152000000000001</v>
          </cell>
        </row>
        <row r="67">
          <cell r="B67">
            <v>21.35</v>
          </cell>
          <cell r="D67">
            <v>1.1298951048951049</v>
          </cell>
          <cell r="H67">
            <v>74.415999999999997</v>
          </cell>
        </row>
        <row r="68">
          <cell r="B68">
            <v>31.35</v>
          </cell>
          <cell r="D68">
            <v>1.2698989898989899</v>
          </cell>
          <cell r="H68">
            <v>78.13600000000001</v>
          </cell>
        </row>
        <row r="69">
          <cell r="B69">
            <v>31.35</v>
          </cell>
          <cell r="D69">
            <v>1.2325762711864408</v>
          </cell>
          <cell r="H69">
            <v>69.56</v>
          </cell>
        </row>
        <row r="70">
          <cell r="B70">
            <v>31.35</v>
          </cell>
          <cell r="D70">
            <v>1.3527304964539009</v>
          </cell>
          <cell r="H70">
            <v>59.536000000000001</v>
          </cell>
        </row>
        <row r="71">
          <cell r="B71">
            <v>31.35</v>
          </cell>
          <cell r="D71">
            <v>1.1399999999999999</v>
          </cell>
          <cell r="H71">
            <v>77.13600000000001</v>
          </cell>
        </row>
        <row r="72">
          <cell r="B72">
            <v>31.35</v>
          </cell>
          <cell r="D72">
            <v>0.97</v>
          </cell>
          <cell r="H72">
            <v>72.344000000000008</v>
          </cell>
        </row>
        <row r="73">
          <cell r="B73">
            <v>31.35</v>
          </cell>
          <cell r="D73">
            <v>1.32</v>
          </cell>
          <cell r="H73">
            <v>69.84</v>
          </cell>
        </row>
        <row r="74">
          <cell r="B74">
            <v>41.35</v>
          </cell>
          <cell r="D74">
            <v>1.5134156378600823</v>
          </cell>
          <cell r="H74">
            <v>70.624000000000009</v>
          </cell>
        </row>
        <row r="75">
          <cell r="B75">
            <v>41.35</v>
          </cell>
          <cell r="D75">
            <v>1.2746500000000001</v>
          </cell>
          <cell r="H75">
            <v>77.512</v>
          </cell>
        </row>
        <row r="76">
          <cell r="B76">
            <v>41.35</v>
          </cell>
          <cell r="D76">
            <v>1.2240555555555557</v>
          </cell>
          <cell r="H76">
            <v>75.992000000000004</v>
          </cell>
        </row>
        <row r="77">
          <cell r="B77">
            <v>41.35</v>
          </cell>
          <cell r="D77">
            <v>1.1378395061728397</v>
          </cell>
          <cell r="H77">
            <v>73.847999999999999</v>
          </cell>
        </row>
        <row r="78">
          <cell r="B78">
            <v>21.35</v>
          </cell>
          <cell r="D78">
            <v>0.811095652173913</v>
          </cell>
          <cell r="H78">
            <v>61.903999999999996</v>
          </cell>
        </row>
        <row r="79">
          <cell r="B79">
            <v>31.35</v>
          </cell>
          <cell r="D79">
            <v>0.80048723897911833</v>
          </cell>
          <cell r="H79">
            <v>73.112000000000009</v>
          </cell>
        </row>
        <row r="80">
          <cell r="B80">
            <v>31.35</v>
          </cell>
          <cell r="D80">
            <v>0.65724770642201835</v>
          </cell>
          <cell r="H80">
            <v>71.36</v>
          </cell>
        </row>
        <row r="81">
          <cell r="B81">
            <v>31.35</v>
          </cell>
          <cell r="D81">
            <v>0.69611782477341388</v>
          </cell>
          <cell r="H81">
            <v>67.576000000000008</v>
          </cell>
        </row>
        <row r="82">
          <cell r="B82">
            <v>31.35</v>
          </cell>
          <cell r="D82">
            <v>0.77474576271186446</v>
          </cell>
          <cell r="H82">
            <v>73.808000000000007</v>
          </cell>
        </row>
        <row r="83">
          <cell r="B83">
            <v>31.35</v>
          </cell>
          <cell r="D83">
            <v>0.55371868978805394</v>
          </cell>
          <cell r="H83">
            <v>73.320000000000007</v>
          </cell>
        </row>
        <row r="84">
          <cell r="B84">
            <v>31.35</v>
          </cell>
          <cell r="D84">
            <v>0.68193832599118953</v>
          </cell>
          <cell r="H84">
            <v>71.751999999999995</v>
          </cell>
        </row>
        <row r="85">
          <cell r="B85">
            <v>31.35</v>
          </cell>
          <cell r="D85">
            <v>0.68780536246276069</v>
          </cell>
          <cell r="H85">
            <v>73.352000000000004</v>
          </cell>
        </row>
        <row r="86">
          <cell r="B86">
            <v>31.35</v>
          </cell>
          <cell r="D86">
            <v>0.70957810718358039</v>
          </cell>
          <cell r="H86">
            <v>68.152000000000001</v>
          </cell>
        </row>
        <row r="87">
          <cell r="B87">
            <v>31.35</v>
          </cell>
          <cell r="D87">
            <v>0.69074698795180733</v>
          </cell>
          <cell r="H87">
            <v>72.832000000000008</v>
          </cell>
        </row>
        <row r="88">
          <cell r="B88">
            <v>31.35</v>
          </cell>
          <cell r="D88">
            <v>0.85428348909657326</v>
          </cell>
          <cell r="H88">
            <v>68.048000000000002</v>
          </cell>
        </row>
        <row r="89">
          <cell r="B89">
            <v>31.35</v>
          </cell>
          <cell r="D89">
            <v>0.54477611940298509</v>
          </cell>
          <cell r="H89">
            <v>73.00800000000001</v>
          </cell>
        </row>
        <row r="90">
          <cell r="B90">
            <v>31.35</v>
          </cell>
          <cell r="D90">
            <v>0.71627819548872185</v>
          </cell>
          <cell r="H90">
            <v>66.032000000000011</v>
          </cell>
        </row>
        <row r="91">
          <cell r="B91">
            <v>21.35</v>
          </cell>
          <cell r="D91">
            <v>1.0644251626898047</v>
          </cell>
          <cell r="H91">
            <v>70.64</v>
          </cell>
        </row>
        <row r="92">
          <cell r="B92">
            <v>21.35</v>
          </cell>
          <cell r="D92">
            <v>1.0880000000000001</v>
          </cell>
          <cell r="H92">
            <v>29.12</v>
          </cell>
        </row>
        <row r="93">
          <cell r="B93">
            <v>14.233333333333333</v>
          </cell>
          <cell r="D93">
            <v>1.3120717781402935</v>
          </cell>
          <cell r="H93">
            <v>69.12</v>
          </cell>
        </row>
        <row r="94">
          <cell r="B94">
            <v>14.233333333333333</v>
          </cell>
          <cell r="D94">
            <v>1.1002053388090347</v>
          </cell>
          <cell r="H94">
            <v>24.560000000000002</v>
          </cell>
        </row>
        <row r="95">
          <cell r="B95">
            <v>14.233333333333333</v>
          </cell>
          <cell r="D95">
            <v>1.2095730918499352</v>
          </cell>
          <cell r="H95">
            <v>66.400000000000006</v>
          </cell>
        </row>
        <row r="96">
          <cell r="B96">
            <v>14.233333333333333</v>
          </cell>
          <cell r="D96">
            <v>1.0316865417376491</v>
          </cell>
          <cell r="H96">
            <v>26.24</v>
          </cell>
        </row>
        <row r="97">
          <cell r="B97">
            <v>21.35</v>
          </cell>
          <cell r="D97">
            <v>1.1467857142857143</v>
          </cell>
          <cell r="H97">
            <v>73.12</v>
          </cell>
        </row>
        <row r="98">
          <cell r="B98">
            <v>21.35</v>
          </cell>
          <cell r="D98">
            <v>1.0041152263374487</v>
          </cell>
          <cell r="H98">
            <v>28</v>
          </cell>
        </row>
        <row r="99">
          <cell r="B99">
            <v>14.233333333333333</v>
          </cell>
          <cell r="D99">
            <v>1.0326576576576576</v>
          </cell>
          <cell r="H99">
            <v>74.160000000000011</v>
          </cell>
        </row>
        <row r="100">
          <cell r="B100">
            <v>14.233333333333333</v>
          </cell>
          <cell r="D100">
            <v>1.0470588235294118</v>
          </cell>
          <cell r="H100">
            <v>25.12</v>
          </cell>
        </row>
        <row r="101">
          <cell r="B101">
            <v>14.233333333333333</v>
          </cell>
          <cell r="D101">
            <v>1.1480434782608697</v>
          </cell>
          <cell r="H101">
            <v>67.2</v>
          </cell>
        </row>
        <row r="102">
          <cell r="B102">
            <v>14.233333333333333</v>
          </cell>
          <cell r="D102">
            <v>0.94951923076923073</v>
          </cell>
          <cell r="H102">
            <v>20.880000000000003</v>
          </cell>
        </row>
        <row r="103">
          <cell r="B103">
            <v>21.35</v>
          </cell>
          <cell r="D103">
            <v>1.0929313929313931</v>
          </cell>
          <cell r="H103">
            <v>75.12</v>
          </cell>
        </row>
        <row r="104">
          <cell r="B104">
            <v>21.35</v>
          </cell>
          <cell r="D104">
            <v>1.0734741784037558</v>
          </cell>
          <cell r="H104">
            <v>29.680000000000003</v>
          </cell>
        </row>
        <row r="105">
          <cell r="B105">
            <v>14.233333333333333</v>
          </cell>
          <cell r="D105">
            <v>1.1785318559556786</v>
          </cell>
          <cell r="H105">
            <v>72.320000000000007</v>
          </cell>
        </row>
        <row r="106">
          <cell r="B106">
            <v>14.233333333333333</v>
          </cell>
          <cell r="D106">
            <v>1.1810379241516966</v>
          </cell>
          <cell r="H106">
            <v>24.8</v>
          </cell>
        </row>
        <row r="107">
          <cell r="B107">
            <v>14.233333333333333</v>
          </cell>
          <cell r="D107">
            <v>1.1727598566308244</v>
          </cell>
          <cell r="H107">
            <v>69.2</v>
          </cell>
        </row>
        <row r="108">
          <cell r="B108">
            <v>14.233333333333333</v>
          </cell>
          <cell r="D108">
            <v>1.0923205342237061</v>
          </cell>
          <cell r="H108">
            <v>26.24</v>
          </cell>
        </row>
        <row r="109">
          <cell r="B109">
            <v>21.35</v>
          </cell>
          <cell r="D109">
            <v>0.92091346153846154</v>
          </cell>
          <cell r="H109">
            <v>69.679999999999993</v>
          </cell>
        </row>
        <row r="110">
          <cell r="B110">
            <v>21.35</v>
          </cell>
          <cell r="D110">
            <v>0.85898305084745763</v>
          </cell>
          <cell r="H110">
            <v>26.72</v>
          </cell>
        </row>
        <row r="111">
          <cell r="B111">
            <v>14.233333333333333</v>
          </cell>
          <cell r="D111">
            <v>0.97352941176470587</v>
          </cell>
          <cell r="H111">
            <v>72.64</v>
          </cell>
        </row>
        <row r="112">
          <cell r="B112">
            <v>14.233333333333333</v>
          </cell>
          <cell r="D112">
            <v>0.76461916461916457</v>
          </cell>
          <cell r="H112">
            <v>26.480000000000004</v>
          </cell>
        </row>
        <row r="113">
          <cell r="B113">
            <v>14.233333333333333</v>
          </cell>
          <cell r="D113">
            <v>1.0720977596741343</v>
          </cell>
          <cell r="H113">
            <v>68.720000000000013</v>
          </cell>
        </row>
        <row r="114">
          <cell r="B114">
            <v>14.233333333333333</v>
          </cell>
          <cell r="D114">
            <v>0.98539042821158684</v>
          </cell>
          <cell r="H114">
            <v>23.36</v>
          </cell>
        </row>
        <row r="115">
          <cell r="B115">
            <v>21.35</v>
          </cell>
          <cell r="D115">
            <v>1.1964285714285714</v>
          </cell>
          <cell r="H115">
            <v>74.160000000000011</v>
          </cell>
        </row>
        <row r="116">
          <cell r="B116">
            <v>21.35</v>
          </cell>
          <cell r="D116">
            <v>1.136501079913607</v>
          </cell>
          <cell r="H116">
            <v>27.28</v>
          </cell>
        </row>
        <row r="117">
          <cell r="B117">
            <v>14.233333333333333</v>
          </cell>
          <cell r="D117">
            <v>1.1705445544554456</v>
          </cell>
          <cell r="H117">
            <v>74.88</v>
          </cell>
        </row>
        <row r="118">
          <cell r="B118">
            <v>14.233333333333333</v>
          </cell>
          <cell r="D118">
            <v>1.1356854838709676</v>
          </cell>
          <cell r="H118">
            <v>25.36</v>
          </cell>
        </row>
        <row r="119">
          <cell r="B119">
            <v>14.233333333333333</v>
          </cell>
          <cell r="D119">
            <v>1.1180257510729614</v>
          </cell>
          <cell r="H119">
            <v>74.720000000000013</v>
          </cell>
        </row>
        <row r="120">
          <cell r="B120">
            <v>14.233333333333333</v>
          </cell>
          <cell r="D120">
            <v>1.1200622083981338</v>
          </cell>
          <cell r="H120">
            <v>24.480000000000004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9"/>
  <sheetViews>
    <sheetView zoomScaleNormal="100" workbookViewId="0">
      <pane xSplit="1" ySplit="6" topLeftCell="B78" activePane="bottomRight" state="frozen"/>
      <selection pane="topRight" activeCell="B1" sqref="B1"/>
      <selection pane="bottomLeft" activeCell="A7" sqref="A7"/>
      <selection pane="bottomRight" activeCell="E178" sqref="E178"/>
    </sheetView>
  </sheetViews>
  <sheetFormatPr defaultRowHeight="15" x14ac:dyDescent="0.25"/>
  <cols>
    <col min="8" max="8" width="8" bestFit="1" customWidth="1"/>
  </cols>
  <sheetData>
    <row r="1" spans="1:16" x14ac:dyDescent="0.25">
      <c r="A1" s="59" t="s">
        <v>279</v>
      </c>
      <c r="B1" s="59"/>
      <c r="C1" s="59"/>
      <c r="D1" s="59"/>
      <c r="E1" s="59"/>
      <c r="F1" s="59"/>
      <c r="G1" s="59"/>
      <c r="H1" s="59"/>
      <c r="I1" s="59"/>
    </row>
    <row r="2" spans="1:16" x14ac:dyDescent="0.25">
      <c r="A2" s="2"/>
      <c r="C2" s="55" t="s">
        <v>278</v>
      </c>
      <c r="D2" s="56"/>
      <c r="E2" s="56"/>
      <c r="G2" t="s">
        <v>199</v>
      </c>
    </row>
    <row r="3" spans="1:16" x14ac:dyDescent="0.25">
      <c r="A3" s="2"/>
      <c r="D3" s="57" t="s">
        <v>280</v>
      </c>
      <c r="E3" s="57"/>
      <c r="F3" s="57"/>
      <c r="G3" s="57"/>
      <c r="I3" s="2" t="s">
        <v>303</v>
      </c>
      <c r="J3" s="58" t="s">
        <v>1</v>
      </c>
      <c r="K3" s="58"/>
      <c r="L3" s="58"/>
    </row>
    <row r="4" spans="1:16" x14ac:dyDescent="0.25">
      <c r="A4" s="2"/>
      <c r="M4" s="31" t="s">
        <v>4</v>
      </c>
      <c r="N4" s="31" t="s">
        <v>5</v>
      </c>
      <c r="O4" s="16" t="s">
        <v>272</v>
      </c>
      <c r="P4" s="48" t="s">
        <v>5</v>
      </c>
    </row>
    <row r="5" spans="1:16" x14ac:dyDescent="0.25">
      <c r="A5" s="10" t="s">
        <v>16</v>
      </c>
      <c r="B5" s="31" t="s">
        <v>17</v>
      </c>
      <c r="C5" s="31" t="s">
        <v>18</v>
      </c>
      <c r="D5" s="31" t="s">
        <v>19</v>
      </c>
      <c r="E5" s="31" t="s">
        <v>20</v>
      </c>
      <c r="F5" s="31" t="s">
        <v>21</v>
      </c>
      <c r="G5" s="31" t="s">
        <v>193</v>
      </c>
      <c r="H5" s="31" t="s">
        <v>22</v>
      </c>
      <c r="I5" s="31" t="s">
        <v>304</v>
      </c>
      <c r="J5" s="31" t="s">
        <v>24</v>
      </c>
      <c r="K5" s="31" t="s">
        <v>25</v>
      </c>
      <c r="L5" s="31" t="s">
        <v>26</v>
      </c>
      <c r="M5" s="31" t="s">
        <v>28</v>
      </c>
      <c r="N5" s="31" t="s">
        <v>29</v>
      </c>
      <c r="O5" s="16" t="s">
        <v>31</v>
      </c>
      <c r="P5" s="16" t="s">
        <v>31</v>
      </c>
    </row>
    <row r="6" spans="1:16" x14ac:dyDescent="0.25">
      <c r="A6" s="10"/>
      <c r="B6" s="31" t="s">
        <v>42</v>
      </c>
      <c r="C6" s="31" t="s">
        <v>42</v>
      </c>
      <c r="D6" s="31" t="s">
        <v>42</v>
      </c>
      <c r="E6" s="31" t="s">
        <v>43</v>
      </c>
      <c r="F6" s="31" t="s">
        <v>44</v>
      </c>
      <c r="G6" s="31" t="s">
        <v>45</v>
      </c>
      <c r="H6" s="31" t="s">
        <v>45</v>
      </c>
      <c r="I6" s="31" t="s">
        <v>44</v>
      </c>
      <c r="J6" s="31" t="s">
        <v>42</v>
      </c>
      <c r="K6" s="31"/>
      <c r="L6" s="31" t="s">
        <v>46</v>
      </c>
      <c r="M6" s="31" t="s">
        <v>47</v>
      </c>
      <c r="N6" s="31" t="s">
        <v>48</v>
      </c>
      <c r="O6" s="16" t="s">
        <v>48</v>
      </c>
      <c r="P6" s="16" t="s">
        <v>50</v>
      </c>
    </row>
    <row r="7" spans="1:16" x14ac:dyDescent="0.25">
      <c r="A7" s="30" t="s">
        <v>56</v>
      </c>
      <c r="B7" s="30">
        <v>2007</v>
      </c>
      <c r="C7" s="16" t="s">
        <v>215</v>
      </c>
      <c r="H7" s="16" t="s">
        <v>55</v>
      </c>
      <c r="I7" s="30" t="s">
        <v>55</v>
      </c>
    </row>
    <row r="8" spans="1:16" x14ac:dyDescent="0.25">
      <c r="A8" t="s">
        <v>57</v>
      </c>
      <c r="B8">
        <v>200</v>
      </c>
      <c r="C8">
        <v>200</v>
      </c>
      <c r="D8">
        <v>2.5</v>
      </c>
      <c r="E8">
        <v>270</v>
      </c>
      <c r="F8">
        <v>200</v>
      </c>
      <c r="G8">
        <v>58.3</v>
      </c>
      <c r="H8">
        <f>0.8*G8</f>
        <v>46.64</v>
      </c>
      <c r="I8" s="13">
        <f>22*((G8+8)/10)^0.3</f>
        <v>38.804021750370239</v>
      </c>
      <c r="J8">
        <v>1190</v>
      </c>
      <c r="K8" s="12">
        <f>J8/B8</f>
        <v>5.95</v>
      </c>
      <c r="L8" s="14">
        <f>Data!L8</f>
        <v>0.24817664406333598</v>
      </c>
      <c r="M8" s="12">
        <v>1.6490529254088377</v>
      </c>
      <c r="N8">
        <v>2260</v>
      </c>
      <c r="O8" s="1">
        <f>Data!T8</f>
        <v>2282.1490721576461</v>
      </c>
      <c r="P8" s="12">
        <f>N8/O8</f>
        <v>0.99029464269978418</v>
      </c>
    </row>
    <row r="9" spans="1:16" x14ac:dyDescent="0.25">
      <c r="A9" t="s">
        <v>58</v>
      </c>
      <c r="B9">
        <v>200</v>
      </c>
      <c r="C9">
        <v>200</v>
      </c>
      <c r="D9">
        <v>2.5</v>
      </c>
      <c r="E9">
        <v>270</v>
      </c>
      <c r="F9">
        <v>200</v>
      </c>
      <c r="G9">
        <v>58.3</v>
      </c>
      <c r="H9">
        <f t="shared" ref="H9:H33" si="0">0.8*G9</f>
        <v>46.64</v>
      </c>
      <c r="I9" s="13">
        <f>22*((G9+8)/10)^0.3</f>
        <v>38.804021750370239</v>
      </c>
      <c r="J9">
        <v>2340</v>
      </c>
      <c r="K9" s="12">
        <f>J9/B9</f>
        <v>11.7</v>
      </c>
      <c r="L9" s="14">
        <f>Data!L9</f>
        <v>0.48801121605731612</v>
      </c>
      <c r="M9" s="12">
        <v>1.6490529254088377</v>
      </c>
      <c r="N9">
        <v>2305</v>
      </c>
      <c r="O9" s="1">
        <f>Data!T9</f>
        <v>2140.5427934271438</v>
      </c>
      <c r="P9" s="12">
        <f>N9/O9</f>
        <v>1.0768296747338322</v>
      </c>
    </row>
    <row r="10" spans="1:16" x14ac:dyDescent="0.25">
      <c r="I10" s="13"/>
      <c r="K10" s="12"/>
      <c r="L10" s="14"/>
      <c r="M10" s="12"/>
      <c r="O10" s="16" t="s">
        <v>208</v>
      </c>
      <c r="P10" s="18">
        <f>AVERAGE(P8:P9)</f>
        <v>1.0335621587168082</v>
      </c>
    </row>
    <row r="11" spans="1:16" x14ac:dyDescent="0.25">
      <c r="A11" s="15" t="s">
        <v>227</v>
      </c>
      <c r="B11" s="16">
        <v>2007</v>
      </c>
      <c r="C11" s="16" t="s">
        <v>216</v>
      </c>
      <c r="H11" s="16" t="s">
        <v>55</v>
      </c>
      <c r="I11" s="32" t="s">
        <v>55</v>
      </c>
      <c r="K11" s="12"/>
      <c r="L11" s="14"/>
      <c r="M11" s="12"/>
      <c r="O11" s="16" t="s">
        <v>273</v>
      </c>
      <c r="P11" s="34">
        <f>STDEV(P8:P9)</f>
        <v>6.1189507961470456E-2</v>
      </c>
    </row>
    <row r="12" spans="1:16" x14ac:dyDescent="0.25">
      <c r="A12" t="s">
        <v>59</v>
      </c>
      <c r="B12">
        <v>150.19999999999999</v>
      </c>
      <c r="C12">
        <v>150.19999999999999</v>
      </c>
      <c r="D12">
        <v>2.91</v>
      </c>
      <c r="E12">
        <v>319.3</v>
      </c>
      <c r="F12">
        <v>200</v>
      </c>
      <c r="G12">
        <v>94.1</v>
      </c>
      <c r="H12">
        <f t="shared" si="0"/>
        <v>75.28</v>
      </c>
      <c r="I12" s="13">
        <f t="shared" ref="I12:I21" si="1">22*((G12+8)/10)^0.3</f>
        <v>44.170305542740792</v>
      </c>
      <c r="J12">
        <v>1110</v>
      </c>
      <c r="K12" s="12">
        <f t="shared" ref="K12:K33" si="2">J12/B12</f>
        <v>7.390146471371505</v>
      </c>
      <c r="L12" s="14">
        <f>Data!L11</f>
        <v>0.34657132831422521</v>
      </c>
      <c r="M12" s="12">
        <v>1.1570153698543293</v>
      </c>
      <c r="N12">
        <v>2352</v>
      </c>
      <c r="O12" s="1">
        <f>Data!T11</f>
        <v>2045.4549750068879</v>
      </c>
      <c r="P12" s="12">
        <f>N12/O12</f>
        <v>1.1498664251908453</v>
      </c>
    </row>
    <row r="13" spans="1:16" x14ac:dyDescent="0.25">
      <c r="A13" t="s">
        <v>60</v>
      </c>
      <c r="B13">
        <v>149.5</v>
      </c>
      <c r="C13">
        <v>149.5</v>
      </c>
      <c r="D13">
        <v>2.89</v>
      </c>
      <c r="E13">
        <v>319.3</v>
      </c>
      <c r="F13">
        <v>200</v>
      </c>
      <c r="G13">
        <v>94.1</v>
      </c>
      <c r="H13">
        <f t="shared" si="0"/>
        <v>75.28</v>
      </c>
      <c r="I13" s="13">
        <f t="shared" si="1"/>
        <v>44.170305542740792</v>
      </c>
      <c r="J13">
        <v>2200</v>
      </c>
      <c r="K13" s="12">
        <f t="shared" si="2"/>
        <v>14.715719063545151</v>
      </c>
      <c r="L13" s="14">
        <f>Data!L12</f>
        <v>0.69031916557177053</v>
      </c>
      <c r="M13" s="12">
        <v>1.1595928648267748</v>
      </c>
      <c r="N13">
        <v>2077</v>
      </c>
      <c r="O13" s="1">
        <f>Data!T12</f>
        <v>1786.3705123463021</v>
      </c>
      <c r="P13" s="12">
        <f t="shared" ref="P13:P21" si="3">N13/O13</f>
        <v>1.1626927256384072</v>
      </c>
    </row>
    <row r="14" spans="1:16" x14ac:dyDescent="0.25">
      <c r="A14" t="s">
        <v>61</v>
      </c>
      <c r="B14">
        <v>148.6</v>
      </c>
      <c r="C14">
        <v>148.6</v>
      </c>
      <c r="D14">
        <v>2.93</v>
      </c>
      <c r="E14">
        <v>319.3</v>
      </c>
      <c r="F14">
        <v>200</v>
      </c>
      <c r="G14">
        <v>94.1</v>
      </c>
      <c r="H14">
        <f t="shared" si="0"/>
        <v>75.28</v>
      </c>
      <c r="I14" s="13">
        <f t="shared" si="1"/>
        <v>44.170305542740792</v>
      </c>
      <c r="J14">
        <v>3101</v>
      </c>
      <c r="K14" s="12">
        <f t="shared" si="2"/>
        <v>20.868102288021536</v>
      </c>
      <c r="L14" s="14">
        <f>Data!L13</f>
        <v>0.97634677925971569</v>
      </c>
      <c r="M14" s="12">
        <v>1.1368767202879171</v>
      </c>
      <c r="N14">
        <v>1558</v>
      </c>
      <c r="O14" s="1">
        <f>Data!T13</f>
        <v>1418.0210780171421</v>
      </c>
      <c r="P14" s="12">
        <f t="shared" si="3"/>
        <v>1.0987142745286933</v>
      </c>
    </row>
    <row r="15" spans="1:16" x14ac:dyDescent="0.25">
      <c r="A15" t="s">
        <v>62</v>
      </c>
      <c r="B15">
        <v>151.4</v>
      </c>
      <c r="C15">
        <v>151.4</v>
      </c>
      <c r="D15">
        <v>4.7699999999999996</v>
      </c>
      <c r="E15">
        <v>316.60000000000002</v>
      </c>
      <c r="F15">
        <v>200</v>
      </c>
      <c r="G15">
        <v>94.1</v>
      </c>
      <c r="H15">
        <f t="shared" si="0"/>
        <v>75.28</v>
      </c>
      <c r="I15" s="13">
        <f t="shared" si="1"/>
        <v>44.170305542740792</v>
      </c>
      <c r="J15">
        <v>1085</v>
      </c>
      <c r="K15" s="12">
        <f t="shared" si="2"/>
        <v>7.1664464993394974</v>
      </c>
      <c r="L15" s="14">
        <f>Data!L14</f>
        <v>0.31414580515072826</v>
      </c>
      <c r="M15" s="12">
        <v>0.70847687070386389</v>
      </c>
      <c r="N15">
        <v>2597</v>
      </c>
      <c r="O15" s="1">
        <f>Data!T14</f>
        <v>2338.6838013604847</v>
      </c>
      <c r="P15" s="12">
        <f t="shared" si="3"/>
        <v>1.1104536656427195</v>
      </c>
    </row>
    <row r="16" spans="1:16" x14ac:dyDescent="0.25">
      <c r="A16" t="s">
        <v>63</v>
      </c>
      <c r="B16">
        <v>150</v>
      </c>
      <c r="C16">
        <v>150</v>
      </c>
      <c r="D16">
        <v>4.9000000000000004</v>
      </c>
      <c r="E16">
        <v>316.60000000000002</v>
      </c>
      <c r="F16">
        <v>200</v>
      </c>
      <c r="G16">
        <v>94.1</v>
      </c>
      <c r="H16">
        <f t="shared" si="0"/>
        <v>75.28</v>
      </c>
      <c r="I16" s="13">
        <f t="shared" si="1"/>
        <v>44.170305542740792</v>
      </c>
      <c r="J16">
        <v>2201</v>
      </c>
      <c r="K16" s="12">
        <f t="shared" si="2"/>
        <v>14.673333333333334</v>
      </c>
      <c r="L16" s="14">
        <f>Data!L15</f>
        <v>0.64008153550722857</v>
      </c>
      <c r="M16" s="12">
        <v>0.68330305042543682</v>
      </c>
      <c r="N16">
        <v>2381</v>
      </c>
      <c r="O16" s="1">
        <f>Data!T15</f>
        <v>2080.541832572254</v>
      </c>
      <c r="P16" s="12">
        <f t="shared" si="3"/>
        <v>1.1444134228516223</v>
      </c>
    </row>
    <row r="17" spans="1:16" x14ac:dyDescent="0.25">
      <c r="A17" t="s">
        <v>64</v>
      </c>
      <c r="B17">
        <v>150.69999999999999</v>
      </c>
      <c r="C17">
        <v>150.69999999999999</v>
      </c>
      <c r="D17">
        <v>4.8899999999999997</v>
      </c>
      <c r="E17">
        <v>316.60000000000002</v>
      </c>
      <c r="F17">
        <v>200</v>
      </c>
      <c r="G17">
        <v>94.1</v>
      </c>
      <c r="H17">
        <f t="shared" si="0"/>
        <v>75.28</v>
      </c>
      <c r="I17" s="13">
        <f t="shared" si="1"/>
        <v>44.170305542740792</v>
      </c>
      <c r="J17">
        <v>3100</v>
      </c>
      <c r="K17" s="12">
        <f t="shared" si="2"/>
        <v>20.570670205706705</v>
      </c>
      <c r="L17" s="14">
        <f>Data!L16</f>
        <v>0.89814544345552516</v>
      </c>
      <c r="M17" s="12">
        <v>0.68789566670164326</v>
      </c>
      <c r="N17">
        <v>1627</v>
      </c>
      <c r="O17" s="1">
        <f>Data!T16</f>
        <v>1762.8415797642551</v>
      </c>
      <c r="P17" s="12">
        <f t="shared" si="3"/>
        <v>0.92294169747095411</v>
      </c>
    </row>
    <row r="18" spans="1:16" x14ac:dyDescent="0.25">
      <c r="A18" t="s">
        <v>65</v>
      </c>
      <c r="B18">
        <v>134.9</v>
      </c>
      <c r="C18">
        <v>175.7</v>
      </c>
      <c r="D18">
        <v>2.91</v>
      </c>
      <c r="E18">
        <v>319.3</v>
      </c>
      <c r="F18">
        <v>200</v>
      </c>
      <c r="G18">
        <v>94.1</v>
      </c>
      <c r="H18">
        <f t="shared" si="0"/>
        <v>75.28</v>
      </c>
      <c r="I18" s="13">
        <f t="shared" si="1"/>
        <v>44.170305542740792</v>
      </c>
      <c r="J18">
        <v>993</v>
      </c>
      <c r="K18" s="12">
        <f t="shared" si="2"/>
        <v>7.361008154188287</v>
      </c>
      <c r="L18" s="14">
        <f>Data!L17</f>
        <v>0.34086996430503635</v>
      </c>
      <c r="M18" s="12">
        <v>1.353446075122541</v>
      </c>
      <c r="N18">
        <v>2401</v>
      </c>
      <c r="O18" s="1">
        <f>Data!T17</f>
        <v>2145.6142942970423</v>
      </c>
      <c r="P18" s="12">
        <f t="shared" si="3"/>
        <v>1.1190268476406793</v>
      </c>
    </row>
    <row r="19" spans="1:16" x14ac:dyDescent="0.25">
      <c r="A19" t="s">
        <v>66</v>
      </c>
      <c r="B19">
        <v>136.30000000000001</v>
      </c>
      <c r="C19">
        <v>176.5</v>
      </c>
      <c r="D19">
        <v>2.91</v>
      </c>
      <c r="E19">
        <v>319.3</v>
      </c>
      <c r="F19">
        <v>200</v>
      </c>
      <c r="G19">
        <v>94.1</v>
      </c>
      <c r="H19">
        <f t="shared" si="0"/>
        <v>75.28</v>
      </c>
      <c r="I19" s="13">
        <f t="shared" si="1"/>
        <v>44.170305542740792</v>
      </c>
      <c r="J19">
        <v>1980</v>
      </c>
      <c r="K19" s="12">
        <f t="shared" si="2"/>
        <v>14.526779163609683</v>
      </c>
      <c r="L19" s="14">
        <f>Data!L18</f>
        <v>0.67364070301733681</v>
      </c>
      <c r="M19" s="12">
        <v>1.3596086070525242</v>
      </c>
      <c r="N19">
        <v>2283</v>
      </c>
      <c r="O19" s="1">
        <f>Data!T18</f>
        <v>1931.8901795086745</v>
      </c>
      <c r="P19" s="12">
        <f t="shared" si="3"/>
        <v>1.1817441924057097</v>
      </c>
    </row>
    <row r="20" spans="1:16" x14ac:dyDescent="0.25">
      <c r="A20" t="s">
        <v>67</v>
      </c>
      <c r="B20">
        <v>124.6</v>
      </c>
      <c r="C20">
        <v>199.3</v>
      </c>
      <c r="D20">
        <v>2.92</v>
      </c>
      <c r="E20">
        <v>319.3</v>
      </c>
      <c r="F20">
        <v>200</v>
      </c>
      <c r="G20">
        <v>94.1</v>
      </c>
      <c r="H20">
        <f t="shared" si="0"/>
        <v>75.28</v>
      </c>
      <c r="I20" s="13">
        <f t="shared" si="1"/>
        <v>44.170305542740792</v>
      </c>
      <c r="J20">
        <v>921</v>
      </c>
      <c r="K20" s="12">
        <f t="shared" si="2"/>
        <v>7.3916532905296952</v>
      </c>
      <c r="L20" s="14">
        <f>Data!L19</f>
        <v>0.33866263288437631</v>
      </c>
      <c r="M20" s="12">
        <v>1.5299830931972589</v>
      </c>
      <c r="N20">
        <v>2636</v>
      </c>
      <c r="O20" s="1">
        <f>Data!T19</f>
        <v>2249.0011569718768</v>
      </c>
      <c r="P20" s="12">
        <f t="shared" si="3"/>
        <v>1.1720758754740661</v>
      </c>
    </row>
    <row r="21" spans="1:16" x14ac:dyDescent="0.25">
      <c r="A21" t="s">
        <v>68</v>
      </c>
      <c r="B21">
        <v>125.9</v>
      </c>
      <c r="C21">
        <v>199.9</v>
      </c>
      <c r="D21">
        <v>2.9</v>
      </c>
      <c r="E21">
        <v>319.3</v>
      </c>
      <c r="F21">
        <v>200</v>
      </c>
      <c r="G21">
        <v>94.1</v>
      </c>
      <c r="H21">
        <f t="shared" si="0"/>
        <v>75.28</v>
      </c>
      <c r="I21" s="13">
        <f t="shared" si="1"/>
        <v>44.170305542740792</v>
      </c>
      <c r="J21">
        <v>1829</v>
      </c>
      <c r="K21" s="12">
        <f t="shared" si="2"/>
        <v>14.527402700555996</v>
      </c>
      <c r="L21" s="14">
        <f>Data!L20</f>
        <v>0.66722553055251566</v>
      </c>
      <c r="M21" s="12">
        <v>1.545172537266615</v>
      </c>
      <c r="N21">
        <v>2303</v>
      </c>
      <c r="O21" s="1">
        <f>Data!T20</f>
        <v>2024.9552284902968</v>
      </c>
      <c r="P21" s="12">
        <f t="shared" si="3"/>
        <v>1.1373090958247996</v>
      </c>
    </row>
    <row r="22" spans="1:16" x14ac:dyDescent="0.25">
      <c r="I22" s="13"/>
      <c r="K22" s="12"/>
      <c r="L22" s="14"/>
      <c r="M22" s="12"/>
      <c r="O22" s="16" t="s">
        <v>207</v>
      </c>
      <c r="P22" s="18">
        <f>AVERAGE(P12:P21)</f>
        <v>1.1199238222668495</v>
      </c>
    </row>
    <row r="23" spans="1:16" x14ac:dyDescent="0.25">
      <c r="A23" s="15" t="s">
        <v>194</v>
      </c>
      <c r="B23" s="16">
        <v>2008</v>
      </c>
      <c r="C23" s="16" t="s">
        <v>217</v>
      </c>
      <c r="H23" s="16" t="s">
        <v>55</v>
      </c>
      <c r="I23" s="32" t="s">
        <v>55</v>
      </c>
      <c r="K23" s="12"/>
      <c r="L23" s="14"/>
      <c r="M23" s="12"/>
      <c r="O23" s="16" t="s">
        <v>273</v>
      </c>
      <c r="P23" s="34">
        <f>STDEV(P12:P21)</f>
        <v>7.4170683405176699E-2</v>
      </c>
    </row>
    <row r="24" spans="1:16" x14ac:dyDescent="0.25">
      <c r="A24" t="s">
        <v>69</v>
      </c>
      <c r="B24">
        <v>100</v>
      </c>
      <c r="C24">
        <v>100</v>
      </c>
      <c r="D24">
        <v>1.9</v>
      </c>
      <c r="E24">
        <v>404</v>
      </c>
      <c r="F24">
        <v>200</v>
      </c>
      <c r="G24">
        <v>121.6</v>
      </c>
      <c r="H24">
        <f t="shared" si="0"/>
        <v>97.28</v>
      </c>
      <c r="I24" s="13">
        <f t="shared" ref="I24:I33" si="4">22*((G24+8)/10)^0.3</f>
        <v>47.446500007341896</v>
      </c>
      <c r="J24">
        <v>300</v>
      </c>
      <c r="K24" s="12">
        <f t="shared" si="2"/>
        <v>3</v>
      </c>
      <c r="L24" s="14">
        <f>Data!L22</f>
        <v>0.15736412962347043</v>
      </c>
      <c r="M24" s="12">
        <v>1.3270882587758213</v>
      </c>
      <c r="N24">
        <v>1209</v>
      </c>
      <c r="O24" s="1">
        <f>Data!T22</f>
        <v>1201.4781631999999</v>
      </c>
      <c r="P24" s="12">
        <f>N24/O24</f>
        <v>1.0062604856504145</v>
      </c>
    </row>
    <row r="25" spans="1:16" x14ac:dyDescent="0.25">
      <c r="A25" t="s">
        <v>70</v>
      </c>
      <c r="B25">
        <v>100</v>
      </c>
      <c r="C25">
        <v>100</v>
      </c>
      <c r="D25">
        <v>1.9</v>
      </c>
      <c r="E25">
        <v>404</v>
      </c>
      <c r="F25">
        <v>200</v>
      </c>
      <c r="G25">
        <v>121.6</v>
      </c>
      <c r="H25">
        <f t="shared" si="0"/>
        <v>97.28</v>
      </c>
      <c r="I25" s="13">
        <f t="shared" si="4"/>
        <v>47.446500007341896</v>
      </c>
      <c r="J25">
        <v>300</v>
      </c>
      <c r="K25" s="12">
        <f t="shared" si="2"/>
        <v>3</v>
      </c>
      <c r="L25" s="14">
        <f>Data!L23</f>
        <v>0.15736412962347043</v>
      </c>
      <c r="M25" s="12">
        <v>1.3270882587758213</v>
      </c>
      <c r="N25">
        <v>1220</v>
      </c>
      <c r="O25" s="1">
        <f>Data!T23</f>
        <v>1201.4781631999999</v>
      </c>
      <c r="P25" s="12">
        <f t="shared" ref="P25:P33" si="5">N25/O25</f>
        <v>1.0154158746844548</v>
      </c>
    </row>
    <row r="26" spans="1:16" x14ac:dyDescent="0.25">
      <c r="A26" t="s">
        <v>71</v>
      </c>
      <c r="B26">
        <v>100</v>
      </c>
      <c r="C26">
        <v>100</v>
      </c>
      <c r="D26">
        <v>1.9</v>
      </c>
      <c r="E26">
        <v>404</v>
      </c>
      <c r="F26">
        <v>200</v>
      </c>
      <c r="G26">
        <v>121.6</v>
      </c>
      <c r="H26">
        <f t="shared" si="0"/>
        <v>97.28</v>
      </c>
      <c r="I26" s="13">
        <f t="shared" si="4"/>
        <v>47.446500007341896</v>
      </c>
      <c r="J26">
        <v>300</v>
      </c>
      <c r="K26" s="12">
        <f t="shared" si="2"/>
        <v>3</v>
      </c>
      <c r="L26" s="14">
        <f>Data!L24</f>
        <v>0.15736412962347043</v>
      </c>
      <c r="M26" s="12">
        <v>1.3270882587758213</v>
      </c>
      <c r="N26">
        <v>1190</v>
      </c>
      <c r="O26" s="1">
        <f>Data!T24</f>
        <v>1201.4781631999999</v>
      </c>
      <c r="P26" s="12">
        <f t="shared" si="5"/>
        <v>0.99044663186434523</v>
      </c>
    </row>
    <row r="27" spans="1:16" x14ac:dyDescent="0.25">
      <c r="A27" t="s">
        <v>72</v>
      </c>
      <c r="B27">
        <v>100</v>
      </c>
      <c r="C27">
        <v>100</v>
      </c>
      <c r="D27">
        <v>1.9</v>
      </c>
      <c r="E27">
        <v>404</v>
      </c>
      <c r="F27">
        <v>200</v>
      </c>
      <c r="G27">
        <v>121.6</v>
      </c>
      <c r="H27">
        <f t="shared" si="0"/>
        <v>97.28</v>
      </c>
      <c r="I27" s="13">
        <f t="shared" si="4"/>
        <v>47.446500007341896</v>
      </c>
      <c r="J27">
        <v>300</v>
      </c>
      <c r="K27" s="12">
        <f t="shared" si="2"/>
        <v>3</v>
      </c>
      <c r="L27" s="14">
        <f>Data!L25</f>
        <v>0.15736412962347043</v>
      </c>
      <c r="M27" s="12">
        <v>1.3270882587758213</v>
      </c>
      <c r="N27">
        <v>1220</v>
      </c>
      <c r="O27" s="1">
        <f>Data!T25</f>
        <v>1201.4781631999999</v>
      </c>
      <c r="P27" s="12">
        <f t="shared" si="5"/>
        <v>1.0154158746844548</v>
      </c>
    </row>
    <row r="28" spans="1:16" x14ac:dyDescent="0.25">
      <c r="A28" t="s">
        <v>73</v>
      </c>
      <c r="B28">
        <v>100</v>
      </c>
      <c r="C28">
        <v>100</v>
      </c>
      <c r="D28">
        <v>1.9</v>
      </c>
      <c r="E28">
        <v>404</v>
      </c>
      <c r="F28">
        <v>200</v>
      </c>
      <c r="G28">
        <v>121.6</v>
      </c>
      <c r="H28">
        <f t="shared" si="0"/>
        <v>97.28</v>
      </c>
      <c r="I28" s="13">
        <f t="shared" si="4"/>
        <v>47.446500007341896</v>
      </c>
      <c r="J28">
        <v>900</v>
      </c>
      <c r="K28" s="12">
        <f t="shared" si="2"/>
        <v>9</v>
      </c>
      <c r="L28" s="14">
        <f>Data!L26</f>
        <v>0.47209238887041127</v>
      </c>
      <c r="M28" s="12">
        <v>1.3270882587758213</v>
      </c>
      <c r="N28">
        <v>1013</v>
      </c>
      <c r="O28" s="1">
        <f>Data!T26</f>
        <v>1120.641335929731</v>
      </c>
      <c r="P28" s="12">
        <f t="shared" si="5"/>
        <v>0.90394666653945333</v>
      </c>
    </row>
    <row r="29" spans="1:16" x14ac:dyDescent="0.25">
      <c r="A29" t="s">
        <v>74</v>
      </c>
      <c r="B29">
        <v>100</v>
      </c>
      <c r="C29">
        <v>100</v>
      </c>
      <c r="D29">
        <v>1.9</v>
      </c>
      <c r="E29">
        <v>404</v>
      </c>
      <c r="F29">
        <v>200</v>
      </c>
      <c r="G29">
        <v>121.6</v>
      </c>
      <c r="H29">
        <f t="shared" si="0"/>
        <v>97.28</v>
      </c>
      <c r="I29" s="13">
        <f t="shared" si="4"/>
        <v>47.446500007341896</v>
      </c>
      <c r="J29">
        <v>900</v>
      </c>
      <c r="K29" s="12">
        <f t="shared" si="2"/>
        <v>9</v>
      </c>
      <c r="L29" s="14">
        <f>Data!L27</f>
        <v>0.47209238887041127</v>
      </c>
      <c r="M29" s="12">
        <v>1.3270882587758213</v>
      </c>
      <c r="N29">
        <v>1010</v>
      </c>
      <c r="O29" s="1">
        <f>Data!T27</f>
        <v>1120.641335929731</v>
      </c>
      <c r="P29" s="12">
        <f t="shared" si="5"/>
        <v>0.90126962804032362</v>
      </c>
    </row>
    <row r="30" spans="1:16" x14ac:dyDescent="0.25">
      <c r="A30" t="s">
        <v>75</v>
      </c>
      <c r="B30">
        <v>100</v>
      </c>
      <c r="C30">
        <v>100</v>
      </c>
      <c r="D30">
        <v>1.9</v>
      </c>
      <c r="E30">
        <v>404</v>
      </c>
      <c r="F30">
        <v>200</v>
      </c>
      <c r="G30">
        <v>121.6</v>
      </c>
      <c r="H30">
        <f t="shared" si="0"/>
        <v>97.28</v>
      </c>
      <c r="I30" s="13">
        <f t="shared" si="4"/>
        <v>47.446500007341896</v>
      </c>
      <c r="J30">
        <v>1500</v>
      </c>
      <c r="K30" s="12">
        <f t="shared" si="2"/>
        <v>15</v>
      </c>
      <c r="L30" s="14">
        <f>Data!L28</f>
        <v>0.78682064811735208</v>
      </c>
      <c r="M30" s="12">
        <v>1.3270882587758213</v>
      </c>
      <c r="N30">
        <v>915</v>
      </c>
      <c r="O30" s="1">
        <f>Data!T28</f>
        <v>964.96443787862881</v>
      </c>
      <c r="P30" s="12">
        <f t="shared" si="5"/>
        <v>0.94822147229749698</v>
      </c>
    </row>
    <row r="31" spans="1:16" x14ac:dyDescent="0.25">
      <c r="A31" t="s">
        <v>76</v>
      </c>
      <c r="B31">
        <v>100</v>
      </c>
      <c r="C31">
        <v>100</v>
      </c>
      <c r="D31">
        <v>1.9</v>
      </c>
      <c r="E31">
        <v>404</v>
      </c>
      <c r="F31">
        <v>200</v>
      </c>
      <c r="G31">
        <v>121.6</v>
      </c>
      <c r="H31">
        <f t="shared" si="0"/>
        <v>97.28</v>
      </c>
      <c r="I31" s="13">
        <f t="shared" si="4"/>
        <v>47.446500007341896</v>
      </c>
      <c r="J31">
        <v>1500</v>
      </c>
      <c r="K31" s="12">
        <f t="shared" si="2"/>
        <v>15</v>
      </c>
      <c r="L31" s="14">
        <f>Data!L29</f>
        <v>0.78682064811735208</v>
      </c>
      <c r="M31" s="12">
        <v>1.3270882587758213</v>
      </c>
      <c r="N31">
        <v>945</v>
      </c>
      <c r="O31" s="1">
        <f>Data!T29</f>
        <v>964.96443787862881</v>
      </c>
      <c r="P31" s="12">
        <f t="shared" si="5"/>
        <v>0.9793107008974149</v>
      </c>
    </row>
    <row r="32" spans="1:16" x14ac:dyDescent="0.25">
      <c r="A32" t="s">
        <v>77</v>
      </c>
      <c r="B32">
        <v>100</v>
      </c>
      <c r="C32">
        <v>100</v>
      </c>
      <c r="D32">
        <v>1.9</v>
      </c>
      <c r="E32">
        <v>404</v>
      </c>
      <c r="F32">
        <v>200</v>
      </c>
      <c r="G32">
        <v>121.6</v>
      </c>
      <c r="H32">
        <f t="shared" si="0"/>
        <v>97.28</v>
      </c>
      <c r="I32" s="13">
        <f t="shared" si="4"/>
        <v>47.446500007341896</v>
      </c>
      <c r="J32">
        <v>3000</v>
      </c>
      <c r="K32" s="12">
        <f t="shared" si="2"/>
        <v>30</v>
      </c>
      <c r="L32" s="14">
        <f>Data!L30</f>
        <v>1.5736412962347042</v>
      </c>
      <c r="M32" s="12">
        <v>1.3270882587758213</v>
      </c>
      <c r="N32">
        <v>474</v>
      </c>
      <c r="O32" s="1">
        <f>Data!T30</f>
        <v>412.11245353848335</v>
      </c>
      <c r="P32" s="12">
        <f t="shared" si="5"/>
        <v>1.1501715027782764</v>
      </c>
    </row>
    <row r="33" spans="1:16" x14ac:dyDescent="0.25">
      <c r="A33" t="s">
        <v>78</v>
      </c>
      <c r="B33">
        <v>100</v>
      </c>
      <c r="C33">
        <v>100</v>
      </c>
      <c r="D33">
        <v>1.9</v>
      </c>
      <c r="E33">
        <v>404</v>
      </c>
      <c r="F33">
        <v>200</v>
      </c>
      <c r="G33">
        <v>121.6</v>
      </c>
      <c r="H33">
        <f t="shared" si="0"/>
        <v>97.28</v>
      </c>
      <c r="I33" s="13">
        <f t="shared" si="4"/>
        <v>47.446500007341896</v>
      </c>
      <c r="J33">
        <v>3000</v>
      </c>
      <c r="K33" s="12">
        <f t="shared" si="2"/>
        <v>30</v>
      </c>
      <c r="L33" s="14">
        <f>Data!L31</f>
        <v>1.5736412962347042</v>
      </c>
      <c r="M33" s="12">
        <v>1.3270882587758213</v>
      </c>
      <c r="N33">
        <v>466</v>
      </c>
      <c r="O33" s="1">
        <f>Data!T31</f>
        <v>412.11245353848335</v>
      </c>
      <c r="P33" s="12">
        <f t="shared" si="5"/>
        <v>1.1307593255161958</v>
      </c>
    </row>
    <row r="34" spans="1:16" x14ac:dyDescent="0.25">
      <c r="I34" s="13"/>
      <c r="K34" s="12"/>
      <c r="L34" s="14"/>
      <c r="M34" s="12"/>
      <c r="O34" s="15" t="s">
        <v>207</v>
      </c>
      <c r="P34" s="17">
        <f>AVERAGE(P24:P33)</f>
        <v>1.0041218162952832</v>
      </c>
    </row>
    <row r="35" spans="1:16" x14ac:dyDescent="0.25">
      <c r="A35" s="15" t="s">
        <v>219</v>
      </c>
      <c r="B35" s="16">
        <v>2012</v>
      </c>
      <c r="C35" s="16" t="s">
        <v>218</v>
      </c>
      <c r="I35" s="13"/>
      <c r="K35" s="12"/>
      <c r="L35" s="14"/>
      <c r="M35" s="12"/>
      <c r="O35" s="16" t="s">
        <v>273</v>
      </c>
      <c r="P35" s="33">
        <f>STDEV(P24:P33)</f>
        <v>8.3111931830164965E-2</v>
      </c>
    </row>
    <row r="36" spans="1:16" x14ac:dyDescent="0.25">
      <c r="A36" t="s">
        <v>79</v>
      </c>
      <c r="B36">
        <v>150</v>
      </c>
      <c r="C36">
        <v>150</v>
      </c>
      <c r="D36">
        <v>3</v>
      </c>
      <c r="E36">
        <v>324.39999999999998</v>
      </c>
      <c r="F36">
        <v>200</v>
      </c>
      <c r="G36">
        <v>52.6</v>
      </c>
      <c r="H36">
        <f>0.8*G36</f>
        <v>42.080000000000005</v>
      </c>
      <c r="I36" s="13">
        <f>22*((G36+8)/10)^0.3</f>
        <v>37.771520524590052</v>
      </c>
      <c r="J36">
        <v>675</v>
      </c>
      <c r="K36" s="12">
        <f t="shared" ref="K36:K106" si="6">J36/B36</f>
        <v>4.5</v>
      </c>
      <c r="L36" s="14">
        <f>Data!L33</f>
        <v>0.17893489488108358</v>
      </c>
      <c r="M36" s="12">
        <v>1.1297260739401607</v>
      </c>
      <c r="N36">
        <v>1516</v>
      </c>
      <c r="O36" s="1">
        <f>Data!T33</f>
        <v>1444.8124800000001</v>
      </c>
      <c r="P36" s="12">
        <f>N36/O36</f>
        <v>1.0492711137157398</v>
      </c>
    </row>
    <row r="37" spans="1:16" x14ac:dyDescent="0.25">
      <c r="A37" t="s">
        <v>80</v>
      </c>
      <c r="B37">
        <v>150</v>
      </c>
      <c r="C37">
        <v>150</v>
      </c>
      <c r="D37">
        <v>3</v>
      </c>
      <c r="E37">
        <v>324.39999999999998</v>
      </c>
      <c r="F37">
        <v>200</v>
      </c>
      <c r="G37">
        <v>52.6</v>
      </c>
      <c r="H37">
        <f>0.8*G37</f>
        <v>42.080000000000005</v>
      </c>
      <c r="I37" s="13">
        <f>22*((G37+8)/10)^0.3</f>
        <v>37.771520524590052</v>
      </c>
      <c r="J37">
        <v>900</v>
      </c>
      <c r="K37" s="12">
        <f t="shared" si="6"/>
        <v>6</v>
      </c>
      <c r="L37" s="14">
        <f>Data!L34</f>
        <v>0.23857985984144478</v>
      </c>
      <c r="M37" s="12">
        <v>1.1297260739401607</v>
      </c>
      <c r="N37">
        <v>1599</v>
      </c>
      <c r="O37" s="1">
        <f>Data!T34</f>
        <v>1432.5124301433509</v>
      </c>
      <c r="P37" s="12">
        <f>N37/O37</f>
        <v>1.1162206807797044</v>
      </c>
    </row>
    <row r="38" spans="1:16" x14ac:dyDescent="0.25">
      <c r="I38" s="13"/>
      <c r="K38" s="12"/>
      <c r="L38" s="14"/>
      <c r="M38" s="12"/>
      <c r="O38" s="16" t="s">
        <v>208</v>
      </c>
      <c r="P38" s="18">
        <f>AVERAGE(P36:P37)</f>
        <v>1.082745897247722</v>
      </c>
    </row>
    <row r="39" spans="1:16" x14ac:dyDescent="0.25">
      <c r="A39" s="15" t="s">
        <v>195</v>
      </c>
      <c r="B39" s="16">
        <v>2014</v>
      </c>
      <c r="C39" s="16" t="s">
        <v>220</v>
      </c>
      <c r="I39" s="13"/>
      <c r="K39" s="12"/>
      <c r="L39" s="14"/>
      <c r="M39" s="12"/>
      <c r="O39" s="16" t="s">
        <v>273</v>
      </c>
      <c r="P39" s="34">
        <f>STDEV(P36:P37)</f>
        <v>4.7340492868432907E-2</v>
      </c>
    </row>
    <row r="40" spans="1:16" x14ac:dyDescent="0.25">
      <c r="A40" t="s">
        <v>81</v>
      </c>
      <c r="B40">
        <v>249.6</v>
      </c>
      <c r="C40">
        <v>249.6</v>
      </c>
      <c r="D40">
        <v>3.7</v>
      </c>
      <c r="E40">
        <v>324.3</v>
      </c>
      <c r="F40">
        <v>200</v>
      </c>
      <c r="G40">
        <v>40.4</v>
      </c>
      <c r="H40">
        <f>0.8*G40</f>
        <v>32.32</v>
      </c>
      <c r="I40" s="13">
        <f>22*((G40+8)/10)^0.3</f>
        <v>35.308257834747629</v>
      </c>
      <c r="J40">
        <v>750</v>
      </c>
      <c r="K40" s="12">
        <f t="shared" si="6"/>
        <v>3.0048076923076925</v>
      </c>
      <c r="L40" s="14">
        <f>Data!L36</f>
        <v>0.11433265138104418</v>
      </c>
      <c r="M40" s="12">
        <v>1.5239792593907973</v>
      </c>
      <c r="N40">
        <v>3131</v>
      </c>
      <c r="O40" s="1">
        <f>Data!T36</f>
        <v>3076.1498247999998</v>
      </c>
      <c r="P40" s="12">
        <f>N40/O40</f>
        <v>1.0178307879407553</v>
      </c>
    </row>
    <row r="41" spans="1:16" x14ac:dyDescent="0.25">
      <c r="A41" t="s">
        <v>82</v>
      </c>
      <c r="B41">
        <v>251</v>
      </c>
      <c r="C41">
        <v>251</v>
      </c>
      <c r="D41">
        <v>3.75</v>
      </c>
      <c r="E41">
        <v>324.3</v>
      </c>
      <c r="F41">
        <v>200</v>
      </c>
      <c r="G41">
        <v>40.4</v>
      </c>
      <c r="H41">
        <f>0.8*G41</f>
        <v>32.32</v>
      </c>
      <c r="I41" s="13">
        <f>22*((G41+8)/10)^0.3</f>
        <v>35.308257834747629</v>
      </c>
      <c r="J41">
        <v>750</v>
      </c>
      <c r="K41" s="12">
        <f t="shared" si="6"/>
        <v>2.9880478087649402</v>
      </c>
      <c r="L41" s="14">
        <f>Data!L37</f>
        <v>0.11363843532791763</v>
      </c>
      <c r="M41" s="12">
        <v>1.512093523713925</v>
      </c>
      <c r="N41">
        <v>2832</v>
      </c>
      <c r="O41" s="1">
        <f>Data!T37</f>
        <v>3119.0731449999998</v>
      </c>
      <c r="P41" s="12">
        <f t="shared" ref="P41:P42" si="7">N41/O41</f>
        <v>0.90796203498459482</v>
      </c>
    </row>
    <row r="42" spans="1:16" x14ac:dyDescent="0.25">
      <c r="A42" t="s">
        <v>83</v>
      </c>
      <c r="B42">
        <v>251.1</v>
      </c>
      <c r="C42">
        <v>251.1</v>
      </c>
      <c r="D42">
        <v>3.73</v>
      </c>
      <c r="E42">
        <v>324.3</v>
      </c>
      <c r="F42">
        <v>200</v>
      </c>
      <c r="G42">
        <v>40.4</v>
      </c>
      <c r="H42">
        <f>0.8*G42</f>
        <v>32.32</v>
      </c>
      <c r="I42" s="13">
        <f>22*((G42+8)/10)^0.3</f>
        <v>35.308257834747629</v>
      </c>
      <c r="J42">
        <v>750</v>
      </c>
      <c r="K42" s="12">
        <f t="shared" si="6"/>
        <v>2.9868578255675029</v>
      </c>
      <c r="L42" s="14">
        <f>Data!L38</f>
        <v>0.11363462318285505</v>
      </c>
      <c r="M42" s="12">
        <v>1.520806921661477</v>
      </c>
      <c r="N42">
        <v>2677</v>
      </c>
      <c r="O42" s="1">
        <f>Data!T38</f>
        <v>3115.4433287920019</v>
      </c>
      <c r="P42" s="12">
        <f t="shared" si="7"/>
        <v>0.85926775661748078</v>
      </c>
    </row>
    <row r="43" spans="1:16" x14ac:dyDescent="0.25">
      <c r="I43" s="13"/>
      <c r="K43" s="12"/>
      <c r="L43" s="14"/>
      <c r="M43" s="12"/>
      <c r="O43" s="16" t="s">
        <v>209</v>
      </c>
      <c r="P43" s="18">
        <f>AVERAGE(P40:P42)</f>
        <v>0.92835352651427694</v>
      </c>
    </row>
    <row r="44" spans="1:16" x14ac:dyDescent="0.25">
      <c r="A44" s="15" t="s">
        <v>196</v>
      </c>
      <c r="B44" s="16">
        <v>2015</v>
      </c>
      <c r="C44" s="16" t="s">
        <v>221</v>
      </c>
      <c r="I44" s="13"/>
      <c r="K44" s="12"/>
      <c r="L44" s="14"/>
      <c r="M44" s="12"/>
      <c r="O44" s="16" t="s">
        <v>273</v>
      </c>
      <c r="P44" s="34">
        <f>STDEV(P40:P42)</f>
        <v>8.122449397017048E-2</v>
      </c>
    </row>
    <row r="45" spans="1:16" x14ac:dyDescent="0.25">
      <c r="A45" t="s">
        <v>84</v>
      </c>
      <c r="B45">
        <v>70</v>
      </c>
      <c r="C45">
        <v>70</v>
      </c>
      <c r="D45">
        <v>5</v>
      </c>
      <c r="E45">
        <v>701</v>
      </c>
      <c r="F45">
        <v>200</v>
      </c>
      <c r="H45">
        <v>21</v>
      </c>
      <c r="I45" s="13">
        <f t="shared" ref="I45:I109" si="8">22*((H45+8)/10)^0.3</f>
        <v>30.279038500718052</v>
      </c>
      <c r="J45">
        <v>210</v>
      </c>
      <c r="K45" s="12">
        <f t="shared" si="6"/>
        <v>3</v>
      </c>
      <c r="L45" s="14">
        <f>Data!L40</f>
        <v>0.14710154807643058</v>
      </c>
      <c r="M45" s="12">
        <v>0.46499659196881871</v>
      </c>
      <c r="N45">
        <v>1367</v>
      </c>
      <c r="O45" s="1">
        <f>Data!T40</f>
        <v>986.9</v>
      </c>
      <c r="P45" s="12">
        <f>N45/O45</f>
        <v>1.3851454048029184</v>
      </c>
    </row>
    <row r="46" spans="1:16" x14ac:dyDescent="0.25">
      <c r="A46" t="s">
        <v>85</v>
      </c>
      <c r="B46">
        <v>100</v>
      </c>
      <c r="C46">
        <v>100</v>
      </c>
      <c r="D46">
        <v>5</v>
      </c>
      <c r="E46">
        <v>701</v>
      </c>
      <c r="F46">
        <v>200</v>
      </c>
      <c r="H46">
        <v>21</v>
      </c>
      <c r="I46" s="13">
        <f t="shared" si="8"/>
        <v>30.279038500718052</v>
      </c>
      <c r="J46">
        <v>300</v>
      </c>
      <c r="K46" s="12">
        <f t="shared" si="6"/>
        <v>3</v>
      </c>
      <c r="L46" s="14">
        <f>Data!L41</f>
        <v>0.14271221795850747</v>
      </c>
      <c r="M46" s="12">
        <v>0.66428084566974099</v>
      </c>
      <c r="N46">
        <v>1934</v>
      </c>
      <c r="O46" s="1">
        <f>Data!T41</f>
        <v>1502</v>
      </c>
      <c r="P46" s="12">
        <f t="shared" ref="P46:P56" si="9">N46/O46</f>
        <v>1.2876165113182423</v>
      </c>
    </row>
    <row r="47" spans="1:16" x14ac:dyDescent="0.25">
      <c r="A47" t="s">
        <v>86</v>
      </c>
      <c r="B47">
        <v>125</v>
      </c>
      <c r="C47">
        <v>125</v>
      </c>
      <c r="D47">
        <v>5</v>
      </c>
      <c r="E47">
        <v>701</v>
      </c>
      <c r="F47">
        <v>200</v>
      </c>
      <c r="H47">
        <v>21</v>
      </c>
      <c r="I47" s="13">
        <f t="shared" si="8"/>
        <v>30.279038500718052</v>
      </c>
      <c r="J47">
        <v>375</v>
      </c>
      <c r="K47" s="12">
        <f t="shared" si="6"/>
        <v>3</v>
      </c>
      <c r="L47" s="14">
        <f>Data!L42</f>
        <v>0.14030205927076433</v>
      </c>
      <c r="M47" s="12">
        <v>0.83035105708717627</v>
      </c>
      <c r="N47">
        <v>2348</v>
      </c>
      <c r="O47" s="1">
        <f>Data!T42</f>
        <v>1960.125</v>
      </c>
      <c r="P47" s="12">
        <f t="shared" si="9"/>
        <v>1.1978827880874945</v>
      </c>
    </row>
    <row r="48" spans="1:16" x14ac:dyDescent="0.25">
      <c r="A48" t="s">
        <v>87</v>
      </c>
      <c r="B48">
        <v>150</v>
      </c>
      <c r="C48">
        <v>150</v>
      </c>
      <c r="D48">
        <v>5</v>
      </c>
      <c r="E48">
        <v>701</v>
      </c>
      <c r="F48">
        <v>200</v>
      </c>
      <c r="H48">
        <v>21</v>
      </c>
      <c r="I48" s="13">
        <f t="shared" si="8"/>
        <v>30.279038500718052</v>
      </c>
      <c r="J48">
        <v>450</v>
      </c>
      <c r="K48" s="12">
        <f t="shared" si="6"/>
        <v>3</v>
      </c>
      <c r="L48" s="14">
        <f>Data!L43</f>
        <v>0.13845315100426198</v>
      </c>
      <c r="M48" s="12">
        <v>0.99642126850461155</v>
      </c>
      <c r="N48">
        <v>2828</v>
      </c>
      <c r="O48" s="1">
        <f>Data!T43</f>
        <v>2444.5</v>
      </c>
      <c r="P48" s="12">
        <f t="shared" si="9"/>
        <v>1.1568827981182246</v>
      </c>
    </row>
    <row r="49" spans="1:16" x14ac:dyDescent="0.25">
      <c r="A49" t="s">
        <v>88</v>
      </c>
      <c r="B49">
        <v>110</v>
      </c>
      <c r="C49">
        <v>110</v>
      </c>
      <c r="D49">
        <v>5</v>
      </c>
      <c r="E49">
        <v>701</v>
      </c>
      <c r="F49">
        <v>200</v>
      </c>
      <c r="H49">
        <v>54.5</v>
      </c>
      <c r="I49" s="13">
        <f t="shared" si="8"/>
        <v>38.122966373533053</v>
      </c>
      <c r="J49">
        <v>330</v>
      </c>
      <c r="K49" s="12">
        <f t="shared" si="6"/>
        <v>3</v>
      </c>
      <c r="L49" s="14">
        <f>Data!L44</f>
        <v>0.15193694851846209</v>
      </c>
      <c r="M49" s="12">
        <v>0.73070893023671513</v>
      </c>
      <c r="N49">
        <v>2203</v>
      </c>
      <c r="O49" s="1">
        <f>Data!T44</f>
        <v>2017.1</v>
      </c>
      <c r="P49" s="12">
        <f t="shared" si="9"/>
        <v>1.092162014773685</v>
      </c>
    </row>
    <row r="50" spans="1:16" x14ac:dyDescent="0.25">
      <c r="A50" t="s">
        <v>89</v>
      </c>
      <c r="B50">
        <v>110</v>
      </c>
      <c r="C50">
        <v>110</v>
      </c>
      <c r="D50">
        <v>5</v>
      </c>
      <c r="E50">
        <v>701</v>
      </c>
      <c r="F50">
        <v>200</v>
      </c>
      <c r="H50">
        <v>54.5</v>
      </c>
      <c r="I50" s="13">
        <f t="shared" si="8"/>
        <v>38.122966373533053</v>
      </c>
      <c r="J50">
        <v>330</v>
      </c>
      <c r="K50" s="12">
        <f t="shared" si="6"/>
        <v>3</v>
      </c>
      <c r="L50" s="14">
        <f>Data!L45</f>
        <v>0.15193694851846209</v>
      </c>
      <c r="M50" s="12">
        <v>0.73070893023671513</v>
      </c>
      <c r="N50">
        <v>2234</v>
      </c>
      <c r="O50" s="1">
        <f>Data!T45</f>
        <v>2017.1</v>
      </c>
      <c r="P50" s="12">
        <f t="shared" si="9"/>
        <v>1.1075306132566556</v>
      </c>
    </row>
    <row r="51" spans="1:16" x14ac:dyDescent="0.25">
      <c r="A51" t="s">
        <v>90</v>
      </c>
      <c r="B51">
        <v>140</v>
      </c>
      <c r="C51">
        <v>140</v>
      </c>
      <c r="D51">
        <v>5</v>
      </c>
      <c r="E51">
        <v>701</v>
      </c>
      <c r="F51">
        <v>200</v>
      </c>
      <c r="H51">
        <v>54.5</v>
      </c>
      <c r="I51" s="13">
        <f t="shared" si="8"/>
        <v>38.122966373533053</v>
      </c>
      <c r="J51">
        <v>420</v>
      </c>
      <c r="K51" s="12">
        <f t="shared" si="6"/>
        <v>3</v>
      </c>
      <c r="L51" s="14">
        <f>Data!L46</f>
        <v>0.15164434440775754</v>
      </c>
      <c r="M51" s="12">
        <v>0.92999318393763741</v>
      </c>
      <c r="N51">
        <v>2942</v>
      </c>
      <c r="O51" s="1">
        <f>Data!T46</f>
        <v>2813.75</v>
      </c>
      <c r="P51" s="12">
        <f t="shared" si="9"/>
        <v>1.0455797423367392</v>
      </c>
    </row>
    <row r="52" spans="1:16" x14ac:dyDescent="0.25">
      <c r="A52" t="s">
        <v>91</v>
      </c>
      <c r="B52">
        <v>140</v>
      </c>
      <c r="C52">
        <v>140</v>
      </c>
      <c r="D52">
        <v>5</v>
      </c>
      <c r="E52">
        <v>701</v>
      </c>
      <c r="F52">
        <v>200</v>
      </c>
      <c r="H52">
        <v>54.5</v>
      </c>
      <c r="I52" s="13">
        <f t="shared" si="8"/>
        <v>38.122966373533053</v>
      </c>
      <c r="J52">
        <v>420</v>
      </c>
      <c r="K52" s="12">
        <f t="shared" si="6"/>
        <v>3</v>
      </c>
      <c r="L52" s="14">
        <f>Data!L47</f>
        <v>0.15164434440775754</v>
      </c>
      <c r="M52" s="12">
        <v>0.92999318393763741</v>
      </c>
      <c r="N52">
        <v>2840</v>
      </c>
      <c r="O52" s="1">
        <f>Data!T47</f>
        <v>2813.75</v>
      </c>
      <c r="P52" s="12">
        <f t="shared" si="9"/>
        <v>1.0093291870279875</v>
      </c>
    </row>
    <row r="53" spans="1:16" x14ac:dyDescent="0.25">
      <c r="A53" t="s">
        <v>92</v>
      </c>
      <c r="B53">
        <v>170</v>
      </c>
      <c r="C53">
        <v>170</v>
      </c>
      <c r="D53">
        <v>5</v>
      </c>
      <c r="E53">
        <v>701</v>
      </c>
      <c r="F53">
        <v>200</v>
      </c>
      <c r="H53">
        <v>54.5</v>
      </c>
      <c r="I53" s="13">
        <f t="shared" si="8"/>
        <v>38.122966373533053</v>
      </c>
      <c r="J53">
        <v>510</v>
      </c>
      <c r="K53" s="12">
        <f t="shared" si="6"/>
        <v>3</v>
      </c>
      <c r="L53" s="14">
        <f>Data!L48</f>
        <v>0.1517025813504124</v>
      </c>
      <c r="M53" s="12">
        <v>1.1292774376385597</v>
      </c>
      <c r="N53">
        <v>3118</v>
      </c>
      <c r="O53" s="1">
        <f>Data!T48</f>
        <v>3708.5</v>
      </c>
      <c r="P53" s="12">
        <f t="shared" si="9"/>
        <v>0.84077120129432381</v>
      </c>
    </row>
    <row r="54" spans="1:16" x14ac:dyDescent="0.25">
      <c r="A54" t="s">
        <v>93</v>
      </c>
      <c r="B54">
        <v>170</v>
      </c>
      <c r="C54">
        <v>170</v>
      </c>
      <c r="D54">
        <v>5</v>
      </c>
      <c r="E54">
        <v>701</v>
      </c>
      <c r="F54">
        <v>200</v>
      </c>
      <c r="H54">
        <v>54.5</v>
      </c>
      <c r="I54" s="13">
        <f t="shared" si="8"/>
        <v>38.122966373533053</v>
      </c>
      <c r="J54">
        <v>510</v>
      </c>
      <c r="K54" s="12">
        <f t="shared" si="6"/>
        <v>3</v>
      </c>
      <c r="L54" s="14">
        <f>Data!L49</f>
        <v>0.1517025813504124</v>
      </c>
      <c r="M54" s="12">
        <v>1.1292774376385597</v>
      </c>
      <c r="N54">
        <v>3243</v>
      </c>
      <c r="O54" s="1">
        <f>Data!T49</f>
        <v>3708.5</v>
      </c>
      <c r="P54" s="12">
        <f t="shared" si="9"/>
        <v>0.87447755157071594</v>
      </c>
    </row>
    <row r="55" spans="1:16" x14ac:dyDescent="0.25">
      <c r="A55" t="s">
        <v>94</v>
      </c>
      <c r="B55">
        <v>180</v>
      </c>
      <c r="C55">
        <v>180</v>
      </c>
      <c r="D55">
        <v>5</v>
      </c>
      <c r="E55">
        <v>701</v>
      </c>
      <c r="F55">
        <v>200</v>
      </c>
      <c r="H55">
        <v>54.5</v>
      </c>
      <c r="I55" s="13">
        <f t="shared" si="8"/>
        <v>38.122966373533053</v>
      </c>
      <c r="J55">
        <v>570</v>
      </c>
      <c r="K55" s="12">
        <f t="shared" si="6"/>
        <v>3.1666666666666665</v>
      </c>
      <c r="L55" s="14">
        <f>Data!L50</f>
        <v>0.16019305295769096</v>
      </c>
      <c r="M55" s="12">
        <v>1.1957055222055339</v>
      </c>
      <c r="N55">
        <v>3882</v>
      </c>
      <c r="O55" s="1">
        <f>Data!T50</f>
        <v>4028.55</v>
      </c>
      <c r="P55" s="12">
        <f t="shared" si="9"/>
        <v>0.96362214692631343</v>
      </c>
    </row>
    <row r="56" spans="1:16" x14ac:dyDescent="0.25">
      <c r="A56" t="s">
        <v>95</v>
      </c>
      <c r="B56">
        <v>180</v>
      </c>
      <c r="C56">
        <v>180</v>
      </c>
      <c r="D56">
        <v>5</v>
      </c>
      <c r="E56">
        <v>701</v>
      </c>
      <c r="F56">
        <v>200</v>
      </c>
      <c r="H56">
        <v>54.5</v>
      </c>
      <c r="I56" s="13">
        <f t="shared" si="8"/>
        <v>38.122966373533053</v>
      </c>
      <c r="J56">
        <v>570</v>
      </c>
      <c r="K56" s="12">
        <f t="shared" si="6"/>
        <v>3.1666666666666665</v>
      </c>
      <c r="L56" s="14">
        <f>Data!L51</f>
        <v>0.16019305295769096</v>
      </c>
      <c r="M56" s="12">
        <v>1.1957055222055339</v>
      </c>
      <c r="N56">
        <v>3856</v>
      </c>
      <c r="O56" s="1">
        <f>Data!T51</f>
        <v>4028.55</v>
      </c>
      <c r="P56" s="12">
        <f t="shared" si="9"/>
        <v>0.95716821188765189</v>
      </c>
    </row>
    <row r="57" spans="1:16" x14ac:dyDescent="0.25">
      <c r="I57" s="13"/>
      <c r="K57" s="12"/>
      <c r="L57" s="14"/>
      <c r="M57" s="12"/>
      <c r="O57" s="16" t="s">
        <v>210</v>
      </c>
      <c r="P57" s="18">
        <f>+AVERAGE(P45:P56)</f>
        <v>1.0765140142834126</v>
      </c>
    </row>
    <row r="58" spans="1:16" x14ac:dyDescent="0.25">
      <c r="I58" s="13"/>
      <c r="K58" s="12"/>
      <c r="L58" s="14"/>
      <c r="M58" s="12"/>
      <c r="O58" s="16" t="s">
        <v>273</v>
      </c>
      <c r="P58" s="34">
        <f>STDEV(P45:P56)</f>
        <v>0.16266701628840297</v>
      </c>
    </row>
    <row r="59" spans="1:16" x14ac:dyDescent="0.25">
      <c r="A59" s="16" t="s">
        <v>274</v>
      </c>
      <c r="B59" s="16" t="s">
        <v>275</v>
      </c>
      <c r="C59" s="16" t="s">
        <v>276</v>
      </c>
      <c r="I59" s="13"/>
      <c r="K59" s="12"/>
      <c r="L59" s="14"/>
      <c r="M59" s="12"/>
      <c r="O59" s="16"/>
      <c r="P59" s="34"/>
    </row>
    <row r="60" spans="1:16" x14ac:dyDescent="0.25">
      <c r="A60" s="2"/>
      <c r="M60" s="31" t="s">
        <v>4</v>
      </c>
      <c r="N60" s="31" t="s">
        <v>5</v>
      </c>
      <c r="O60" s="16" t="s">
        <v>272</v>
      </c>
      <c r="P60" s="16" t="s">
        <v>5</v>
      </c>
    </row>
    <row r="61" spans="1:16" x14ac:dyDescent="0.25">
      <c r="A61" s="10" t="s">
        <v>16</v>
      </c>
      <c r="B61" s="31" t="s">
        <v>17</v>
      </c>
      <c r="C61" s="31" t="s">
        <v>18</v>
      </c>
      <c r="D61" s="31" t="s">
        <v>19</v>
      </c>
      <c r="E61" s="31" t="s">
        <v>20</v>
      </c>
      <c r="F61" s="31" t="s">
        <v>21</v>
      </c>
      <c r="G61" s="31" t="s">
        <v>193</v>
      </c>
      <c r="H61" s="31" t="s">
        <v>22</v>
      </c>
      <c r="I61" s="31" t="s">
        <v>23</v>
      </c>
      <c r="J61" s="31" t="s">
        <v>24</v>
      </c>
      <c r="K61" s="31" t="s">
        <v>25</v>
      </c>
      <c r="L61" s="31" t="s">
        <v>26</v>
      </c>
      <c r="M61" s="31" t="s">
        <v>28</v>
      </c>
      <c r="N61" s="31" t="s">
        <v>29</v>
      </c>
      <c r="O61" s="16" t="s">
        <v>31</v>
      </c>
      <c r="P61" s="16" t="s">
        <v>31</v>
      </c>
    </row>
    <row r="62" spans="1:16" x14ac:dyDescent="0.25">
      <c r="A62" s="10"/>
      <c r="B62" s="31" t="s">
        <v>42</v>
      </c>
      <c r="C62" s="31" t="s">
        <v>42</v>
      </c>
      <c r="D62" s="31" t="s">
        <v>42</v>
      </c>
      <c r="E62" s="31" t="s">
        <v>43</v>
      </c>
      <c r="F62" s="31" t="s">
        <v>44</v>
      </c>
      <c r="G62" s="31" t="s">
        <v>45</v>
      </c>
      <c r="H62" s="31" t="s">
        <v>45</v>
      </c>
      <c r="I62" s="31" t="s">
        <v>44</v>
      </c>
      <c r="J62" s="31" t="s">
        <v>42</v>
      </c>
      <c r="K62" s="31"/>
      <c r="L62" s="31" t="s">
        <v>46</v>
      </c>
      <c r="M62" s="31" t="s">
        <v>47</v>
      </c>
      <c r="N62" s="31" t="s">
        <v>48</v>
      </c>
      <c r="O62" s="16" t="s">
        <v>48</v>
      </c>
      <c r="P62" s="16" t="s">
        <v>50</v>
      </c>
    </row>
    <row r="63" spans="1:16" x14ac:dyDescent="0.25">
      <c r="A63" s="15" t="s">
        <v>197</v>
      </c>
      <c r="B63" s="16" t="s">
        <v>198</v>
      </c>
      <c r="C63" s="16" t="s">
        <v>222</v>
      </c>
      <c r="I63" s="13"/>
      <c r="K63" s="12"/>
      <c r="L63" s="14"/>
      <c r="M63" s="12"/>
      <c r="O63" s="16"/>
      <c r="P63" s="34"/>
    </row>
    <row r="64" spans="1:16" x14ac:dyDescent="0.25">
      <c r="A64" t="s">
        <v>96</v>
      </c>
      <c r="B64">
        <v>101</v>
      </c>
      <c r="C64">
        <v>203</v>
      </c>
      <c r="D64">
        <v>8.2750000000000004</v>
      </c>
      <c r="E64">
        <v>488.38</v>
      </c>
      <c r="F64">
        <v>200</v>
      </c>
      <c r="G64">
        <v>43.2</v>
      </c>
      <c r="H64">
        <f>0.8*G64</f>
        <v>34.56</v>
      </c>
      <c r="I64" s="13">
        <f t="shared" ref="I64:I69" si="10">22*((G64+8)/10)^0.3</f>
        <v>35.909029611283302</v>
      </c>
      <c r="J64">
        <v>607</v>
      </c>
      <c r="K64" s="12">
        <f t="shared" si="6"/>
        <v>6.0099009900990099</v>
      </c>
      <c r="L64" s="14">
        <f>Data!L53</f>
        <v>0.24280041182983872</v>
      </c>
      <c r="M64" s="12">
        <v>0.68009517851904766</v>
      </c>
      <c r="N64">
        <v>3090</v>
      </c>
      <c r="O64" s="1">
        <f>Data!T53</f>
        <v>2840.427156747392</v>
      </c>
      <c r="P64" s="12">
        <f>N64/O64</f>
        <v>1.0878645462390231</v>
      </c>
    </row>
    <row r="65" spans="1:16" x14ac:dyDescent="0.25">
      <c r="A65" t="s">
        <v>97</v>
      </c>
      <c r="B65">
        <v>102</v>
      </c>
      <c r="C65">
        <v>203</v>
      </c>
      <c r="D65">
        <v>8.2750000000000004</v>
      </c>
      <c r="E65">
        <v>488.38</v>
      </c>
      <c r="F65">
        <v>200</v>
      </c>
      <c r="G65">
        <v>55.3</v>
      </c>
      <c r="H65">
        <f t="shared" ref="H65:H79" si="11">0.8*G65</f>
        <v>44.24</v>
      </c>
      <c r="I65" s="13">
        <f t="shared" si="10"/>
        <v>38.268707443681706</v>
      </c>
      <c r="J65">
        <v>600</v>
      </c>
      <c r="K65" s="12">
        <f t="shared" si="6"/>
        <v>5.882352941176471</v>
      </c>
      <c r="L65" s="14">
        <f>Data!L54</f>
        <v>0.24309210047169327</v>
      </c>
      <c r="M65" s="12">
        <v>0.68009517851904766</v>
      </c>
      <c r="N65">
        <v>3230</v>
      </c>
      <c r="O65" s="1">
        <f>Data!T54</f>
        <v>3007.3832835104854</v>
      </c>
      <c r="P65" s="12">
        <f t="shared" ref="P65:P69" si="12">N65/O65</f>
        <v>1.0740233935960621</v>
      </c>
    </row>
    <row r="66" spans="1:16" x14ac:dyDescent="0.25">
      <c r="A66" t="s">
        <v>98</v>
      </c>
      <c r="B66">
        <v>119</v>
      </c>
      <c r="C66">
        <v>183</v>
      </c>
      <c r="D66">
        <v>8.2750000000000004</v>
      </c>
      <c r="E66">
        <v>488.38</v>
      </c>
      <c r="F66">
        <v>200</v>
      </c>
      <c r="G66">
        <v>43.2</v>
      </c>
      <c r="H66">
        <f t="shared" si="11"/>
        <v>34.56</v>
      </c>
      <c r="I66" s="13">
        <f t="shared" si="10"/>
        <v>35.909029611283302</v>
      </c>
      <c r="J66">
        <v>541</v>
      </c>
      <c r="K66" s="12">
        <f t="shared" si="6"/>
        <v>4.5462184873949578</v>
      </c>
      <c r="L66" s="14">
        <f>Data!L55</f>
        <v>0.18618207119236507</v>
      </c>
      <c r="M66" s="12">
        <v>0.6130907274334273</v>
      </c>
      <c r="N66">
        <v>3300</v>
      </c>
      <c r="O66" s="1">
        <f>Data!T55</f>
        <v>2896.5484294500011</v>
      </c>
      <c r="P66" s="12">
        <f t="shared" si="12"/>
        <v>1.1392870101697581</v>
      </c>
    </row>
    <row r="67" spans="1:16" x14ac:dyDescent="0.25">
      <c r="A67" t="s">
        <v>99</v>
      </c>
      <c r="B67">
        <v>122</v>
      </c>
      <c r="C67">
        <v>182</v>
      </c>
      <c r="D67">
        <v>8.2750000000000004</v>
      </c>
      <c r="E67">
        <v>488.38</v>
      </c>
      <c r="F67">
        <v>200</v>
      </c>
      <c r="G67">
        <v>55.3</v>
      </c>
      <c r="H67">
        <f t="shared" si="11"/>
        <v>44.24</v>
      </c>
      <c r="I67" s="13">
        <f t="shared" si="10"/>
        <v>38.268707443681706</v>
      </c>
      <c r="J67">
        <v>541</v>
      </c>
      <c r="K67" s="12">
        <f t="shared" si="6"/>
        <v>4.4344262295081966</v>
      </c>
      <c r="L67" s="14">
        <f>Data!L56</f>
        <v>0.18625360249505055</v>
      </c>
      <c r="M67" s="12">
        <v>0.60974050487914633</v>
      </c>
      <c r="N67">
        <v>3380</v>
      </c>
      <c r="O67" s="1">
        <f>Data!T56</f>
        <v>3095.2110716500001</v>
      </c>
      <c r="P67" s="12">
        <f t="shared" si="12"/>
        <v>1.0920095340051186</v>
      </c>
    </row>
    <row r="68" spans="1:16" x14ac:dyDescent="0.25">
      <c r="A68" t="s">
        <v>100</v>
      </c>
      <c r="B68">
        <v>150</v>
      </c>
      <c r="C68">
        <v>150</v>
      </c>
      <c r="D68">
        <v>8.2750000000000004</v>
      </c>
      <c r="E68">
        <v>488.38</v>
      </c>
      <c r="F68">
        <v>200</v>
      </c>
      <c r="G68">
        <v>43.2</v>
      </c>
      <c r="H68">
        <f t="shared" si="11"/>
        <v>34.56</v>
      </c>
      <c r="I68" s="13">
        <f t="shared" si="10"/>
        <v>35.909029611283302</v>
      </c>
      <c r="J68">
        <v>453</v>
      </c>
      <c r="K68" s="12">
        <f t="shared" si="6"/>
        <v>3.02</v>
      </c>
      <c r="L68" s="14">
        <f>Data!L57</f>
        <v>0.12743985962951357</v>
      </c>
      <c r="M68" s="12">
        <v>0.50253338314215357</v>
      </c>
      <c r="N68">
        <v>3500</v>
      </c>
      <c r="O68" s="1">
        <f>Data!T57</f>
        <v>2906.5138674500017</v>
      </c>
      <c r="P68" s="12">
        <f t="shared" si="12"/>
        <v>1.2041917429661833</v>
      </c>
    </row>
    <row r="69" spans="1:16" x14ac:dyDescent="0.25">
      <c r="A69" t="s">
        <v>101</v>
      </c>
      <c r="B69">
        <v>150</v>
      </c>
      <c r="C69">
        <v>152</v>
      </c>
      <c r="D69">
        <v>8.2750000000000004</v>
      </c>
      <c r="E69">
        <v>488.38</v>
      </c>
      <c r="F69">
        <v>200</v>
      </c>
      <c r="G69">
        <v>55.3</v>
      </c>
      <c r="H69">
        <f t="shared" si="11"/>
        <v>44.24</v>
      </c>
      <c r="I69" s="13">
        <f t="shared" si="10"/>
        <v>38.268707443681706</v>
      </c>
      <c r="J69">
        <v>451</v>
      </c>
      <c r="K69" s="12">
        <f t="shared" si="6"/>
        <v>3.0066666666666668</v>
      </c>
      <c r="L69" s="14">
        <f>Data!L58</f>
        <v>0.12979324572994971</v>
      </c>
      <c r="M69" s="12">
        <v>0.50923382825071561</v>
      </c>
      <c r="N69">
        <v>3575</v>
      </c>
      <c r="O69" s="1">
        <f>Data!T58</f>
        <v>3106.877077650001</v>
      </c>
      <c r="P69" s="12">
        <f t="shared" si="12"/>
        <v>1.1506731391845346</v>
      </c>
    </row>
    <row r="70" spans="1:16" x14ac:dyDescent="0.25">
      <c r="I70" s="13"/>
      <c r="K70" s="12"/>
      <c r="L70" s="14"/>
      <c r="M70" s="12"/>
      <c r="O70" s="16" t="s">
        <v>206</v>
      </c>
      <c r="P70" s="18">
        <f>AVERAGE(P64:P69)</f>
        <v>1.1246748943601133</v>
      </c>
    </row>
    <row r="71" spans="1:16" x14ac:dyDescent="0.25">
      <c r="A71" s="15" t="s">
        <v>197</v>
      </c>
      <c r="B71" s="16" t="s">
        <v>200</v>
      </c>
      <c r="C71" s="16" t="s">
        <v>223</v>
      </c>
      <c r="I71" s="13"/>
      <c r="K71" s="12"/>
      <c r="L71" s="14"/>
      <c r="M71" s="12"/>
      <c r="O71" s="16" t="s">
        <v>273</v>
      </c>
      <c r="P71" s="34">
        <f>STDEV(P64:P69)</f>
        <v>4.939626281449612E-2</v>
      </c>
    </row>
    <row r="72" spans="1:16" x14ac:dyDescent="0.25">
      <c r="A72" t="s">
        <v>102</v>
      </c>
      <c r="B72">
        <v>100</v>
      </c>
      <c r="C72">
        <v>120</v>
      </c>
      <c r="D72">
        <v>5.7</v>
      </c>
      <c r="E72">
        <v>514.53</v>
      </c>
      <c r="F72">
        <v>200</v>
      </c>
      <c r="G72">
        <v>43.2</v>
      </c>
      <c r="H72">
        <f t="shared" si="11"/>
        <v>34.56</v>
      </c>
      <c r="I72" s="13">
        <f t="shared" ref="I72:I79" si="13">22*((G72+8)/10)^0.3</f>
        <v>35.909029611283302</v>
      </c>
      <c r="J72">
        <v>361</v>
      </c>
      <c r="K72" s="12">
        <f t="shared" si="6"/>
        <v>3.61</v>
      </c>
      <c r="L72" s="14">
        <f>Data!L60</f>
        <v>0.15308757525183067</v>
      </c>
      <c r="M72" s="12">
        <v>0.59906571657663721</v>
      </c>
      <c r="N72">
        <v>1960</v>
      </c>
      <c r="O72" s="1">
        <f>Data!T60</f>
        <v>1556.1078588000005</v>
      </c>
      <c r="P72" s="12">
        <f>N72/O72</f>
        <v>1.2595527931537231</v>
      </c>
    </row>
    <row r="73" spans="1:16" x14ac:dyDescent="0.25">
      <c r="A73" t="s">
        <v>103</v>
      </c>
      <c r="B73">
        <v>100</v>
      </c>
      <c r="C73">
        <v>120</v>
      </c>
      <c r="D73">
        <v>5.7</v>
      </c>
      <c r="E73">
        <v>514.53</v>
      </c>
      <c r="F73">
        <v>200</v>
      </c>
      <c r="G73">
        <v>55.3</v>
      </c>
      <c r="H73">
        <f t="shared" si="11"/>
        <v>44.24</v>
      </c>
      <c r="I73" s="13">
        <f t="shared" si="13"/>
        <v>38.268707443681706</v>
      </c>
      <c r="J73">
        <v>360</v>
      </c>
      <c r="K73" s="12">
        <f t="shared" si="6"/>
        <v>3.6</v>
      </c>
      <c r="L73" s="14">
        <f>Data!L61</f>
        <v>0.15637323402283335</v>
      </c>
      <c r="M73" s="12">
        <v>0.59906571657663721</v>
      </c>
      <c r="N73">
        <v>2100</v>
      </c>
      <c r="O73" s="1">
        <f>Data!T61</f>
        <v>1649.2484316000005</v>
      </c>
      <c r="P73" s="12">
        <f t="shared" ref="P73:P79" si="14">N73/O73</f>
        <v>1.2733072590905592</v>
      </c>
    </row>
    <row r="74" spans="1:16" x14ac:dyDescent="0.25">
      <c r="A74" t="s">
        <v>104</v>
      </c>
      <c r="B74">
        <v>121</v>
      </c>
      <c r="C74">
        <v>182</v>
      </c>
      <c r="D74">
        <v>5.7</v>
      </c>
      <c r="E74">
        <v>514.53</v>
      </c>
      <c r="F74">
        <v>200</v>
      </c>
      <c r="G74">
        <v>43.2</v>
      </c>
      <c r="H74">
        <f t="shared" si="11"/>
        <v>34.56</v>
      </c>
      <c r="I74" s="13">
        <f t="shared" si="13"/>
        <v>35.909029611283302</v>
      </c>
      <c r="J74">
        <v>540</v>
      </c>
      <c r="K74" s="12">
        <f t="shared" si="6"/>
        <v>4.4628099173553721</v>
      </c>
      <c r="L74" s="14">
        <f>Data!L62</f>
        <v>0.18503328728180107</v>
      </c>
      <c r="M74" s="12">
        <v>0.90858300347456644</v>
      </c>
      <c r="N74">
        <v>2485</v>
      </c>
      <c r="O74" s="1">
        <f>Data!T62</f>
        <v>2356.6157928000007</v>
      </c>
      <c r="P74" s="12">
        <f t="shared" si="14"/>
        <v>1.0544782087908613</v>
      </c>
    </row>
    <row r="75" spans="1:16" x14ac:dyDescent="0.25">
      <c r="A75" t="s">
        <v>105</v>
      </c>
      <c r="B75">
        <v>122</v>
      </c>
      <c r="C75">
        <v>181</v>
      </c>
      <c r="D75">
        <v>5.7</v>
      </c>
      <c r="E75">
        <v>514.53</v>
      </c>
      <c r="F75">
        <v>200</v>
      </c>
      <c r="G75">
        <v>55.3</v>
      </c>
      <c r="H75">
        <f t="shared" si="11"/>
        <v>44.24</v>
      </c>
      <c r="I75" s="13">
        <f t="shared" si="13"/>
        <v>38.268707443681706</v>
      </c>
      <c r="J75">
        <v>540</v>
      </c>
      <c r="K75" s="12">
        <f t="shared" si="6"/>
        <v>4.4262295081967213</v>
      </c>
      <c r="L75" s="14">
        <f>Data!L63</f>
        <v>0.18938020774264341</v>
      </c>
      <c r="M75" s="12">
        <v>0.90359078916976121</v>
      </c>
      <c r="N75">
        <v>2710</v>
      </c>
      <c r="O75" s="1">
        <f>Data!T63</f>
        <v>2540.2645096000006</v>
      </c>
      <c r="P75" s="12">
        <f t="shared" si="14"/>
        <v>1.0668180379478382</v>
      </c>
    </row>
    <row r="76" spans="1:16" x14ac:dyDescent="0.25">
      <c r="A76" t="s">
        <v>106</v>
      </c>
      <c r="B76">
        <v>103</v>
      </c>
      <c r="C76">
        <v>121</v>
      </c>
      <c r="D76">
        <v>7.69</v>
      </c>
      <c r="E76">
        <v>423.2</v>
      </c>
      <c r="F76">
        <v>200</v>
      </c>
      <c r="G76">
        <v>43.2</v>
      </c>
      <c r="H76">
        <f t="shared" si="11"/>
        <v>34.56</v>
      </c>
      <c r="I76" s="13">
        <f t="shared" si="13"/>
        <v>35.909029611283302</v>
      </c>
      <c r="J76">
        <v>363</v>
      </c>
      <c r="K76" s="12">
        <f t="shared" si="6"/>
        <v>3.5242718446601944</v>
      </c>
      <c r="L76" s="14">
        <f>Data!L64</f>
        <v>0.13973852555371255</v>
      </c>
      <c r="M76" s="12">
        <v>0.40606409056581028</v>
      </c>
      <c r="N76">
        <v>2545</v>
      </c>
      <c r="O76" s="1">
        <f>Data!T64</f>
        <v>1677.7021011839993</v>
      </c>
      <c r="P76" s="12">
        <f t="shared" si="14"/>
        <v>1.5169558398978731</v>
      </c>
    </row>
    <row r="77" spans="1:16" x14ac:dyDescent="0.25">
      <c r="A77" t="s">
        <v>107</v>
      </c>
      <c r="B77">
        <v>101</v>
      </c>
      <c r="C77">
        <v>120</v>
      </c>
      <c r="D77">
        <v>7.69</v>
      </c>
      <c r="E77">
        <v>423.2</v>
      </c>
      <c r="F77">
        <v>200</v>
      </c>
      <c r="G77">
        <v>55.3</v>
      </c>
      <c r="H77">
        <f t="shared" si="11"/>
        <v>44.24</v>
      </c>
      <c r="I77" s="13">
        <f t="shared" si="13"/>
        <v>38.268707443681706</v>
      </c>
      <c r="J77">
        <v>358</v>
      </c>
      <c r="K77" s="12">
        <f t="shared" si="6"/>
        <v>3.5445544554455446</v>
      </c>
      <c r="L77" s="14">
        <f>Data!L65</f>
        <v>0.14363528362313008</v>
      </c>
      <c r="M77" s="12">
        <v>0.40270818899088623</v>
      </c>
      <c r="N77">
        <v>2730</v>
      </c>
      <c r="O77" s="1">
        <f>Data!T65</f>
        <v>1734.6253949759994</v>
      </c>
      <c r="P77" s="12">
        <f t="shared" si="14"/>
        <v>1.5738268377177613</v>
      </c>
    </row>
    <row r="78" spans="1:16" x14ac:dyDescent="0.25">
      <c r="A78" t="s">
        <v>108</v>
      </c>
      <c r="B78">
        <v>119</v>
      </c>
      <c r="C78">
        <v>179</v>
      </c>
      <c r="D78">
        <v>7.69</v>
      </c>
      <c r="E78">
        <v>423.2</v>
      </c>
      <c r="F78">
        <v>200</v>
      </c>
      <c r="G78">
        <v>43.2</v>
      </c>
      <c r="H78">
        <f t="shared" si="11"/>
        <v>34.56</v>
      </c>
      <c r="I78" s="13">
        <f t="shared" si="13"/>
        <v>35.909029611283302</v>
      </c>
      <c r="J78">
        <v>542</v>
      </c>
      <c r="K78" s="12">
        <f t="shared" si="6"/>
        <v>4.5546218487394956</v>
      </c>
      <c r="L78" s="14">
        <f>Data!L66</f>
        <v>0.17639281217210731</v>
      </c>
      <c r="M78" s="12">
        <v>0.60070638191140535</v>
      </c>
      <c r="N78">
        <v>3130</v>
      </c>
      <c r="O78" s="1">
        <f>Data!T66</f>
        <v>2425.4623379839995</v>
      </c>
      <c r="P78" s="12">
        <f t="shared" si="14"/>
        <v>1.2904756140644094</v>
      </c>
    </row>
    <row r="79" spans="1:16" x14ac:dyDescent="0.25">
      <c r="A79" t="s">
        <v>109</v>
      </c>
      <c r="B79">
        <v>120</v>
      </c>
      <c r="C79">
        <v>180</v>
      </c>
      <c r="D79">
        <v>7.69</v>
      </c>
      <c r="E79">
        <v>423.2</v>
      </c>
      <c r="F79">
        <v>200</v>
      </c>
      <c r="G79">
        <v>55.3</v>
      </c>
      <c r="H79">
        <f t="shared" si="11"/>
        <v>44.24</v>
      </c>
      <c r="I79" s="13">
        <f t="shared" si="13"/>
        <v>38.268707443681706</v>
      </c>
      <c r="J79">
        <v>545</v>
      </c>
      <c r="K79" s="12">
        <f t="shared" si="6"/>
        <v>4.541666666666667</v>
      </c>
      <c r="L79" s="14">
        <f>Data!L67</f>
        <v>0.18095416917250753</v>
      </c>
      <c r="M79" s="12">
        <v>0.60406228348632929</v>
      </c>
      <c r="N79">
        <v>3150</v>
      </c>
      <c r="O79" s="1">
        <f>Data!T67</f>
        <v>2614.4645741759991</v>
      </c>
      <c r="P79" s="12">
        <f t="shared" si="14"/>
        <v>1.2048356023308464</v>
      </c>
    </row>
    <row r="80" spans="1:16" x14ac:dyDescent="0.25">
      <c r="I80" s="13"/>
      <c r="K80" s="12"/>
      <c r="L80" s="14"/>
      <c r="M80" s="12"/>
      <c r="O80" s="16" t="s">
        <v>228</v>
      </c>
      <c r="P80" s="18">
        <f>AVERAGE(P72:P79)</f>
        <v>1.2800312741242339</v>
      </c>
    </row>
    <row r="81" spans="1:16" x14ac:dyDescent="0.25">
      <c r="I81" s="13"/>
      <c r="K81" s="12"/>
      <c r="L81" s="14"/>
      <c r="M81" s="12"/>
      <c r="O81" s="16" t="s">
        <v>273</v>
      </c>
      <c r="P81" s="34">
        <f>STDEV(P72:P79)</f>
        <v>0.18708714786378405</v>
      </c>
    </row>
    <row r="82" spans="1:16" x14ac:dyDescent="0.25">
      <c r="A82" s="15" t="s">
        <v>201</v>
      </c>
      <c r="B82" s="16">
        <v>2016</v>
      </c>
      <c r="C82" s="15" t="s">
        <v>224</v>
      </c>
      <c r="I82" s="13"/>
      <c r="K82" s="12"/>
      <c r="L82" s="14"/>
      <c r="P82" s="12"/>
    </row>
    <row r="83" spans="1:16" x14ac:dyDescent="0.25">
      <c r="A83" t="s">
        <v>110</v>
      </c>
      <c r="B83">
        <v>101.6</v>
      </c>
      <c r="C83">
        <v>101.6</v>
      </c>
      <c r="D83">
        <v>3</v>
      </c>
      <c r="E83">
        <v>483.9</v>
      </c>
      <c r="F83">
        <v>200</v>
      </c>
      <c r="H83">
        <v>25</v>
      </c>
      <c r="I83" s="13">
        <f t="shared" si="8"/>
        <v>31.475806210019346</v>
      </c>
      <c r="J83">
        <v>1000</v>
      </c>
      <c r="K83" s="12">
        <f t="shared" si="6"/>
        <v>9.8425196850393704</v>
      </c>
      <c r="L83" s="14">
        <f>Data!L73</f>
        <v>0.39688900277693634</v>
      </c>
      <c r="M83" s="12">
        <v>0.93457248245226276</v>
      </c>
      <c r="N83">
        <v>718.88</v>
      </c>
      <c r="O83" s="1">
        <f>Data!T73</f>
        <v>763.86823044150242</v>
      </c>
      <c r="P83" s="12">
        <f>N83/O83</f>
        <v>0.94110472376171472</v>
      </c>
    </row>
    <row r="84" spans="1:16" x14ac:dyDescent="0.25">
      <c r="A84" t="s">
        <v>111</v>
      </c>
      <c r="B84">
        <v>101.6</v>
      </c>
      <c r="C84">
        <v>101.6</v>
      </c>
      <c r="D84">
        <v>3</v>
      </c>
      <c r="E84">
        <v>483.9</v>
      </c>
      <c r="F84">
        <v>200</v>
      </c>
      <c r="H84">
        <v>25</v>
      </c>
      <c r="I84" s="13">
        <f t="shared" si="8"/>
        <v>31.475806210019346</v>
      </c>
      <c r="J84">
        <v>1500</v>
      </c>
      <c r="K84" s="12">
        <f t="shared" si="6"/>
        <v>14.763779527559056</v>
      </c>
      <c r="L84" s="14">
        <f>Data!L74</f>
        <v>0.59533350416540454</v>
      </c>
      <c r="M84" s="12">
        <v>0.93457248245226276</v>
      </c>
      <c r="N84">
        <v>691.38</v>
      </c>
      <c r="O84" s="1">
        <f>Data!T74</f>
        <v>714.3263195234714</v>
      </c>
      <c r="P84" s="12">
        <f t="shared" ref="P84:P109" si="15">N84/O84</f>
        <v>0.96787697877522005</v>
      </c>
    </row>
    <row r="85" spans="1:16" x14ac:dyDescent="0.25">
      <c r="A85" t="s">
        <v>112</v>
      </c>
      <c r="B85">
        <v>101.6</v>
      </c>
      <c r="C85">
        <v>101.6</v>
      </c>
      <c r="D85">
        <v>3</v>
      </c>
      <c r="E85">
        <v>483.9</v>
      </c>
      <c r="F85">
        <v>200</v>
      </c>
      <c r="H85">
        <v>25</v>
      </c>
      <c r="I85" s="13">
        <f t="shared" si="8"/>
        <v>31.475806210019346</v>
      </c>
      <c r="J85">
        <v>2000</v>
      </c>
      <c r="K85" s="12">
        <f t="shared" si="6"/>
        <v>19.685039370078741</v>
      </c>
      <c r="L85" s="14">
        <f>Data!L75</f>
        <v>0.79377800555387268</v>
      </c>
      <c r="M85" s="12">
        <v>0.93457248245226276</v>
      </c>
      <c r="N85">
        <v>589.48</v>
      </c>
      <c r="O85" s="1">
        <f>Data!T75</f>
        <v>640.21852387381</v>
      </c>
      <c r="P85" s="12">
        <f t="shared" si="15"/>
        <v>0.92074811649184529</v>
      </c>
    </row>
    <row r="86" spans="1:16" x14ac:dyDescent="0.25">
      <c r="A86" t="s">
        <v>113</v>
      </c>
      <c r="B86">
        <v>101.6</v>
      </c>
      <c r="C86">
        <v>101.6</v>
      </c>
      <c r="D86">
        <v>3</v>
      </c>
      <c r="E86">
        <v>483.9</v>
      </c>
      <c r="F86">
        <v>200</v>
      </c>
      <c r="H86">
        <v>25</v>
      </c>
      <c r="I86" s="13">
        <f t="shared" si="8"/>
        <v>31.475806210019346</v>
      </c>
      <c r="J86">
        <v>2500</v>
      </c>
      <c r="K86" s="12">
        <f t="shared" si="6"/>
        <v>24.606299212598426</v>
      </c>
      <c r="L86" s="14">
        <f>Data!L76</f>
        <v>0.99222250694234093</v>
      </c>
      <c r="M86" s="12">
        <v>0.93457248245226276</v>
      </c>
      <c r="N86">
        <v>471.29</v>
      </c>
      <c r="O86" s="1">
        <f>Data!T76</f>
        <v>537.52259621989629</v>
      </c>
      <c r="P86" s="12">
        <f t="shared" si="15"/>
        <v>0.87678174520350582</v>
      </c>
    </row>
    <row r="87" spans="1:16" x14ac:dyDescent="0.25">
      <c r="A87" t="s">
        <v>114</v>
      </c>
      <c r="B87">
        <v>120</v>
      </c>
      <c r="C87">
        <v>120</v>
      </c>
      <c r="D87">
        <v>3.5</v>
      </c>
      <c r="E87">
        <v>401</v>
      </c>
      <c r="F87">
        <v>200</v>
      </c>
      <c r="H87">
        <v>25</v>
      </c>
      <c r="I87" s="13">
        <f t="shared" si="8"/>
        <v>31.475806210019346</v>
      </c>
      <c r="J87">
        <v>1000</v>
      </c>
      <c r="K87" s="12">
        <f t="shared" si="6"/>
        <v>8.3333333333333339</v>
      </c>
      <c r="L87" s="14">
        <f>Data!L77</f>
        <v>0.31478947052722311</v>
      </c>
      <c r="M87" s="12">
        <v>0.86128743843889766</v>
      </c>
      <c r="N87">
        <v>1164.1600000000001</v>
      </c>
      <c r="O87" s="1">
        <f>Data!T77</f>
        <v>947.96342434749465</v>
      </c>
      <c r="P87" s="12">
        <f t="shared" si="15"/>
        <v>1.228064258704199</v>
      </c>
    </row>
    <row r="88" spans="1:16" x14ac:dyDescent="0.25">
      <c r="A88" t="s">
        <v>115</v>
      </c>
      <c r="B88">
        <v>120</v>
      </c>
      <c r="C88">
        <v>120</v>
      </c>
      <c r="D88">
        <v>3.5</v>
      </c>
      <c r="E88">
        <v>401</v>
      </c>
      <c r="F88">
        <v>200</v>
      </c>
      <c r="H88">
        <v>25</v>
      </c>
      <c r="I88" s="13">
        <f t="shared" si="8"/>
        <v>31.475806210019346</v>
      </c>
      <c r="J88">
        <v>1500</v>
      </c>
      <c r="K88" s="12">
        <f t="shared" si="6"/>
        <v>12.5</v>
      </c>
      <c r="L88" s="14">
        <f>Data!L78</f>
        <v>0.47218420579083459</v>
      </c>
      <c r="M88" s="12">
        <v>0.86128743843889766</v>
      </c>
      <c r="N88">
        <v>997.19</v>
      </c>
      <c r="O88" s="1">
        <f>Data!T78</f>
        <v>907.74784039354176</v>
      </c>
      <c r="P88" s="12">
        <f t="shared" si="15"/>
        <v>1.0985319442541244</v>
      </c>
    </row>
    <row r="89" spans="1:16" x14ac:dyDescent="0.25">
      <c r="A89" t="s">
        <v>116</v>
      </c>
      <c r="B89">
        <v>120</v>
      </c>
      <c r="C89">
        <v>120</v>
      </c>
      <c r="D89">
        <v>3.5</v>
      </c>
      <c r="E89">
        <v>401</v>
      </c>
      <c r="F89">
        <v>200</v>
      </c>
      <c r="H89">
        <v>25</v>
      </c>
      <c r="I89" s="13">
        <f t="shared" si="8"/>
        <v>31.475806210019346</v>
      </c>
      <c r="J89">
        <v>2000</v>
      </c>
      <c r="K89" s="12">
        <f t="shared" si="6"/>
        <v>16.666666666666668</v>
      </c>
      <c r="L89" s="14">
        <f>Data!L79</f>
        <v>0.62957894105444623</v>
      </c>
      <c r="M89" s="12">
        <v>0.86128743843889766</v>
      </c>
      <c r="N89">
        <v>899.65</v>
      </c>
      <c r="O89" s="1">
        <f>Data!T79</f>
        <v>854.9333740559116</v>
      </c>
      <c r="P89" s="12">
        <f t="shared" si="15"/>
        <v>1.05230422311384</v>
      </c>
    </row>
    <row r="90" spans="1:16" x14ac:dyDescent="0.25">
      <c r="A90" t="s">
        <v>117</v>
      </c>
      <c r="B90">
        <v>120</v>
      </c>
      <c r="C90">
        <v>120</v>
      </c>
      <c r="D90">
        <v>3.5</v>
      </c>
      <c r="E90">
        <v>401</v>
      </c>
      <c r="F90">
        <v>200</v>
      </c>
      <c r="H90">
        <v>25</v>
      </c>
      <c r="I90" s="13">
        <f t="shared" si="8"/>
        <v>31.475806210019346</v>
      </c>
      <c r="J90">
        <v>2500</v>
      </c>
      <c r="K90" s="12">
        <f t="shared" si="6"/>
        <v>20.833333333333332</v>
      </c>
      <c r="L90" s="14">
        <f>Data!L80</f>
        <v>0.7869736763180577</v>
      </c>
      <c r="M90" s="12">
        <v>0.86128743843889766</v>
      </c>
      <c r="N90">
        <v>729.1</v>
      </c>
      <c r="O90" s="1">
        <f>Data!T80</f>
        <v>781.58518463576399</v>
      </c>
      <c r="P90" s="12">
        <f t="shared" si="15"/>
        <v>0.93284777441089395</v>
      </c>
    </row>
    <row r="91" spans="1:16" x14ac:dyDescent="0.25">
      <c r="A91" t="s">
        <v>118</v>
      </c>
      <c r="B91">
        <v>150</v>
      </c>
      <c r="C91">
        <v>150</v>
      </c>
      <c r="D91">
        <v>3.5</v>
      </c>
      <c r="E91">
        <v>405</v>
      </c>
      <c r="F91">
        <v>200</v>
      </c>
      <c r="H91">
        <v>25</v>
      </c>
      <c r="I91" s="13">
        <f t="shared" si="8"/>
        <v>31.475806210019346</v>
      </c>
      <c r="J91">
        <v>1000</v>
      </c>
      <c r="K91" s="12">
        <f t="shared" si="6"/>
        <v>6.666666666666667</v>
      </c>
      <c r="L91" s="14">
        <f>Data!L81</f>
        <v>0.25287212736313691</v>
      </c>
      <c r="M91" s="12">
        <v>1.0819655962755914</v>
      </c>
      <c r="N91">
        <v>1516.26</v>
      </c>
      <c r="O91" s="1">
        <f>Data!T81</f>
        <v>1326.1621316374246</v>
      </c>
      <c r="P91" s="12">
        <f t="shared" si="15"/>
        <v>1.1433443647858197</v>
      </c>
    </row>
    <row r="92" spans="1:16" x14ac:dyDescent="0.25">
      <c r="A92" t="s">
        <v>119</v>
      </c>
      <c r="B92">
        <v>150</v>
      </c>
      <c r="C92">
        <v>150</v>
      </c>
      <c r="D92">
        <v>3.5</v>
      </c>
      <c r="E92">
        <v>405</v>
      </c>
      <c r="F92">
        <v>200</v>
      </c>
      <c r="H92">
        <v>25</v>
      </c>
      <c r="I92" s="13">
        <f t="shared" si="8"/>
        <v>31.475806210019346</v>
      </c>
      <c r="J92">
        <v>1500</v>
      </c>
      <c r="K92" s="12">
        <f t="shared" si="6"/>
        <v>10</v>
      </c>
      <c r="L92" s="14">
        <f>Data!L82</f>
        <v>0.37930819104470531</v>
      </c>
      <c r="M92" s="12">
        <v>1.0819655962755914</v>
      </c>
      <c r="N92">
        <v>1330.13</v>
      </c>
      <c r="O92" s="1">
        <f>Data!T82</f>
        <v>1285.7252239890263</v>
      </c>
      <c r="P92" s="12">
        <f t="shared" si="15"/>
        <v>1.0345367541854751</v>
      </c>
    </row>
    <row r="93" spans="1:16" x14ac:dyDescent="0.25">
      <c r="A93" t="s">
        <v>120</v>
      </c>
      <c r="B93">
        <v>150</v>
      </c>
      <c r="C93">
        <v>150</v>
      </c>
      <c r="D93">
        <v>3.5</v>
      </c>
      <c r="E93">
        <v>405</v>
      </c>
      <c r="F93">
        <v>200</v>
      </c>
      <c r="H93">
        <v>25</v>
      </c>
      <c r="I93" s="13">
        <f t="shared" si="8"/>
        <v>31.475806210019346</v>
      </c>
      <c r="J93">
        <v>2000</v>
      </c>
      <c r="K93" s="12">
        <f t="shared" si="6"/>
        <v>13.333333333333334</v>
      </c>
      <c r="L93" s="14">
        <f>Data!L83</f>
        <v>0.50574425472627382</v>
      </c>
      <c r="M93" s="12">
        <v>1.0819655962755914</v>
      </c>
      <c r="N93">
        <v>1307.6099999999999</v>
      </c>
      <c r="O93" s="1">
        <f>Data!T83</f>
        <v>1237.8577487767291</v>
      </c>
      <c r="P93" s="12">
        <f t="shared" si="15"/>
        <v>1.0563491655581598</v>
      </c>
    </row>
    <row r="94" spans="1:16" x14ac:dyDescent="0.25">
      <c r="A94" t="s">
        <v>121</v>
      </c>
      <c r="B94">
        <v>150</v>
      </c>
      <c r="C94">
        <v>150</v>
      </c>
      <c r="D94">
        <v>3.5</v>
      </c>
      <c r="E94">
        <v>405</v>
      </c>
      <c r="F94">
        <v>200</v>
      </c>
      <c r="H94">
        <v>25</v>
      </c>
      <c r="I94" s="13">
        <f t="shared" si="8"/>
        <v>31.475806210019346</v>
      </c>
      <c r="J94">
        <v>2500</v>
      </c>
      <c r="K94" s="12">
        <f t="shared" si="6"/>
        <v>16.666666666666668</v>
      </c>
      <c r="L94" s="14">
        <f>Data!L84</f>
        <v>0.63218031840784217</v>
      </c>
      <c r="M94" s="12">
        <v>1.0819655962755914</v>
      </c>
      <c r="N94">
        <v>1198.25</v>
      </c>
      <c r="O94" s="1">
        <f>Data!T84</f>
        <v>1177.3294454322954</v>
      </c>
      <c r="P94" s="12">
        <f t="shared" si="15"/>
        <v>1.0177694991396591</v>
      </c>
    </row>
    <row r="95" spans="1:16" x14ac:dyDescent="0.25">
      <c r="A95" t="s">
        <v>122</v>
      </c>
      <c r="B95">
        <v>60</v>
      </c>
      <c r="C95">
        <v>60</v>
      </c>
      <c r="D95">
        <v>3</v>
      </c>
      <c r="E95">
        <v>351.51</v>
      </c>
      <c r="F95">
        <v>200</v>
      </c>
      <c r="H95">
        <v>28.8</v>
      </c>
      <c r="I95" s="13">
        <f t="shared" si="8"/>
        <v>32.521983596201238</v>
      </c>
      <c r="J95">
        <v>2700</v>
      </c>
      <c r="K95" s="12">
        <f t="shared" si="6"/>
        <v>45</v>
      </c>
      <c r="L95" s="14">
        <f>Data!L85</f>
        <v>1.6491219979529759</v>
      </c>
      <c r="M95" s="12">
        <v>0.47039377216739259</v>
      </c>
      <c r="N95">
        <v>105.4</v>
      </c>
      <c r="O95" s="1">
        <f>Data!T85</f>
        <v>102.5161618894336</v>
      </c>
      <c r="P95" s="12">
        <f t="shared" si="15"/>
        <v>1.0281305704136359</v>
      </c>
    </row>
    <row r="96" spans="1:16" x14ac:dyDescent="0.25">
      <c r="A96" t="s">
        <v>123</v>
      </c>
      <c r="B96">
        <v>60</v>
      </c>
      <c r="C96">
        <v>60</v>
      </c>
      <c r="D96">
        <v>4</v>
      </c>
      <c r="E96">
        <v>528.54999999999995</v>
      </c>
      <c r="F96">
        <v>200</v>
      </c>
      <c r="H96">
        <v>28.8</v>
      </c>
      <c r="I96" s="13">
        <f t="shared" si="8"/>
        <v>32.521983596201238</v>
      </c>
      <c r="J96">
        <v>2700</v>
      </c>
      <c r="K96" s="12">
        <f t="shared" si="6"/>
        <v>45</v>
      </c>
      <c r="L96" s="14">
        <f>Data!L86</f>
        <v>1.9600028040561106</v>
      </c>
      <c r="M96" s="12">
        <v>0.4326104668919365</v>
      </c>
      <c r="N96">
        <v>127.7</v>
      </c>
      <c r="O96" s="1">
        <f>Data!T86</f>
        <v>127.57935588252288</v>
      </c>
      <c r="P96" s="12">
        <f t="shared" si="15"/>
        <v>1.0009456398070251</v>
      </c>
    </row>
    <row r="97" spans="1:16" x14ac:dyDescent="0.25">
      <c r="A97" t="s">
        <v>124</v>
      </c>
      <c r="B97">
        <v>60</v>
      </c>
      <c r="C97">
        <v>60</v>
      </c>
      <c r="D97">
        <v>4.5</v>
      </c>
      <c r="E97">
        <v>522.11</v>
      </c>
      <c r="F97">
        <v>200</v>
      </c>
      <c r="H97">
        <v>28.8</v>
      </c>
      <c r="I97" s="13">
        <f t="shared" si="8"/>
        <v>32.521983596201238</v>
      </c>
      <c r="J97">
        <v>2700</v>
      </c>
      <c r="K97" s="12">
        <f t="shared" si="6"/>
        <v>45</v>
      </c>
      <c r="L97" s="14">
        <f>Data!L87</f>
        <v>1.9637874756776172</v>
      </c>
      <c r="M97" s="12">
        <v>0.38219277029454879</v>
      </c>
      <c r="N97">
        <v>156</v>
      </c>
      <c r="O97" s="1">
        <f>Data!T87</f>
        <v>137.51052587092326</v>
      </c>
      <c r="P97" s="12">
        <f t="shared" si="15"/>
        <v>1.1344586097098648</v>
      </c>
    </row>
    <row r="98" spans="1:16" x14ac:dyDescent="0.25">
      <c r="A98" t="s">
        <v>125</v>
      </c>
      <c r="B98">
        <v>63</v>
      </c>
      <c r="C98">
        <v>63</v>
      </c>
      <c r="D98">
        <v>3</v>
      </c>
      <c r="E98">
        <v>442.69</v>
      </c>
      <c r="F98">
        <v>200</v>
      </c>
      <c r="H98">
        <v>28.8</v>
      </c>
      <c r="I98" s="13">
        <f t="shared" si="8"/>
        <v>32.521983596201238</v>
      </c>
      <c r="J98">
        <v>2700</v>
      </c>
      <c r="K98" s="12">
        <f t="shared" si="6"/>
        <v>42.857142857142854</v>
      </c>
      <c r="L98" s="14">
        <f>Data!L88</f>
        <v>1.7130325997827287</v>
      </c>
      <c r="M98" s="12">
        <v>0.55428340452723901</v>
      </c>
      <c r="N98">
        <v>123.6</v>
      </c>
      <c r="O98" s="1">
        <f>Data!T88</f>
        <v>121.78941979449327</v>
      </c>
      <c r="P98" s="12">
        <f t="shared" si="15"/>
        <v>1.0148664819042728</v>
      </c>
    </row>
    <row r="99" spans="1:16" x14ac:dyDescent="0.25">
      <c r="A99" t="s">
        <v>126</v>
      </c>
      <c r="B99">
        <v>63</v>
      </c>
      <c r="C99">
        <v>63</v>
      </c>
      <c r="D99">
        <v>4</v>
      </c>
      <c r="E99">
        <v>517.49</v>
      </c>
      <c r="F99">
        <v>200</v>
      </c>
      <c r="H99">
        <v>28.8</v>
      </c>
      <c r="I99" s="13">
        <f t="shared" si="8"/>
        <v>32.521983596201238</v>
      </c>
      <c r="J99">
        <v>2700</v>
      </c>
      <c r="K99" s="12">
        <f t="shared" si="6"/>
        <v>42.857142857142854</v>
      </c>
      <c r="L99" s="14">
        <f>Data!L89</f>
        <v>1.8448964082278541</v>
      </c>
      <c r="M99" s="12">
        <v>0.44946332918641008</v>
      </c>
      <c r="N99">
        <v>154.69999999999999</v>
      </c>
      <c r="O99" s="1">
        <f>Data!T89</f>
        <v>148.76280221413822</v>
      </c>
      <c r="P99" s="12">
        <f t="shared" si="15"/>
        <v>1.0399104997855271</v>
      </c>
    </row>
    <row r="100" spans="1:16" x14ac:dyDescent="0.25">
      <c r="A100" t="s">
        <v>127</v>
      </c>
      <c r="B100">
        <v>63</v>
      </c>
      <c r="C100">
        <v>63</v>
      </c>
      <c r="D100">
        <v>4.5</v>
      </c>
      <c r="E100">
        <v>449.95</v>
      </c>
      <c r="F100">
        <v>200</v>
      </c>
      <c r="H100">
        <v>28.8</v>
      </c>
      <c r="I100" s="13">
        <f t="shared" si="8"/>
        <v>32.521983596201238</v>
      </c>
      <c r="J100">
        <v>2700</v>
      </c>
      <c r="K100" s="12">
        <f t="shared" si="6"/>
        <v>42.857142857142854</v>
      </c>
      <c r="L100" s="14">
        <f>Data!L90</f>
        <v>1.7491524125220581</v>
      </c>
      <c r="M100" s="12">
        <v>0.37253998177497522</v>
      </c>
      <c r="N100">
        <v>168.6</v>
      </c>
      <c r="O100" s="1">
        <f>Data!T90</f>
        <v>158.71908266157726</v>
      </c>
      <c r="P100" s="12">
        <f t="shared" si="15"/>
        <v>1.0622541232769782</v>
      </c>
    </row>
    <row r="101" spans="1:16" x14ac:dyDescent="0.25">
      <c r="A101" t="s">
        <v>128</v>
      </c>
      <c r="B101">
        <v>76</v>
      </c>
      <c r="C101">
        <v>76</v>
      </c>
      <c r="D101">
        <v>3</v>
      </c>
      <c r="E101">
        <v>441.12</v>
      </c>
      <c r="F101">
        <v>200</v>
      </c>
      <c r="H101">
        <v>28.8</v>
      </c>
      <c r="I101" s="13">
        <f t="shared" si="8"/>
        <v>32.521983596201238</v>
      </c>
      <c r="J101">
        <v>2700</v>
      </c>
      <c r="K101" s="12">
        <f t="shared" si="6"/>
        <v>35.526315789473685</v>
      </c>
      <c r="L101" s="14">
        <f>Data!L91</f>
        <v>1.4139123641317524</v>
      </c>
      <c r="M101" s="12">
        <v>0.6674725918847676</v>
      </c>
      <c r="N101">
        <v>212</v>
      </c>
      <c r="O101" s="1">
        <f>Data!T91</f>
        <v>216.90962622226797</v>
      </c>
      <c r="P101" s="12">
        <f t="shared" si="15"/>
        <v>0.97736556782760275</v>
      </c>
    </row>
    <row r="102" spans="1:16" x14ac:dyDescent="0.25">
      <c r="A102" t="s">
        <v>129</v>
      </c>
      <c r="B102">
        <v>76</v>
      </c>
      <c r="C102">
        <v>76</v>
      </c>
      <c r="D102">
        <v>4</v>
      </c>
      <c r="E102">
        <v>498.38</v>
      </c>
      <c r="F102">
        <v>200</v>
      </c>
      <c r="H102">
        <v>28.8</v>
      </c>
      <c r="I102" s="13">
        <f t="shared" si="8"/>
        <v>32.521983596201238</v>
      </c>
      <c r="J102">
        <v>2700</v>
      </c>
      <c r="K102" s="12">
        <f t="shared" si="6"/>
        <v>35.526315789473685</v>
      </c>
      <c r="L102" s="14">
        <f>Data!L92</f>
        <v>1.4927729497787532</v>
      </c>
      <c r="M102" s="12">
        <v>0.53210412912336968</v>
      </c>
      <c r="N102">
        <v>247.3</v>
      </c>
      <c r="O102" s="1">
        <f>Data!T92</f>
        <v>265.59530826637098</v>
      </c>
      <c r="P102" s="12">
        <f t="shared" si="15"/>
        <v>0.93111584543495696</v>
      </c>
    </row>
    <row r="103" spans="1:16" x14ac:dyDescent="0.25">
      <c r="A103" t="s">
        <v>130</v>
      </c>
      <c r="B103">
        <v>76</v>
      </c>
      <c r="C103">
        <v>76</v>
      </c>
      <c r="D103">
        <v>4.5</v>
      </c>
      <c r="E103">
        <v>500.97</v>
      </c>
      <c r="F103">
        <v>200</v>
      </c>
      <c r="H103">
        <v>28.8</v>
      </c>
      <c r="I103" s="13">
        <f t="shared" si="8"/>
        <v>32.521983596201238</v>
      </c>
      <c r="J103">
        <v>2700</v>
      </c>
      <c r="K103" s="12">
        <f t="shared" si="6"/>
        <v>35.526315789473685</v>
      </c>
      <c r="L103" s="14">
        <f>Data!L93</f>
        <v>1.5033988028748591</v>
      </c>
      <c r="M103" s="12">
        <v>0.47420885943503566</v>
      </c>
      <c r="N103">
        <v>266.5</v>
      </c>
      <c r="O103" s="1">
        <f>Data!T93</f>
        <v>287.17085964733161</v>
      </c>
      <c r="P103" s="12">
        <f t="shared" si="15"/>
        <v>0.92801895125181899</v>
      </c>
    </row>
    <row r="104" spans="1:16" x14ac:dyDescent="0.25">
      <c r="A104" t="s">
        <v>131</v>
      </c>
      <c r="B104">
        <v>100</v>
      </c>
      <c r="C104">
        <v>100</v>
      </c>
      <c r="D104">
        <v>3</v>
      </c>
      <c r="E104">
        <v>441.19</v>
      </c>
      <c r="F104">
        <v>200</v>
      </c>
      <c r="H104">
        <v>28.8</v>
      </c>
      <c r="I104" s="13">
        <f t="shared" si="8"/>
        <v>32.521983596201238</v>
      </c>
      <c r="J104">
        <v>2700</v>
      </c>
      <c r="K104" s="12">
        <f t="shared" si="6"/>
        <v>27</v>
      </c>
      <c r="L104" s="14">
        <f>Data!L94</f>
        <v>1.0733770513140835</v>
      </c>
      <c r="M104" s="12">
        <v>0.87832309130050878</v>
      </c>
      <c r="N104">
        <v>405</v>
      </c>
      <c r="O104" s="1">
        <f>Data!T94</f>
        <v>471.83701892264895</v>
      </c>
      <c r="P104" s="12">
        <f t="shared" si="15"/>
        <v>0.85834723380700673</v>
      </c>
    </row>
    <row r="105" spans="1:16" x14ac:dyDescent="0.25">
      <c r="A105" t="s">
        <v>132</v>
      </c>
      <c r="B105">
        <v>100</v>
      </c>
      <c r="C105">
        <v>100</v>
      </c>
      <c r="D105">
        <v>4.5</v>
      </c>
      <c r="E105">
        <v>424.49</v>
      </c>
      <c r="F105">
        <v>200</v>
      </c>
      <c r="H105">
        <v>28.8</v>
      </c>
      <c r="I105" s="13">
        <f t="shared" si="8"/>
        <v>32.521983596201238</v>
      </c>
      <c r="J105">
        <v>2700</v>
      </c>
      <c r="K105" s="12">
        <f t="shared" si="6"/>
        <v>27</v>
      </c>
      <c r="L105" s="14">
        <f>Data!L95</f>
        <v>1.06100777440741</v>
      </c>
      <c r="M105" s="12">
        <v>0.57435967794967246</v>
      </c>
      <c r="N105">
        <v>501.71</v>
      </c>
      <c r="O105" s="1">
        <f>Data!T95</f>
        <v>603.13085840814529</v>
      </c>
      <c r="P105" s="12">
        <f t="shared" si="15"/>
        <v>0.83184269716222559</v>
      </c>
    </row>
    <row r="106" spans="1:16" x14ac:dyDescent="0.25">
      <c r="A106" t="s">
        <v>133</v>
      </c>
      <c r="B106">
        <v>120</v>
      </c>
      <c r="C106">
        <v>120</v>
      </c>
      <c r="D106">
        <v>3</v>
      </c>
      <c r="E106">
        <v>400.77</v>
      </c>
      <c r="F106">
        <v>200</v>
      </c>
      <c r="H106">
        <v>28.8</v>
      </c>
      <c r="I106" s="13">
        <f t="shared" si="8"/>
        <v>32.521983596201238</v>
      </c>
      <c r="J106">
        <v>2700</v>
      </c>
      <c r="K106" s="12">
        <f t="shared" si="6"/>
        <v>22.5</v>
      </c>
      <c r="L106" s="14">
        <f>Data!L96</f>
        <v>0.86935520370394825</v>
      </c>
      <c r="M106" s="12">
        <v>1.0045471337751295</v>
      </c>
      <c r="N106">
        <v>770.38499999999999</v>
      </c>
      <c r="O106" s="1">
        <f>Data!T96</f>
        <v>706.26116295709858</v>
      </c>
      <c r="P106" s="12">
        <f t="shared" si="15"/>
        <v>1.0907933784358415</v>
      </c>
    </row>
    <row r="107" spans="1:16" x14ac:dyDescent="0.25">
      <c r="A107" t="s">
        <v>134</v>
      </c>
      <c r="B107">
        <v>120</v>
      </c>
      <c r="C107">
        <v>120</v>
      </c>
      <c r="D107">
        <v>4.5</v>
      </c>
      <c r="E107">
        <v>436.54</v>
      </c>
      <c r="F107">
        <v>200</v>
      </c>
      <c r="H107">
        <v>28.8</v>
      </c>
      <c r="I107" s="13">
        <f t="shared" si="8"/>
        <v>32.521983596201238</v>
      </c>
      <c r="J107">
        <v>2700</v>
      </c>
      <c r="K107" s="12">
        <f t="shared" ref="K107:K173" si="16">J107/B107</f>
        <v>22.5</v>
      </c>
      <c r="L107" s="14">
        <f>Data!L97</f>
        <v>0.89169069654518085</v>
      </c>
      <c r="M107" s="12">
        <v>0.69894576785150275</v>
      </c>
      <c r="N107">
        <v>830</v>
      </c>
      <c r="O107" s="1">
        <f>Data!T97</f>
        <v>933.41069786631795</v>
      </c>
      <c r="P107" s="12">
        <f t="shared" si="15"/>
        <v>0.88921200699466563</v>
      </c>
    </row>
    <row r="108" spans="1:16" x14ac:dyDescent="0.25">
      <c r="A108" t="s">
        <v>135</v>
      </c>
      <c r="B108">
        <v>150</v>
      </c>
      <c r="C108">
        <v>150</v>
      </c>
      <c r="D108">
        <v>3</v>
      </c>
      <c r="E108">
        <v>429.14</v>
      </c>
      <c r="F108">
        <v>200</v>
      </c>
      <c r="H108">
        <v>28.8</v>
      </c>
      <c r="I108" s="13">
        <f t="shared" si="8"/>
        <v>32.521983596201238</v>
      </c>
      <c r="J108">
        <v>2700</v>
      </c>
      <c r="K108" s="12">
        <f t="shared" si="16"/>
        <v>18</v>
      </c>
      <c r="L108" s="14">
        <f>Data!L98</f>
        <v>0.71250125121206487</v>
      </c>
      <c r="M108" s="12">
        <v>1.2993681823960213</v>
      </c>
      <c r="N108">
        <v>1087.0999999999999</v>
      </c>
      <c r="O108" s="1">
        <f>Data!T98</f>
        <v>1139.9561573545543</v>
      </c>
      <c r="P108" s="12">
        <f t="shared" si="15"/>
        <v>0.95363316649193308</v>
      </c>
    </row>
    <row r="109" spans="1:16" x14ac:dyDescent="0.25">
      <c r="A109" t="s">
        <v>136</v>
      </c>
      <c r="B109">
        <v>150</v>
      </c>
      <c r="C109">
        <v>150</v>
      </c>
      <c r="D109">
        <v>4.5</v>
      </c>
      <c r="E109">
        <v>334.8</v>
      </c>
      <c r="F109">
        <v>200</v>
      </c>
      <c r="H109">
        <v>28.8</v>
      </c>
      <c r="I109" s="13">
        <f t="shared" si="8"/>
        <v>32.521983596201238</v>
      </c>
      <c r="J109">
        <v>2700</v>
      </c>
      <c r="K109" s="12">
        <f t="shared" si="16"/>
        <v>18</v>
      </c>
      <c r="L109" s="14">
        <f>Data!L99</f>
        <v>0.65535888952353061</v>
      </c>
      <c r="M109" s="12">
        <v>0.76512817587599358</v>
      </c>
      <c r="N109">
        <v>1285.0999999999999</v>
      </c>
      <c r="O109" s="1">
        <f>Data!T99</f>
        <v>1257.6959802137906</v>
      </c>
      <c r="P109" s="12">
        <f t="shared" si="15"/>
        <v>1.0217890652568922</v>
      </c>
    </row>
    <row r="110" spans="1:16" x14ac:dyDescent="0.25">
      <c r="I110" s="13"/>
      <c r="K110" s="12"/>
      <c r="L110" s="14"/>
      <c r="M110" s="12"/>
      <c r="O110" s="16" t="s">
        <v>211</v>
      </c>
      <c r="P110" s="18">
        <f>AVERAGE(P83:P109)</f>
        <v>1.0012201254053594</v>
      </c>
    </row>
    <row r="111" spans="1:16" x14ac:dyDescent="0.25">
      <c r="I111" s="13"/>
      <c r="K111" s="12"/>
      <c r="L111" s="14"/>
      <c r="M111" s="12"/>
      <c r="O111" s="16" t="s">
        <v>273</v>
      </c>
      <c r="P111" s="34">
        <f>STDEV(P84:P109)</f>
        <v>9.4414683668352206E-2</v>
      </c>
    </row>
    <row r="112" spans="1:16" x14ac:dyDescent="0.25">
      <c r="A112" s="16" t="s">
        <v>274</v>
      </c>
      <c r="B112" s="16" t="s">
        <v>277</v>
      </c>
      <c r="C112" s="16"/>
      <c r="I112" s="13"/>
      <c r="K112" s="12"/>
      <c r="L112" s="14"/>
      <c r="M112" s="12"/>
      <c r="O112" s="16"/>
      <c r="P112" s="34"/>
    </row>
    <row r="113" spans="1:16" x14ac:dyDescent="0.25">
      <c r="A113" s="2"/>
      <c r="M113" s="30" t="s">
        <v>4</v>
      </c>
      <c r="N113" s="30" t="s">
        <v>5</v>
      </c>
      <c r="O113" s="16" t="s">
        <v>272</v>
      </c>
      <c r="P113" s="16" t="s">
        <v>5</v>
      </c>
    </row>
    <row r="114" spans="1:16" x14ac:dyDescent="0.25">
      <c r="A114" s="10" t="s">
        <v>16</v>
      </c>
      <c r="B114" s="30" t="s">
        <v>17</v>
      </c>
      <c r="C114" s="30" t="s">
        <v>18</v>
      </c>
      <c r="D114" s="30" t="s">
        <v>19</v>
      </c>
      <c r="E114" s="30" t="s">
        <v>20</v>
      </c>
      <c r="F114" s="30" t="s">
        <v>21</v>
      </c>
      <c r="G114" s="30" t="s">
        <v>193</v>
      </c>
      <c r="H114" s="30" t="s">
        <v>22</v>
      </c>
      <c r="I114" s="30" t="s">
        <v>23</v>
      </c>
      <c r="J114" s="30" t="s">
        <v>24</v>
      </c>
      <c r="K114" s="30" t="s">
        <v>25</v>
      </c>
      <c r="L114" s="30" t="s">
        <v>26</v>
      </c>
      <c r="M114" s="30" t="s">
        <v>28</v>
      </c>
      <c r="N114" s="30" t="s">
        <v>29</v>
      </c>
      <c r="O114" s="16" t="s">
        <v>31</v>
      </c>
      <c r="P114" s="16" t="s">
        <v>31</v>
      </c>
    </row>
    <row r="115" spans="1:16" x14ac:dyDescent="0.25">
      <c r="A115" s="10"/>
      <c r="B115" s="30" t="s">
        <v>42</v>
      </c>
      <c r="C115" s="30" t="s">
        <v>42</v>
      </c>
      <c r="D115" s="30" t="s">
        <v>42</v>
      </c>
      <c r="E115" s="30" t="s">
        <v>43</v>
      </c>
      <c r="F115" s="30" t="s">
        <v>44</v>
      </c>
      <c r="G115" s="30" t="s">
        <v>45</v>
      </c>
      <c r="H115" s="30" t="s">
        <v>45</v>
      </c>
      <c r="I115" s="30" t="s">
        <v>44</v>
      </c>
      <c r="J115" s="30" t="s">
        <v>42</v>
      </c>
      <c r="K115" s="30"/>
      <c r="L115" s="30" t="s">
        <v>46</v>
      </c>
      <c r="M115" s="30" t="s">
        <v>47</v>
      </c>
      <c r="N115" s="30" t="s">
        <v>48</v>
      </c>
      <c r="O115" s="16" t="s">
        <v>48</v>
      </c>
      <c r="P115" s="16" t="s">
        <v>50</v>
      </c>
    </row>
    <row r="116" spans="1:16" x14ac:dyDescent="0.25">
      <c r="A116" s="15" t="s">
        <v>202</v>
      </c>
      <c r="B116" s="16" t="s">
        <v>203</v>
      </c>
      <c r="C116" s="16" t="s">
        <v>225</v>
      </c>
      <c r="I116" s="13"/>
      <c r="K116" s="12"/>
      <c r="L116" s="14"/>
      <c r="M116" s="12"/>
      <c r="O116" s="16"/>
      <c r="P116" s="34"/>
    </row>
    <row r="117" spans="1:16" x14ac:dyDescent="0.25">
      <c r="A117" t="s">
        <v>137</v>
      </c>
      <c r="B117">
        <v>73.930000000000007</v>
      </c>
      <c r="C117">
        <v>73.930000000000007</v>
      </c>
      <c r="D117">
        <v>4.8899999999999997</v>
      </c>
      <c r="E117">
        <v>762</v>
      </c>
      <c r="F117">
        <v>200</v>
      </c>
      <c r="H117">
        <v>113</v>
      </c>
      <c r="I117" s="13">
        <f t="shared" ref="I117:I173" si="17">22*((H117+8)/10)^0.3</f>
        <v>46.479162279706692</v>
      </c>
      <c r="J117">
        <v>1512</v>
      </c>
      <c r="K117" s="12">
        <f t="shared" si="16"/>
        <v>20.451778709590151</v>
      </c>
      <c r="L117" s="14">
        <f>Data!L101</f>
        <v>1.1649811961151149</v>
      </c>
      <c r="M117" s="12">
        <v>0.52354263921136257</v>
      </c>
      <c r="N117">
        <v>1732</v>
      </c>
      <c r="O117" s="1">
        <f>Data!T101</f>
        <v>825.43494518048681</v>
      </c>
      <c r="P117" s="12">
        <f>N117/O117</f>
        <v>2.0982877089378458</v>
      </c>
    </row>
    <row r="118" spans="1:16" x14ac:dyDescent="0.25">
      <c r="A118" t="s">
        <v>138</v>
      </c>
      <c r="B118">
        <v>73.84</v>
      </c>
      <c r="C118">
        <v>73.84</v>
      </c>
      <c r="D118">
        <v>4.8899999999999997</v>
      </c>
      <c r="E118">
        <v>762</v>
      </c>
      <c r="F118">
        <v>200</v>
      </c>
      <c r="H118">
        <v>113</v>
      </c>
      <c r="I118" s="13">
        <f t="shared" si="17"/>
        <v>46.479162279706692</v>
      </c>
      <c r="J118">
        <v>1512</v>
      </c>
      <c r="K118" s="12">
        <f t="shared" si="16"/>
        <v>20.47670639219935</v>
      </c>
      <c r="L118" s="14">
        <f>Data!L102</f>
        <v>1.1663757681532421</v>
      </c>
      <c r="M118" s="12">
        <v>0.52290529527075624</v>
      </c>
      <c r="N118">
        <v>1362</v>
      </c>
      <c r="O118" s="1">
        <f>Data!T102</f>
        <v>822.61654834942021</v>
      </c>
      <c r="P118" s="12">
        <f t="shared" ref="P118:P125" si="18">N118/O118</f>
        <v>1.6556924398528725</v>
      </c>
    </row>
    <row r="119" spans="1:16" x14ac:dyDescent="0.25">
      <c r="A119" t="s">
        <v>139</v>
      </c>
      <c r="B119">
        <v>73.599999999999994</v>
      </c>
      <c r="C119">
        <v>73.599999999999994</v>
      </c>
      <c r="D119">
        <v>4.96</v>
      </c>
      <c r="E119">
        <v>762</v>
      </c>
      <c r="F119">
        <v>200</v>
      </c>
      <c r="H119">
        <v>113</v>
      </c>
      <c r="I119" s="13">
        <f t="shared" si="17"/>
        <v>46.479162279706692</v>
      </c>
      <c r="J119">
        <v>1512</v>
      </c>
      <c r="K119" s="12">
        <f t="shared" si="16"/>
        <v>20.543478260869566</v>
      </c>
      <c r="L119" s="14">
        <f>Data!L103</f>
        <v>1.1698322110901092</v>
      </c>
      <c r="M119" s="12">
        <v>0.51384998566300233</v>
      </c>
      <c r="N119">
        <v>1572</v>
      </c>
      <c r="O119" s="1">
        <f>Data!T103</f>
        <v>821.75442836365903</v>
      </c>
      <c r="P119" s="12">
        <f t="shared" si="18"/>
        <v>1.9129802599668224</v>
      </c>
    </row>
    <row r="120" spans="1:16" x14ac:dyDescent="0.25">
      <c r="A120" t="s">
        <v>140</v>
      </c>
      <c r="B120">
        <v>98.87</v>
      </c>
      <c r="C120">
        <v>98.87</v>
      </c>
      <c r="D120">
        <v>4.93</v>
      </c>
      <c r="E120">
        <v>762</v>
      </c>
      <c r="F120">
        <v>200</v>
      </c>
      <c r="H120">
        <v>113</v>
      </c>
      <c r="I120" s="13">
        <f t="shared" si="17"/>
        <v>46.479162279706692</v>
      </c>
      <c r="J120">
        <v>1512</v>
      </c>
      <c r="K120" s="12">
        <f t="shared" si="16"/>
        <v>15.29280873874785</v>
      </c>
      <c r="L120" s="14">
        <f>Data!L104</f>
        <v>0.87854938032629093</v>
      </c>
      <c r="M120" s="12">
        <v>0.69447693383787479</v>
      </c>
      <c r="N120">
        <v>2087</v>
      </c>
      <c r="O120" s="1">
        <f>Data!T104</f>
        <v>1725.3100125401097</v>
      </c>
      <c r="P120" s="12">
        <f t="shared" si="18"/>
        <v>1.209637679507457</v>
      </c>
    </row>
    <row r="121" spans="1:16" x14ac:dyDescent="0.25">
      <c r="A121" t="s">
        <v>141</v>
      </c>
      <c r="B121">
        <v>98.89</v>
      </c>
      <c r="C121">
        <v>98.89</v>
      </c>
      <c r="D121">
        <v>4.92</v>
      </c>
      <c r="E121">
        <v>762</v>
      </c>
      <c r="F121">
        <v>200</v>
      </c>
      <c r="H121">
        <v>113</v>
      </c>
      <c r="I121" s="13">
        <f t="shared" si="17"/>
        <v>46.479162279706692</v>
      </c>
      <c r="J121">
        <v>1512</v>
      </c>
      <c r="K121" s="12">
        <f t="shared" si="16"/>
        <v>15.289715845889372</v>
      </c>
      <c r="L121" s="14">
        <f>Data!L105</f>
        <v>0.878452660985371</v>
      </c>
      <c r="M121" s="12">
        <v>0.69602924069841088</v>
      </c>
      <c r="N121">
        <v>2109</v>
      </c>
      <c r="O121" s="1">
        <f>Data!T105</f>
        <v>1724.2502578334984</v>
      </c>
      <c r="P121" s="12">
        <f t="shared" si="18"/>
        <v>1.2231403129670606</v>
      </c>
    </row>
    <row r="122" spans="1:16" x14ac:dyDescent="0.25">
      <c r="A122" t="s">
        <v>142</v>
      </c>
      <c r="B122">
        <v>99.29</v>
      </c>
      <c r="C122">
        <v>99.29</v>
      </c>
      <c r="D122">
        <v>4.8899999999999997</v>
      </c>
      <c r="E122">
        <v>762</v>
      </c>
      <c r="F122">
        <v>200</v>
      </c>
      <c r="H122">
        <v>113</v>
      </c>
      <c r="I122" s="13">
        <f t="shared" si="17"/>
        <v>46.479162279706692</v>
      </c>
      <c r="J122">
        <v>1512</v>
      </c>
      <c r="K122" s="12">
        <f t="shared" si="16"/>
        <v>15.22811964951153</v>
      </c>
      <c r="L122" s="14">
        <f>Data!L106</f>
        <v>0.87528440206382541</v>
      </c>
      <c r="M122" s="12">
        <v>0.70313199847553332</v>
      </c>
      <c r="N122">
        <v>2374</v>
      </c>
      <c r="O122" s="1">
        <f>Data!T106</f>
        <v>1734.258375288598</v>
      </c>
      <c r="P122" s="12">
        <f t="shared" si="18"/>
        <v>1.3688848408213352</v>
      </c>
    </row>
    <row r="123" spans="1:16" x14ac:dyDescent="0.25">
      <c r="A123" t="s">
        <v>143</v>
      </c>
      <c r="B123">
        <v>124.12</v>
      </c>
      <c r="C123">
        <v>124.12</v>
      </c>
      <c r="D123">
        <v>4.93</v>
      </c>
      <c r="E123">
        <v>762</v>
      </c>
      <c r="F123">
        <v>200</v>
      </c>
      <c r="H123">
        <v>113</v>
      </c>
      <c r="I123" s="13">
        <f t="shared" si="17"/>
        <v>46.479162279706692</v>
      </c>
      <c r="J123">
        <v>1512</v>
      </c>
      <c r="K123" s="12">
        <f t="shared" si="16"/>
        <v>12.181759587495971</v>
      </c>
      <c r="L123" s="14">
        <f>Data!L107</f>
        <v>0.70760687297868041</v>
      </c>
      <c r="M123" s="12">
        <v>0.87183652298934988</v>
      </c>
      <c r="N123">
        <v>3748</v>
      </c>
      <c r="O123" s="1">
        <f>Data!T107</f>
        <v>2757.1968414953799</v>
      </c>
      <c r="P123" s="12">
        <f t="shared" si="18"/>
        <v>1.3593516224859929</v>
      </c>
    </row>
    <row r="124" spans="1:16" x14ac:dyDescent="0.25">
      <c r="A124" t="s">
        <v>144</v>
      </c>
      <c r="B124">
        <v>124.39</v>
      </c>
      <c r="C124">
        <v>124.39</v>
      </c>
      <c r="D124">
        <v>4.8899999999999997</v>
      </c>
      <c r="E124">
        <v>762</v>
      </c>
      <c r="F124">
        <v>200</v>
      </c>
      <c r="H124">
        <v>113</v>
      </c>
      <c r="I124" s="13">
        <f t="shared" si="17"/>
        <v>46.479162279706692</v>
      </c>
      <c r="J124">
        <v>1512</v>
      </c>
      <c r="K124" s="12">
        <f t="shared" si="16"/>
        <v>12.155317951603827</v>
      </c>
      <c r="L124" s="14">
        <f>Data!L108</f>
        <v>0.70647649002485546</v>
      </c>
      <c r="M124" s="12">
        <v>0.88088014191128605</v>
      </c>
      <c r="N124">
        <v>3560</v>
      </c>
      <c r="O124" s="1">
        <f>Data!T108</f>
        <v>2758.2300379749381</v>
      </c>
      <c r="P124" s="12">
        <f t="shared" si="18"/>
        <v>1.2906827751806056</v>
      </c>
    </row>
    <row r="125" spans="1:16" x14ac:dyDescent="0.25">
      <c r="A125" t="s">
        <v>145</v>
      </c>
      <c r="B125">
        <v>124.05</v>
      </c>
      <c r="C125">
        <v>124.05</v>
      </c>
      <c r="D125">
        <v>4.93</v>
      </c>
      <c r="E125">
        <v>762</v>
      </c>
      <c r="F125">
        <v>200</v>
      </c>
      <c r="H125">
        <v>113</v>
      </c>
      <c r="I125" s="13">
        <f t="shared" si="17"/>
        <v>46.479162279706692</v>
      </c>
      <c r="J125">
        <v>1512</v>
      </c>
      <c r="K125" s="12">
        <f t="shared" si="16"/>
        <v>12.188633615477631</v>
      </c>
      <c r="L125" s="14">
        <f>Data!L109</f>
        <v>0.70798405946631338</v>
      </c>
      <c r="M125" s="12">
        <v>0.87134483303922694</v>
      </c>
      <c r="N125">
        <v>2799</v>
      </c>
      <c r="O125" s="1">
        <f>Data!T109</f>
        <v>2754.1961360221862</v>
      </c>
      <c r="P125" s="12">
        <f t="shared" si="18"/>
        <v>1.0162674921338475</v>
      </c>
    </row>
    <row r="126" spans="1:16" x14ac:dyDescent="0.25">
      <c r="I126" s="13"/>
      <c r="K126" s="12"/>
      <c r="L126" s="14"/>
      <c r="M126" s="12"/>
      <c r="O126" s="16" t="s">
        <v>212</v>
      </c>
      <c r="P126" s="18">
        <f>AVERAGE(P117:P125)</f>
        <v>1.459436125761538</v>
      </c>
    </row>
    <row r="127" spans="1:16" x14ac:dyDescent="0.25">
      <c r="A127" s="15" t="s">
        <v>202</v>
      </c>
      <c r="B127" s="16" t="s">
        <v>204</v>
      </c>
      <c r="C127" s="16" t="s">
        <v>226</v>
      </c>
      <c r="I127" s="13"/>
      <c r="K127" s="12"/>
      <c r="L127" s="14"/>
      <c r="M127" s="12"/>
      <c r="O127" s="16" t="s">
        <v>273</v>
      </c>
      <c r="P127" s="34">
        <f>STDEV(P117:P125)</f>
        <v>0.35596308040278579</v>
      </c>
    </row>
    <row r="128" spans="1:16" x14ac:dyDescent="0.25">
      <c r="A128" t="s">
        <v>146</v>
      </c>
      <c r="B128">
        <v>74.36</v>
      </c>
      <c r="C128">
        <v>74.36</v>
      </c>
      <c r="D128">
        <v>4.9000000000000004</v>
      </c>
      <c r="E128">
        <v>762</v>
      </c>
      <c r="F128">
        <v>200</v>
      </c>
      <c r="H128">
        <v>113</v>
      </c>
      <c r="I128" s="13">
        <f t="shared" si="17"/>
        <v>46.479162279706692</v>
      </c>
      <c r="J128">
        <v>2512</v>
      </c>
      <c r="K128" s="12">
        <f t="shared" si="16"/>
        <v>33.781603012372244</v>
      </c>
      <c r="L128" s="14">
        <f>Data!L111</f>
        <v>1.9244099433965631</v>
      </c>
      <c r="M128" s="12">
        <v>0.52551305809712789</v>
      </c>
      <c r="N128">
        <v>583</v>
      </c>
      <c r="O128" s="1">
        <f>Data!T111</f>
        <v>360.91069658420008</v>
      </c>
      <c r="P128" s="12">
        <f>N128/O128</f>
        <v>1.6153580526089693</v>
      </c>
    </row>
    <row r="129" spans="1:16" x14ac:dyDescent="0.25">
      <c r="A129" t="s">
        <v>147</v>
      </c>
      <c r="B129">
        <v>74.44</v>
      </c>
      <c r="C129">
        <v>74.44</v>
      </c>
      <c r="D129">
        <v>4.9400000000000004</v>
      </c>
      <c r="E129">
        <v>762</v>
      </c>
      <c r="F129">
        <v>200</v>
      </c>
      <c r="H129">
        <v>113</v>
      </c>
      <c r="I129" s="13">
        <f t="shared" si="17"/>
        <v>46.479162279706692</v>
      </c>
      <c r="J129">
        <v>2512</v>
      </c>
      <c r="K129" s="12">
        <f t="shared" si="16"/>
        <v>33.745298226759807</v>
      </c>
      <c r="L129" s="14">
        <f>Data!L112</f>
        <v>1.9220986146197385</v>
      </c>
      <c r="M129" s="12">
        <v>0.5218186854934741</v>
      </c>
      <c r="N129">
        <v>878</v>
      </c>
      <c r="O129" s="1">
        <f>Data!T112</f>
        <v>363.88195997986361</v>
      </c>
      <c r="P129" s="12">
        <f t="shared" ref="P129:P173" si="19">N129/O129</f>
        <v>2.4128703716133288</v>
      </c>
    </row>
    <row r="130" spans="1:16" x14ac:dyDescent="0.25">
      <c r="A130" t="s">
        <v>148</v>
      </c>
      <c r="B130">
        <v>75.08</v>
      </c>
      <c r="C130">
        <v>75.08</v>
      </c>
      <c r="D130">
        <v>4.92</v>
      </c>
      <c r="E130">
        <v>762</v>
      </c>
      <c r="F130">
        <v>200</v>
      </c>
      <c r="H130">
        <v>113</v>
      </c>
      <c r="I130" s="13">
        <f t="shared" si="17"/>
        <v>46.479162279706692</v>
      </c>
      <c r="J130">
        <v>2512</v>
      </c>
      <c r="K130" s="12">
        <f t="shared" si="16"/>
        <v>33.457645178476291</v>
      </c>
      <c r="L130" s="14">
        <f>Data!L113</f>
        <v>1.9061516689732187</v>
      </c>
      <c r="M130" s="12">
        <v>0.52844448773017172</v>
      </c>
      <c r="N130">
        <v>594</v>
      </c>
      <c r="O130" s="1">
        <f>Data!T113</f>
        <v>373.2844362161714</v>
      </c>
      <c r="P130" s="12">
        <f t="shared" si="19"/>
        <v>1.591279845527797</v>
      </c>
    </row>
    <row r="131" spans="1:16" x14ac:dyDescent="0.25">
      <c r="A131" t="s">
        <v>149</v>
      </c>
      <c r="B131">
        <v>99.95</v>
      </c>
      <c r="C131">
        <v>99.95</v>
      </c>
      <c r="D131">
        <v>4.9000000000000004</v>
      </c>
      <c r="E131">
        <v>762</v>
      </c>
      <c r="F131">
        <v>200</v>
      </c>
      <c r="H131">
        <v>113</v>
      </c>
      <c r="I131" s="13">
        <f t="shared" si="17"/>
        <v>46.479162279706692</v>
      </c>
      <c r="J131">
        <v>2512</v>
      </c>
      <c r="K131" s="12">
        <f t="shared" si="16"/>
        <v>25.132566283141571</v>
      </c>
      <c r="L131" s="14">
        <f>Data!L114</f>
        <v>1.4448534668164721</v>
      </c>
      <c r="M131" s="12">
        <v>0.70636135229704067</v>
      </c>
      <c r="N131">
        <v>1377</v>
      </c>
      <c r="O131" s="1">
        <f>Data!T114</f>
        <v>927.42269111332621</v>
      </c>
      <c r="P131" s="12">
        <f t="shared" si="19"/>
        <v>1.4847598761541816</v>
      </c>
    </row>
    <row r="132" spans="1:16" x14ac:dyDescent="0.25">
      <c r="A132" t="s">
        <v>150</v>
      </c>
      <c r="B132">
        <v>100</v>
      </c>
      <c r="C132">
        <v>100</v>
      </c>
      <c r="D132">
        <v>4.93</v>
      </c>
      <c r="E132">
        <v>762</v>
      </c>
      <c r="F132">
        <v>200</v>
      </c>
      <c r="H132">
        <v>113</v>
      </c>
      <c r="I132" s="13">
        <f t="shared" si="17"/>
        <v>46.479162279706692</v>
      </c>
      <c r="J132">
        <v>2512</v>
      </c>
      <c r="K132" s="12">
        <f t="shared" si="16"/>
        <v>25.12</v>
      </c>
      <c r="L132" s="14">
        <f>Data!L115</f>
        <v>1.4437895528441222</v>
      </c>
      <c r="M132" s="12">
        <v>0.70241421446128738</v>
      </c>
      <c r="N132">
        <v>1049</v>
      </c>
      <c r="O132" s="1">
        <f>Data!T115</f>
        <v>932.05259154133103</v>
      </c>
      <c r="P132" s="12">
        <f t="shared" si="19"/>
        <v>1.1254729717185525</v>
      </c>
    </row>
    <row r="133" spans="1:16" x14ac:dyDescent="0.25">
      <c r="A133" t="s">
        <v>151</v>
      </c>
      <c r="B133">
        <v>99.37</v>
      </c>
      <c r="C133">
        <v>99.37</v>
      </c>
      <c r="D133">
        <v>4.91</v>
      </c>
      <c r="E133">
        <v>762</v>
      </c>
      <c r="F133">
        <v>200</v>
      </c>
      <c r="H133">
        <v>113</v>
      </c>
      <c r="I133" s="13">
        <f t="shared" si="17"/>
        <v>46.479162279706692</v>
      </c>
      <c r="J133">
        <v>2512</v>
      </c>
      <c r="K133" s="12">
        <f t="shared" si="16"/>
        <v>25.279259333802958</v>
      </c>
      <c r="L133" s="14">
        <f>Data!L116</f>
        <v>1.4528057382054544</v>
      </c>
      <c r="M133" s="12">
        <v>0.70083213731307403</v>
      </c>
      <c r="N133">
        <v>1235</v>
      </c>
      <c r="O133" s="1">
        <f>Data!T116</f>
        <v>911.84067166604382</v>
      </c>
      <c r="P133" s="12">
        <f t="shared" si="19"/>
        <v>1.3544032837924467</v>
      </c>
    </row>
    <row r="134" spans="1:16" x14ac:dyDescent="0.25">
      <c r="A134" t="s">
        <v>152</v>
      </c>
      <c r="B134">
        <v>124.6</v>
      </c>
      <c r="C134">
        <v>124.6</v>
      </c>
      <c r="D134">
        <v>4.93</v>
      </c>
      <c r="E134">
        <v>762</v>
      </c>
      <c r="F134">
        <v>200</v>
      </c>
      <c r="H134">
        <v>113</v>
      </c>
      <c r="I134" s="13">
        <f t="shared" si="17"/>
        <v>46.479162279706692</v>
      </c>
      <c r="J134">
        <v>2512</v>
      </c>
      <c r="K134" s="12">
        <f t="shared" si="16"/>
        <v>20.160513643659712</v>
      </c>
      <c r="L134" s="14">
        <f>Data!L117</f>
        <v>1.1713227949101439</v>
      </c>
      <c r="M134" s="12">
        <v>0.87520811121876396</v>
      </c>
      <c r="N134">
        <v>2823</v>
      </c>
      <c r="O134" s="1">
        <f>Data!T117</f>
        <v>1801.8515598844247</v>
      </c>
      <c r="P134" s="12">
        <f t="shared" si="19"/>
        <v>1.5667217338264392</v>
      </c>
    </row>
    <row r="135" spans="1:16" x14ac:dyDescent="0.25">
      <c r="A135" t="s">
        <v>153</v>
      </c>
      <c r="B135">
        <v>125.09</v>
      </c>
      <c r="C135">
        <v>125.09</v>
      </c>
      <c r="D135">
        <v>4.8899999999999997</v>
      </c>
      <c r="E135">
        <v>762</v>
      </c>
      <c r="F135">
        <v>200</v>
      </c>
      <c r="H135">
        <v>113</v>
      </c>
      <c r="I135" s="13">
        <f t="shared" si="17"/>
        <v>46.479162279706692</v>
      </c>
      <c r="J135">
        <v>2512</v>
      </c>
      <c r="K135" s="12">
        <f t="shared" si="16"/>
        <v>20.081541290271005</v>
      </c>
      <c r="L135" s="14">
        <f>Data!L118</f>
        <v>1.1675219663839937</v>
      </c>
      <c r="M135" s="12">
        <v>0.88583726144933495</v>
      </c>
      <c r="N135">
        <v>2546</v>
      </c>
      <c r="O135" s="1">
        <f>Data!T118</f>
        <v>1814.4484803841806</v>
      </c>
      <c r="P135" s="12">
        <f t="shared" si="19"/>
        <v>1.4031812021804693</v>
      </c>
    </row>
    <row r="136" spans="1:16" x14ac:dyDescent="0.25">
      <c r="A136" t="s">
        <v>154</v>
      </c>
      <c r="B136">
        <v>124.54</v>
      </c>
      <c r="C136">
        <v>124.54</v>
      </c>
      <c r="D136">
        <v>4.92</v>
      </c>
      <c r="E136">
        <v>762</v>
      </c>
      <c r="F136">
        <v>200</v>
      </c>
      <c r="H136">
        <v>113</v>
      </c>
      <c r="I136" s="13">
        <f t="shared" si="17"/>
        <v>46.479162279706692</v>
      </c>
      <c r="J136">
        <v>2512</v>
      </c>
      <c r="K136" s="12">
        <f t="shared" si="16"/>
        <v>20.170226433274451</v>
      </c>
      <c r="L136" s="14">
        <f>Data!L119</f>
        <v>1.1719880516050809</v>
      </c>
      <c r="M136" s="12">
        <v>0.87656468436222168</v>
      </c>
      <c r="N136">
        <v>2522</v>
      </c>
      <c r="O136" s="1">
        <f>Data!T119</f>
        <v>1797.4554958867543</v>
      </c>
      <c r="P136" s="12">
        <f t="shared" si="19"/>
        <v>1.4030945443552136</v>
      </c>
    </row>
    <row r="137" spans="1:16" x14ac:dyDescent="0.25">
      <c r="A137" t="s">
        <v>155</v>
      </c>
      <c r="B137">
        <v>149.72</v>
      </c>
      <c r="C137">
        <v>149.72</v>
      </c>
      <c r="D137">
        <v>4.9400000000000004</v>
      </c>
      <c r="E137">
        <v>762</v>
      </c>
      <c r="F137">
        <v>200</v>
      </c>
      <c r="H137">
        <v>113</v>
      </c>
      <c r="I137" s="13">
        <f t="shared" si="17"/>
        <v>46.479162279706692</v>
      </c>
      <c r="J137">
        <v>2512</v>
      </c>
      <c r="K137" s="12">
        <f t="shared" si="16"/>
        <v>16.777985573069731</v>
      </c>
      <c r="L137" s="14">
        <f>Data!L120</f>
        <v>0.98547206261457887</v>
      </c>
      <c r="M137" s="12">
        <v>1.049525706502995</v>
      </c>
      <c r="N137">
        <v>3938</v>
      </c>
      <c r="O137" s="1">
        <f>Data!T120</f>
        <v>2966.3143940313616</v>
      </c>
      <c r="P137" s="12">
        <f t="shared" si="19"/>
        <v>1.3275733711584332</v>
      </c>
    </row>
    <row r="138" spans="1:16" x14ac:dyDescent="0.25">
      <c r="A138" t="s">
        <v>156</v>
      </c>
      <c r="B138">
        <v>149.96</v>
      </c>
      <c r="C138">
        <v>149.96</v>
      </c>
      <c r="D138">
        <v>4.91</v>
      </c>
      <c r="E138">
        <v>762</v>
      </c>
      <c r="F138">
        <v>200</v>
      </c>
      <c r="H138">
        <v>113</v>
      </c>
      <c r="I138" s="13">
        <f t="shared" si="17"/>
        <v>46.479162279706692</v>
      </c>
      <c r="J138">
        <v>2512</v>
      </c>
      <c r="K138" s="12">
        <f t="shared" si="16"/>
        <v>16.751133635636169</v>
      </c>
      <c r="L138" s="14">
        <f>Data!L121</f>
        <v>0.98437990302567946</v>
      </c>
      <c r="M138" s="12">
        <v>1.0576309480876378</v>
      </c>
      <c r="N138">
        <v>3739</v>
      </c>
      <c r="O138" s="1">
        <f>Data!T121</f>
        <v>2969.8522793347342</v>
      </c>
      <c r="P138" s="12">
        <f t="shared" si="19"/>
        <v>1.2589851778208847</v>
      </c>
    </row>
    <row r="139" spans="1:16" x14ac:dyDescent="0.25">
      <c r="A139" t="s">
        <v>157</v>
      </c>
      <c r="B139">
        <v>150.31</v>
      </c>
      <c r="C139">
        <v>150.31</v>
      </c>
      <c r="D139">
        <v>4.92</v>
      </c>
      <c r="E139">
        <v>762</v>
      </c>
      <c r="F139">
        <v>200</v>
      </c>
      <c r="H139">
        <v>113</v>
      </c>
      <c r="I139" s="13">
        <f t="shared" si="17"/>
        <v>46.479162279706692</v>
      </c>
      <c r="J139">
        <v>2512</v>
      </c>
      <c r="K139" s="12">
        <f t="shared" si="16"/>
        <v>16.712128268245625</v>
      </c>
      <c r="L139" s="14">
        <f>Data!L122</f>
        <v>0.98210646205209495</v>
      </c>
      <c r="M139" s="12">
        <v>1.0579447382887868</v>
      </c>
      <c r="N139">
        <v>3988</v>
      </c>
      <c r="O139" s="1">
        <f>Data!T122</f>
        <v>2990.3512189971352</v>
      </c>
      <c r="P139" s="12">
        <f t="shared" si="19"/>
        <v>1.3336226108374798</v>
      </c>
    </row>
    <row r="140" spans="1:16" x14ac:dyDescent="0.25">
      <c r="A140" t="s">
        <v>158</v>
      </c>
      <c r="B140">
        <v>199.62</v>
      </c>
      <c r="C140">
        <v>199.62</v>
      </c>
      <c r="D140">
        <v>4.95</v>
      </c>
      <c r="E140">
        <v>762</v>
      </c>
      <c r="F140">
        <v>200</v>
      </c>
      <c r="H140">
        <v>113</v>
      </c>
      <c r="I140" s="13">
        <f t="shared" si="17"/>
        <v>46.479162279706692</v>
      </c>
      <c r="J140">
        <v>2512</v>
      </c>
      <c r="K140" s="12">
        <f t="shared" si="16"/>
        <v>12.583909427913035</v>
      </c>
      <c r="L140" s="14">
        <f>Data!L123</f>
        <v>0.75372059535640157</v>
      </c>
      <c r="M140" s="12">
        <v>1.3964939649888031</v>
      </c>
      <c r="N140">
        <v>6141</v>
      </c>
      <c r="O140" s="1">
        <f>Data!T123</f>
        <v>5751.035601153475</v>
      </c>
      <c r="P140" s="12">
        <f t="shared" si="19"/>
        <v>1.0678076829794465</v>
      </c>
    </row>
    <row r="141" spans="1:16" x14ac:dyDescent="0.25">
      <c r="A141" t="s">
        <v>159</v>
      </c>
      <c r="B141">
        <v>199.5</v>
      </c>
      <c r="C141">
        <v>199.5</v>
      </c>
      <c r="D141">
        <v>4.92</v>
      </c>
      <c r="E141">
        <v>762</v>
      </c>
      <c r="F141">
        <v>200</v>
      </c>
      <c r="H141">
        <v>113</v>
      </c>
      <c r="I141" s="13">
        <f t="shared" si="17"/>
        <v>46.479162279706692</v>
      </c>
      <c r="J141">
        <v>2512</v>
      </c>
      <c r="K141" s="12">
        <f t="shared" si="16"/>
        <v>12.591478696741854</v>
      </c>
      <c r="L141" s="14">
        <f>Data!L124</f>
        <v>0.75447156985241992</v>
      </c>
      <c r="M141" s="12">
        <v>1.4041645618296386</v>
      </c>
      <c r="N141">
        <v>6004</v>
      </c>
      <c r="O141" s="1">
        <f>Data!T124</f>
        <v>5730.4495372106367</v>
      </c>
      <c r="P141" s="12">
        <f t="shared" si="19"/>
        <v>1.0477363007933436</v>
      </c>
    </row>
    <row r="142" spans="1:16" x14ac:dyDescent="0.25">
      <c r="A142" t="s">
        <v>160</v>
      </c>
      <c r="B142">
        <v>199.78</v>
      </c>
      <c r="C142">
        <v>199.78</v>
      </c>
      <c r="D142">
        <v>4.92</v>
      </c>
      <c r="E142">
        <v>762</v>
      </c>
      <c r="F142">
        <v>200</v>
      </c>
      <c r="H142">
        <v>113</v>
      </c>
      <c r="I142" s="13">
        <f t="shared" si="17"/>
        <v>46.479162279706692</v>
      </c>
      <c r="J142">
        <v>2512</v>
      </c>
      <c r="K142" s="12">
        <f t="shared" si="16"/>
        <v>12.573831214335769</v>
      </c>
      <c r="L142" s="14">
        <f>Data!L125</f>
        <v>0.75349032285559614</v>
      </c>
      <c r="M142" s="12">
        <v>1.4061353191093997</v>
      </c>
      <c r="N142">
        <v>6329</v>
      </c>
      <c r="O142" s="1">
        <f>Data!T125</f>
        <v>5747.3536350710037</v>
      </c>
      <c r="P142" s="12">
        <f t="shared" si="19"/>
        <v>1.1012024667108917</v>
      </c>
    </row>
    <row r="143" spans="1:16" x14ac:dyDescent="0.25">
      <c r="A143" t="s">
        <v>161</v>
      </c>
      <c r="B143">
        <v>74.41</v>
      </c>
      <c r="C143">
        <v>74.41</v>
      </c>
      <c r="D143">
        <v>4.95</v>
      </c>
      <c r="E143">
        <v>762</v>
      </c>
      <c r="F143">
        <v>200</v>
      </c>
      <c r="H143">
        <v>113</v>
      </c>
      <c r="I143" s="13">
        <f t="shared" si="17"/>
        <v>46.479162279706692</v>
      </c>
      <c r="J143">
        <v>3512</v>
      </c>
      <c r="K143" s="12">
        <f t="shared" si="16"/>
        <v>47.197957263808632</v>
      </c>
      <c r="L143" s="14">
        <f>Data!L126</f>
        <v>2.688234664775099</v>
      </c>
      <c r="M143" s="12">
        <v>0.52055463347769171</v>
      </c>
      <c r="N143">
        <v>469</v>
      </c>
      <c r="O143" s="1">
        <f>Data!T126</f>
        <v>194.00705482444621</v>
      </c>
      <c r="P143" s="12">
        <f t="shared" si="19"/>
        <v>2.417437862887978</v>
      </c>
    </row>
    <row r="144" spans="1:16" x14ac:dyDescent="0.25">
      <c r="A144" t="s">
        <v>162</v>
      </c>
      <c r="B144">
        <v>73.95</v>
      </c>
      <c r="C144">
        <v>73.95</v>
      </c>
      <c r="D144">
        <v>4.97</v>
      </c>
      <c r="E144">
        <v>762</v>
      </c>
      <c r="F144">
        <v>200</v>
      </c>
      <c r="H144">
        <v>113</v>
      </c>
      <c r="I144" s="13">
        <f t="shared" si="17"/>
        <v>46.479162279706692</v>
      </c>
      <c r="J144">
        <v>3512</v>
      </c>
      <c r="K144" s="12">
        <f t="shared" si="16"/>
        <v>47.491548343475323</v>
      </c>
      <c r="L144" s="14">
        <f>Data!L127</f>
        <v>2.7044890586065522</v>
      </c>
      <c r="M144" s="12">
        <v>0.51525474570604057</v>
      </c>
      <c r="N144">
        <v>286</v>
      </c>
      <c r="O144" s="1">
        <f>Data!T127</f>
        <v>190.48673903759587</v>
      </c>
      <c r="P144" s="12">
        <f t="shared" si="19"/>
        <v>1.5014168516137647</v>
      </c>
    </row>
    <row r="145" spans="1:16" x14ac:dyDescent="0.25">
      <c r="A145" t="s">
        <v>163</v>
      </c>
      <c r="B145">
        <v>74.16</v>
      </c>
      <c r="C145">
        <v>74.16</v>
      </c>
      <c r="D145">
        <v>4.8899999999999997</v>
      </c>
      <c r="E145">
        <v>762</v>
      </c>
      <c r="F145">
        <v>200</v>
      </c>
      <c r="H145">
        <v>113</v>
      </c>
      <c r="I145" s="13">
        <f t="shared" si="17"/>
        <v>46.479162279706692</v>
      </c>
      <c r="J145">
        <v>3512</v>
      </c>
      <c r="K145" s="12">
        <f t="shared" si="16"/>
        <v>47.357065803667744</v>
      </c>
      <c r="L145" s="14">
        <f>Data!L128</f>
        <v>2.6977206418639375</v>
      </c>
      <c r="M145" s="12">
        <v>0.52517140705957854</v>
      </c>
      <c r="N145">
        <v>410</v>
      </c>
      <c r="O145" s="1">
        <f>Data!T128</f>
        <v>190.4950997249685</v>
      </c>
      <c r="P145" s="12">
        <f t="shared" si="19"/>
        <v>2.1522863348818237</v>
      </c>
    </row>
    <row r="146" spans="1:16" x14ac:dyDescent="0.25">
      <c r="A146" t="s">
        <v>164</v>
      </c>
      <c r="B146">
        <v>98.99</v>
      </c>
      <c r="C146">
        <v>98.99</v>
      </c>
      <c r="D146">
        <v>4.95</v>
      </c>
      <c r="E146">
        <v>762</v>
      </c>
      <c r="F146">
        <v>200</v>
      </c>
      <c r="H146">
        <v>113</v>
      </c>
      <c r="I146" s="13">
        <f t="shared" si="17"/>
        <v>46.479162279706692</v>
      </c>
      <c r="J146">
        <v>3512</v>
      </c>
      <c r="K146" s="12">
        <f t="shared" si="16"/>
        <v>35.478331144560059</v>
      </c>
      <c r="L146" s="14">
        <f>Data!L129</f>
        <v>2.037940442404147</v>
      </c>
      <c r="M146" s="12">
        <v>0.6925104578411061</v>
      </c>
      <c r="N146">
        <v>810</v>
      </c>
      <c r="O146" s="1">
        <f>Data!T129</f>
        <v>498.53473178963299</v>
      </c>
      <c r="P146" s="12">
        <f t="shared" si="19"/>
        <v>1.6247614225237093</v>
      </c>
    </row>
    <row r="147" spans="1:16" x14ac:dyDescent="0.25">
      <c r="A147" t="s">
        <v>165</v>
      </c>
      <c r="B147">
        <v>99.4</v>
      </c>
      <c r="C147">
        <v>99.4</v>
      </c>
      <c r="D147">
        <v>4.92</v>
      </c>
      <c r="E147">
        <v>762</v>
      </c>
      <c r="F147">
        <v>200</v>
      </c>
      <c r="H147">
        <v>113</v>
      </c>
      <c r="I147" s="13">
        <f t="shared" si="17"/>
        <v>46.479162279706692</v>
      </c>
      <c r="J147">
        <v>3512</v>
      </c>
      <c r="K147" s="12">
        <f t="shared" si="16"/>
        <v>35.331991951710258</v>
      </c>
      <c r="L147" s="14">
        <f>Data!L130</f>
        <v>2.0303919321224049</v>
      </c>
      <c r="M147" s="12">
        <v>0.69961883431511818</v>
      </c>
      <c r="N147">
        <v>851</v>
      </c>
      <c r="O147" s="1">
        <f>Data!T130</f>
        <v>503.59443252411432</v>
      </c>
      <c r="P147" s="12">
        <f t="shared" si="19"/>
        <v>1.6898518828626057</v>
      </c>
    </row>
    <row r="148" spans="1:16" x14ac:dyDescent="0.25">
      <c r="A148" t="s">
        <v>166</v>
      </c>
      <c r="B148">
        <v>99.51</v>
      </c>
      <c r="C148">
        <v>99.51</v>
      </c>
      <c r="D148">
        <v>4.92</v>
      </c>
      <c r="E148">
        <v>762</v>
      </c>
      <c r="F148">
        <v>200</v>
      </c>
      <c r="H148">
        <v>113</v>
      </c>
      <c r="I148" s="13">
        <f t="shared" si="17"/>
        <v>46.479162279706692</v>
      </c>
      <c r="J148">
        <v>3512</v>
      </c>
      <c r="K148" s="12">
        <f t="shared" si="16"/>
        <v>35.292935383378556</v>
      </c>
      <c r="L148" s="14">
        <f>Data!L131</f>
        <v>2.028241190936547</v>
      </c>
      <c r="M148" s="12">
        <v>0.70039306038931004</v>
      </c>
      <c r="N148">
        <v>761</v>
      </c>
      <c r="O148" s="1">
        <f>Data!T131</f>
        <v>505.42525826953243</v>
      </c>
      <c r="P148" s="12">
        <f t="shared" si="19"/>
        <v>1.5056627810915122</v>
      </c>
    </row>
    <row r="149" spans="1:16" x14ac:dyDescent="0.25">
      <c r="A149" t="s">
        <v>167</v>
      </c>
      <c r="B149">
        <v>124.41</v>
      </c>
      <c r="C149">
        <v>124.41</v>
      </c>
      <c r="D149">
        <v>4.92</v>
      </c>
      <c r="E149">
        <v>762</v>
      </c>
      <c r="F149">
        <v>200</v>
      </c>
      <c r="H149">
        <v>113</v>
      </c>
      <c r="I149" s="13">
        <f t="shared" si="17"/>
        <v>46.479162279706692</v>
      </c>
      <c r="J149">
        <v>3512</v>
      </c>
      <c r="K149" s="12">
        <f t="shared" si="16"/>
        <v>28.229242022345471</v>
      </c>
      <c r="L149" s="14">
        <f>Data!L132</f>
        <v>1.6401606810903695</v>
      </c>
      <c r="M149" s="12">
        <v>0.87564968991090397</v>
      </c>
      <c r="N149">
        <v>1535</v>
      </c>
      <c r="O149" s="1">
        <f>Data!T132</f>
        <v>1044.9536371907006</v>
      </c>
      <c r="P149" s="12">
        <f t="shared" si="19"/>
        <v>1.4689646940956744</v>
      </c>
    </row>
    <row r="150" spans="1:16" x14ac:dyDescent="0.25">
      <c r="A150" t="s">
        <v>168</v>
      </c>
      <c r="B150">
        <v>124.24</v>
      </c>
      <c r="C150">
        <v>124.24</v>
      </c>
      <c r="D150">
        <v>4.92</v>
      </c>
      <c r="E150">
        <v>762</v>
      </c>
      <c r="F150">
        <v>200</v>
      </c>
      <c r="H150">
        <v>113</v>
      </c>
      <c r="I150" s="13">
        <f t="shared" si="17"/>
        <v>46.479162279706692</v>
      </c>
      <c r="J150">
        <v>3512</v>
      </c>
      <c r="K150" s="12">
        <f t="shared" si="16"/>
        <v>28.267868641339344</v>
      </c>
      <c r="L150" s="14">
        <f>Data!L133</f>
        <v>1.6422801648169205</v>
      </c>
      <c r="M150" s="12">
        <v>0.8744531587053348</v>
      </c>
      <c r="N150">
        <v>1196</v>
      </c>
      <c r="O150" s="1">
        <f>Data!T133</f>
        <v>1040.3676528294468</v>
      </c>
      <c r="P150" s="12">
        <f t="shared" si="19"/>
        <v>1.1495936044794224</v>
      </c>
    </row>
    <row r="151" spans="1:16" x14ac:dyDescent="0.25">
      <c r="A151" t="s">
        <v>169</v>
      </c>
      <c r="B151">
        <v>124.4</v>
      </c>
      <c r="C151">
        <v>124.4</v>
      </c>
      <c r="D151">
        <v>4.95</v>
      </c>
      <c r="E151">
        <v>762</v>
      </c>
      <c r="F151">
        <v>200</v>
      </c>
      <c r="H151">
        <v>113</v>
      </c>
      <c r="I151" s="13">
        <f t="shared" si="17"/>
        <v>46.479162279706692</v>
      </c>
      <c r="J151">
        <v>3512</v>
      </c>
      <c r="K151" s="12">
        <f t="shared" si="16"/>
        <v>28.231511254019292</v>
      </c>
      <c r="L151" s="14">
        <f>Data!L134</f>
        <v>1.6397325355061543</v>
      </c>
      <c r="M151" s="12">
        <v>0.87027276447553903</v>
      </c>
      <c r="N151">
        <v>1539</v>
      </c>
      <c r="O151" s="1">
        <f>Data!T134</f>
        <v>1048.1507853042149</v>
      </c>
      <c r="P151" s="12">
        <f t="shared" si="19"/>
        <v>1.4683001926610408</v>
      </c>
    </row>
    <row r="152" spans="1:16" x14ac:dyDescent="0.25">
      <c r="A152" t="s">
        <v>170</v>
      </c>
      <c r="B152">
        <v>149.33000000000001</v>
      </c>
      <c r="C152">
        <v>149.33000000000001</v>
      </c>
      <c r="D152">
        <v>4.93</v>
      </c>
      <c r="E152">
        <v>762</v>
      </c>
      <c r="F152">
        <v>200</v>
      </c>
      <c r="H152">
        <v>113</v>
      </c>
      <c r="I152" s="13">
        <f t="shared" si="17"/>
        <v>46.479162279706692</v>
      </c>
      <c r="J152">
        <v>3512</v>
      </c>
      <c r="K152" s="12">
        <f t="shared" si="16"/>
        <v>23.518382106743452</v>
      </c>
      <c r="L152" s="14">
        <f>Data!L135</f>
        <v>1.3813247484993922</v>
      </c>
      <c r="M152" s="12">
        <v>1.0489151464550404</v>
      </c>
      <c r="N152">
        <v>4142</v>
      </c>
      <c r="O152" s="1">
        <f>Data!T135</f>
        <v>1865.7386886298868</v>
      </c>
      <c r="P152" s="12">
        <f t="shared" si="19"/>
        <v>2.2200322184676864</v>
      </c>
    </row>
    <row r="153" spans="1:16" x14ac:dyDescent="0.25">
      <c r="A153" t="s">
        <v>171</v>
      </c>
      <c r="B153">
        <v>148.88</v>
      </c>
      <c r="C153">
        <v>148.88</v>
      </c>
      <c r="D153">
        <v>4.93</v>
      </c>
      <c r="E153">
        <v>762</v>
      </c>
      <c r="F153">
        <v>200</v>
      </c>
      <c r="H153">
        <v>113</v>
      </c>
      <c r="I153" s="13">
        <f t="shared" si="17"/>
        <v>46.479162279706692</v>
      </c>
      <c r="J153">
        <v>3512</v>
      </c>
      <c r="K153" s="12">
        <f t="shared" si="16"/>
        <v>23.589468027941969</v>
      </c>
      <c r="L153" s="14">
        <f>Data!L136</f>
        <v>1.3852330145851046</v>
      </c>
      <c r="M153" s="12">
        <v>1.0457542824899646</v>
      </c>
      <c r="N153">
        <v>2303</v>
      </c>
      <c r="O153" s="1">
        <f>Data!T136</f>
        <v>1848.3008852434862</v>
      </c>
      <c r="P153" s="12">
        <f t="shared" si="19"/>
        <v>1.2460092501100619</v>
      </c>
    </row>
    <row r="154" spans="1:16" x14ac:dyDescent="0.25">
      <c r="A154" t="s">
        <v>172</v>
      </c>
      <c r="B154">
        <v>149.91999999999999</v>
      </c>
      <c r="C154">
        <v>149.91999999999999</v>
      </c>
      <c r="D154">
        <v>4.93</v>
      </c>
      <c r="E154">
        <v>762</v>
      </c>
      <c r="F154">
        <v>200</v>
      </c>
      <c r="H154">
        <v>113</v>
      </c>
      <c r="I154" s="13">
        <f t="shared" si="17"/>
        <v>46.479162279706692</v>
      </c>
      <c r="J154">
        <v>3512</v>
      </c>
      <c r="K154" s="12">
        <f t="shared" si="16"/>
        <v>23.425827107790823</v>
      </c>
      <c r="L154" s="14">
        <f>Data!L137</f>
        <v>1.3762357283831066</v>
      </c>
      <c r="M154" s="12">
        <v>1.0530593903203618</v>
      </c>
      <c r="N154">
        <v>2556</v>
      </c>
      <c r="O154" s="1">
        <f>Data!T137</f>
        <v>1888.7496788823398</v>
      </c>
      <c r="P154" s="12">
        <f t="shared" si="19"/>
        <v>1.3532762062532833</v>
      </c>
    </row>
    <row r="155" spans="1:16" x14ac:dyDescent="0.25">
      <c r="A155" t="s">
        <v>173</v>
      </c>
      <c r="B155">
        <v>199.84</v>
      </c>
      <c r="C155">
        <v>199.84</v>
      </c>
      <c r="D155">
        <v>4.93</v>
      </c>
      <c r="E155">
        <v>762</v>
      </c>
      <c r="F155">
        <v>200</v>
      </c>
      <c r="H155">
        <v>113</v>
      </c>
      <c r="I155" s="13">
        <f t="shared" si="17"/>
        <v>46.479162279706692</v>
      </c>
      <c r="J155">
        <v>3512</v>
      </c>
      <c r="K155" s="12">
        <f t="shared" si="16"/>
        <v>17.574059247397919</v>
      </c>
      <c r="L155" s="14">
        <f>Data!L138</f>
        <v>1.0529990393536481</v>
      </c>
      <c r="M155" s="12">
        <v>1.4037045661794365</v>
      </c>
      <c r="N155">
        <v>5002</v>
      </c>
      <c r="O155" s="1">
        <f>Data!T138</f>
        <v>4404.2664510611294</v>
      </c>
      <c r="P155" s="12">
        <f t="shared" si="19"/>
        <v>1.135716936198276</v>
      </c>
    </row>
    <row r="156" spans="1:16" x14ac:dyDescent="0.25">
      <c r="A156" t="s">
        <v>174</v>
      </c>
      <c r="B156">
        <v>199.59</v>
      </c>
      <c r="C156">
        <v>199.59</v>
      </c>
      <c r="D156">
        <v>4.92</v>
      </c>
      <c r="E156">
        <v>762</v>
      </c>
      <c r="F156">
        <v>200</v>
      </c>
      <c r="H156">
        <v>113</v>
      </c>
      <c r="I156" s="13">
        <f t="shared" si="17"/>
        <v>46.479162279706692</v>
      </c>
      <c r="J156">
        <v>3512</v>
      </c>
      <c r="K156" s="12">
        <f t="shared" si="16"/>
        <v>17.596071947492359</v>
      </c>
      <c r="L156" s="14">
        <f>Data!L139</f>
        <v>1.05437716530419</v>
      </c>
      <c r="M156" s="12">
        <v>1.4047980195267047</v>
      </c>
      <c r="N156">
        <v>5896</v>
      </c>
      <c r="O156" s="1">
        <f>Data!T139</f>
        <v>4385.3507192694833</v>
      </c>
      <c r="P156" s="12">
        <f t="shared" si="19"/>
        <v>1.3444762750884751</v>
      </c>
    </row>
    <row r="157" spans="1:16" x14ac:dyDescent="0.25">
      <c r="A157" t="s">
        <v>175</v>
      </c>
      <c r="B157">
        <v>200.67</v>
      </c>
      <c r="C157">
        <v>200.67</v>
      </c>
      <c r="D157">
        <v>4.93</v>
      </c>
      <c r="E157">
        <v>762</v>
      </c>
      <c r="F157">
        <v>200</v>
      </c>
      <c r="H157">
        <v>113</v>
      </c>
      <c r="I157" s="13">
        <f t="shared" si="17"/>
        <v>46.479162279706692</v>
      </c>
      <c r="J157">
        <v>3512</v>
      </c>
      <c r="K157" s="12">
        <f t="shared" si="16"/>
        <v>17.501370409129418</v>
      </c>
      <c r="L157" s="14">
        <f>Data!L140</f>
        <v>1.0489571217666385</v>
      </c>
      <c r="M157" s="12">
        <v>1.4095346041594652</v>
      </c>
      <c r="N157">
        <v>5052</v>
      </c>
      <c r="O157" s="1">
        <f>Data!T140</f>
        <v>4454.4551789254083</v>
      </c>
      <c r="P157" s="12">
        <f t="shared" si="19"/>
        <v>1.1341454335205015</v>
      </c>
    </row>
    <row r="158" spans="1:16" x14ac:dyDescent="0.25">
      <c r="A158" t="s">
        <v>176</v>
      </c>
      <c r="B158">
        <v>74.040000000000006</v>
      </c>
      <c r="C158">
        <v>74.040000000000006</v>
      </c>
      <c r="D158">
        <v>4.91</v>
      </c>
      <c r="E158">
        <v>762</v>
      </c>
      <c r="F158">
        <v>200</v>
      </c>
      <c r="H158">
        <v>100</v>
      </c>
      <c r="I158" s="13">
        <f t="shared" si="17"/>
        <v>44.921040526673679</v>
      </c>
      <c r="J158">
        <v>285</v>
      </c>
      <c r="K158" s="12">
        <f t="shared" si="16"/>
        <v>3.8492706645056725</v>
      </c>
      <c r="L158" s="14">
        <f>Data!L141</f>
        <v>0.21585834680812785</v>
      </c>
      <c r="M158" s="12">
        <v>0.52218588554553691</v>
      </c>
      <c r="N158">
        <v>1636</v>
      </c>
      <c r="O158" s="1">
        <f>Data!T141</f>
        <v>1441.9623674572774</v>
      </c>
      <c r="P158" s="12">
        <f t="shared" si="19"/>
        <v>1.1345649768134267</v>
      </c>
    </row>
    <row r="159" spans="1:16" x14ac:dyDescent="0.25">
      <c r="A159" t="s">
        <v>177</v>
      </c>
      <c r="B159">
        <v>72.87</v>
      </c>
      <c r="C159">
        <v>72.87</v>
      </c>
      <c r="D159">
        <v>4.88</v>
      </c>
      <c r="E159">
        <v>762</v>
      </c>
      <c r="F159">
        <v>200</v>
      </c>
      <c r="H159">
        <v>100</v>
      </c>
      <c r="I159" s="13">
        <f t="shared" si="17"/>
        <v>44.921040526673679</v>
      </c>
      <c r="J159">
        <v>285</v>
      </c>
      <c r="K159" s="12">
        <f t="shared" si="16"/>
        <v>3.9110745162618361</v>
      </c>
      <c r="L159" s="14">
        <f>Data!L142</f>
        <v>0.21931441012643593</v>
      </c>
      <c r="M159" s="12">
        <v>0.51709359502546004</v>
      </c>
      <c r="N159">
        <v>1755</v>
      </c>
      <c r="O159" s="1">
        <f>Data!T142</f>
        <v>1403.607335037588</v>
      </c>
      <c r="P159" s="12">
        <f t="shared" si="19"/>
        <v>1.2503496926745554</v>
      </c>
    </row>
    <row r="160" spans="1:16" x14ac:dyDescent="0.25">
      <c r="A160" t="s">
        <v>178</v>
      </c>
      <c r="B160">
        <v>99.56</v>
      </c>
      <c r="C160">
        <v>99.56</v>
      </c>
      <c r="D160">
        <v>4.91</v>
      </c>
      <c r="E160">
        <v>762</v>
      </c>
      <c r="F160">
        <v>200</v>
      </c>
      <c r="H160">
        <v>100</v>
      </c>
      <c r="I160" s="13">
        <f t="shared" si="17"/>
        <v>44.921040526673679</v>
      </c>
      <c r="J160">
        <v>360</v>
      </c>
      <c r="K160" s="12">
        <f t="shared" si="16"/>
        <v>3.6159100040176777</v>
      </c>
      <c r="L160" s="14">
        <f>Data!L143</f>
        <v>0.20382341114677985</v>
      </c>
      <c r="M160" s="12">
        <v>0.70217216052017351</v>
      </c>
      <c r="N160">
        <v>2520</v>
      </c>
      <c r="O160" s="1">
        <f>Data!T143</f>
        <v>2219.9687305817893</v>
      </c>
      <c r="P160" s="12">
        <f t="shared" si="19"/>
        <v>1.1351511241059604</v>
      </c>
    </row>
    <row r="161" spans="1:16" x14ac:dyDescent="0.25">
      <c r="A161" t="s">
        <v>179</v>
      </c>
      <c r="B161">
        <v>99.2</v>
      </c>
      <c r="C161">
        <v>99.2</v>
      </c>
      <c r="D161">
        <v>4.93</v>
      </c>
      <c r="E161">
        <v>762</v>
      </c>
      <c r="F161">
        <v>200</v>
      </c>
      <c r="H161">
        <v>100</v>
      </c>
      <c r="I161" s="13">
        <f t="shared" si="17"/>
        <v>44.921040526673679</v>
      </c>
      <c r="J161">
        <v>360</v>
      </c>
      <c r="K161" s="12">
        <f t="shared" si="16"/>
        <v>3.629032258064516</v>
      </c>
      <c r="L161" s="14">
        <f>Data!L144</f>
        <v>0.20451809387925579</v>
      </c>
      <c r="M161" s="12">
        <v>0.69679490074559713</v>
      </c>
      <c r="N161">
        <v>2632</v>
      </c>
      <c r="O161" s="1">
        <f>Data!T144</f>
        <v>2212.5341158171218</v>
      </c>
      <c r="P161" s="12">
        <f t="shared" si="19"/>
        <v>1.1895861768567411</v>
      </c>
    </row>
    <row r="162" spans="1:16" x14ac:dyDescent="0.25">
      <c r="A162" t="s">
        <v>180</v>
      </c>
      <c r="B162">
        <v>124.43</v>
      </c>
      <c r="C162">
        <v>124.43</v>
      </c>
      <c r="D162">
        <v>4.93</v>
      </c>
      <c r="E162">
        <v>762</v>
      </c>
      <c r="F162">
        <v>200</v>
      </c>
      <c r="H162">
        <v>100</v>
      </c>
      <c r="I162" s="13">
        <f t="shared" si="17"/>
        <v>44.921040526673679</v>
      </c>
      <c r="J162">
        <v>435</v>
      </c>
      <c r="K162" s="12">
        <f t="shared" si="16"/>
        <v>3.4959414932090329</v>
      </c>
      <c r="L162" s="14">
        <f>Data!L145</f>
        <v>0.19861950172081622</v>
      </c>
      <c r="M162" s="12">
        <v>0.87401400705417986</v>
      </c>
      <c r="N162">
        <v>3023</v>
      </c>
      <c r="O162" s="1">
        <f>Data!T145</f>
        <v>3108.3119699999997</v>
      </c>
      <c r="P162" s="12">
        <f t="shared" si="19"/>
        <v>0.97255360117536727</v>
      </c>
    </row>
    <row r="163" spans="1:16" x14ac:dyDescent="0.25">
      <c r="A163" t="s">
        <v>181</v>
      </c>
      <c r="B163">
        <v>124.94</v>
      </c>
      <c r="C163">
        <v>124.94</v>
      </c>
      <c r="D163">
        <v>4.9400000000000004</v>
      </c>
      <c r="E163">
        <v>762</v>
      </c>
      <c r="F163">
        <v>200</v>
      </c>
      <c r="H163">
        <v>100</v>
      </c>
      <c r="I163" s="13">
        <f t="shared" si="17"/>
        <v>44.921040526673679</v>
      </c>
      <c r="J163">
        <v>435</v>
      </c>
      <c r="K163" s="12">
        <f t="shared" si="16"/>
        <v>3.4816712021770448</v>
      </c>
      <c r="L163" s="14">
        <f>Data!L146</f>
        <v>0.19782612449817827</v>
      </c>
      <c r="M163" s="12">
        <v>0.87581980877961663</v>
      </c>
      <c r="N163">
        <v>2962</v>
      </c>
      <c r="O163" s="1">
        <f>Data!T146</f>
        <v>3130.7347599999994</v>
      </c>
      <c r="P163" s="12">
        <f t="shared" si="19"/>
        <v>0.94610378299821241</v>
      </c>
    </row>
    <row r="164" spans="1:16" x14ac:dyDescent="0.25">
      <c r="A164" t="s">
        <v>182</v>
      </c>
      <c r="B164">
        <v>149.99</v>
      </c>
      <c r="C164">
        <v>149.99</v>
      </c>
      <c r="D164">
        <v>4.92</v>
      </c>
      <c r="E164">
        <v>762</v>
      </c>
      <c r="F164">
        <v>200</v>
      </c>
      <c r="H164">
        <v>100</v>
      </c>
      <c r="I164" s="13">
        <f t="shared" si="17"/>
        <v>44.921040526673679</v>
      </c>
      <c r="J164">
        <v>510</v>
      </c>
      <c r="K164" s="12">
        <f t="shared" si="16"/>
        <v>3.400226681778785</v>
      </c>
      <c r="L164" s="14">
        <f>Data!L147</f>
        <v>0.1949121839166503</v>
      </c>
      <c r="M164" s="12">
        <v>1.0556924442547746</v>
      </c>
      <c r="N164">
        <v>4115</v>
      </c>
      <c r="O164" s="1">
        <f>Data!T147</f>
        <v>4139.6951811999988</v>
      </c>
      <c r="P164" s="12">
        <f t="shared" si="19"/>
        <v>0.99403454116328427</v>
      </c>
    </row>
    <row r="165" spans="1:16" x14ac:dyDescent="0.25">
      <c r="A165" t="s">
        <v>183</v>
      </c>
      <c r="B165">
        <v>149.87</v>
      </c>
      <c r="C165">
        <v>149.87</v>
      </c>
      <c r="D165">
        <v>4.92</v>
      </c>
      <c r="E165">
        <v>762</v>
      </c>
      <c r="F165">
        <v>200</v>
      </c>
      <c r="H165">
        <v>100</v>
      </c>
      <c r="I165" s="13">
        <f t="shared" si="17"/>
        <v>44.921040526673679</v>
      </c>
      <c r="J165">
        <v>510</v>
      </c>
      <c r="K165" s="12">
        <f t="shared" si="16"/>
        <v>3.4029492226596383</v>
      </c>
      <c r="L165" s="14">
        <f>Data!L148</f>
        <v>0.19506020794365081</v>
      </c>
      <c r="M165" s="12">
        <v>1.0548478339920198</v>
      </c>
      <c r="N165">
        <v>3968</v>
      </c>
      <c r="O165" s="1">
        <f>Data!T148</f>
        <v>4134.5334820000016</v>
      </c>
      <c r="P165" s="12">
        <f t="shared" si="19"/>
        <v>0.95972133670581761</v>
      </c>
    </row>
    <row r="166" spans="1:16" x14ac:dyDescent="0.25">
      <c r="A166" t="s">
        <v>184</v>
      </c>
      <c r="B166">
        <v>149.77000000000001</v>
      </c>
      <c r="C166">
        <v>149.77000000000001</v>
      </c>
      <c r="D166">
        <v>4.93</v>
      </c>
      <c r="E166">
        <v>762</v>
      </c>
      <c r="F166">
        <v>200</v>
      </c>
      <c r="H166">
        <v>113</v>
      </c>
      <c r="I166" s="13">
        <f t="shared" si="17"/>
        <v>46.479162279706692</v>
      </c>
      <c r="J166">
        <v>1514</v>
      </c>
      <c r="K166" s="12">
        <f t="shared" si="16"/>
        <v>10.108833544768645</v>
      </c>
      <c r="L166" s="14">
        <f>Data!L149</f>
        <v>0.59384226776608706</v>
      </c>
      <c r="M166" s="12">
        <v>1.0520057689986702</v>
      </c>
      <c r="N166">
        <v>5164</v>
      </c>
      <c r="O166" s="1">
        <f>Data!T149</f>
        <v>3915.839077633851</v>
      </c>
      <c r="P166" s="12">
        <f t="shared" si="19"/>
        <v>1.3187467354047528</v>
      </c>
    </row>
    <row r="167" spans="1:16" x14ac:dyDescent="0.25">
      <c r="A167" t="s">
        <v>185</v>
      </c>
      <c r="B167">
        <v>149.37</v>
      </c>
      <c r="C167">
        <v>149.37</v>
      </c>
      <c r="D167">
        <v>4.9400000000000004</v>
      </c>
      <c r="E167">
        <v>762</v>
      </c>
      <c r="F167">
        <v>200</v>
      </c>
      <c r="H167">
        <v>113</v>
      </c>
      <c r="I167" s="13">
        <f t="shared" si="17"/>
        <v>46.479162279706692</v>
      </c>
      <c r="J167">
        <v>1514</v>
      </c>
      <c r="K167" s="12">
        <f t="shared" si="16"/>
        <v>10.135904130682198</v>
      </c>
      <c r="L167" s="14">
        <f>Data!L150</f>
        <v>0.59525366380486822</v>
      </c>
      <c r="M167" s="12">
        <v>1.0470722333713089</v>
      </c>
      <c r="N167">
        <v>4833</v>
      </c>
      <c r="O167" s="1">
        <f>Data!T150</f>
        <v>3900.1249428853416</v>
      </c>
      <c r="P167" s="12">
        <f t="shared" si="19"/>
        <v>1.239191069715964</v>
      </c>
    </row>
    <row r="168" spans="1:16" x14ac:dyDescent="0.25">
      <c r="A168" t="s">
        <v>186</v>
      </c>
      <c r="B168">
        <v>149.58000000000001</v>
      </c>
      <c r="C168">
        <v>149.58000000000001</v>
      </c>
      <c r="D168">
        <v>4.95</v>
      </c>
      <c r="E168">
        <v>762</v>
      </c>
      <c r="F168">
        <v>200</v>
      </c>
      <c r="H168">
        <v>113</v>
      </c>
      <c r="I168" s="13">
        <f t="shared" si="17"/>
        <v>46.479162279706692</v>
      </c>
      <c r="J168">
        <v>1514</v>
      </c>
      <c r="K168" s="12">
        <f t="shared" si="16"/>
        <v>10.121674020590987</v>
      </c>
      <c r="L168" s="14">
        <f>Data!L151</f>
        <v>0.59439455416616072</v>
      </c>
      <c r="M168" s="12">
        <v>1.0464260459023402</v>
      </c>
      <c r="N168">
        <v>5085</v>
      </c>
      <c r="O168" s="1">
        <f>Data!T151</f>
        <v>3913.4996407092572</v>
      </c>
      <c r="P168" s="12">
        <f t="shared" si="19"/>
        <v>1.2993485286428768</v>
      </c>
    </row>
    <row r="169" spans="1:16" x14ac:dyDescent="0.25">
      <c r="A169" t="s">
        <v>187</v>
      </c>
      <c r="B169">
        <v>199.01</v>
      </c>
      <c r="C169">
        <v>199.01</v>
      </c>
      <c r="D169">
        <v>4.92</v>
      </c>
      <c r="E169">
        <v>762</v>
      </c>
      <c r="F169">
        <v>200</v>
      </c>
      <c r="H169">
        <v>113</v>
      </c>
      <c r="I169" s="13">
        <f t="shared" si="17"/>
        <v>46.479162279706692</v>
      </c>
      <c r="J169">
        <v>660</v>
      </c>
      <c r="K169" s="12">
        <f t="shared" si="16"/>
        <v>3.3164162604894227</v>
      </c>
      <c r="L169" s="14">
        <f>Data!L152</f>
        <v>0.19868186492822948</v>
      </c>
      <c r="M169" s="12">
        <v>1.4007157365900569</v>
      </c>
      <c r="N169">
        <v>5184</v>
      </c>
      <c r="O169" s="1">
        <f>Data!T152</f>
        <v>6954.3423401</v>
      </c>
      <c r="P169" s="12">
        <f t="shared" si="19"/>
        <v>0.74543353583675553</v>
      </c>
    </row>
    <row r="170" spans="1:16" x14ac:dyDescent="0.25">
      <c r="A170" t="s">
        <v>188</v>
      </c>
      <c r="B170">
        <v>198.71</v>
      </c>
      <c r="C170">
        <v>198.71</v>
      </c>
      <c r="D170">
        <v>4.92</v>
      </c>
      <c r="E170">
        <v>762</v>
      </c>
      <c r="F170">
        <v>200</v>
      </c>
      <c r="H170">
        <v>113</v>
      </c>
      <c r="I170" s="13">
        <f t="shared" si="17"/>
        <v>46.479162279706692</v>
      </c>
      <c r="J170">
        <v>660</v>
      </c>
      <c r="K170" s="12">
        <f t="shared" si="16"/>
        <v>3.3214231795078253</v>
      </c>
      <c r="L170" s="14">
        <f>Data!L153</f>
        <v>0.19896020513509713</v>
      </c>
      <c r="M170" s="12">
        <v>1.3986042109331704</v>
      </c>
      <c r="N170">
        <v>5604</v>
      </c>
      <c r="O170" s="1">
        <f>Data!T153</f>
        <v>6937.0279360999994</v>
      </c>
      <c r="P170" s="12">
        <f t="shared" si="19"/>
        <v>0.8078387533711695</v>
      </c>
    </row>
    <row r="171" spans="1:16" x14ac:dyDescent="0.25">
      <c r="A171" t="s">
        <v>189</v>
      </c>
      <c r="B171">
        <v>198.92</v>
      </c>
      <c r="C171">
        <v>198.92</v>
      </c>
      <c r="D171">
        <v>4.91</v>
      </c>
      <c r="E171">
        <v>762</v>
      </c>
      <c r="F171">
        <v>200</v>
      </c>
      <c r="H171">
        <v>113</v>
      </c>
      <c r="I171" s="13">
        <f t="shared" si="17"/>
        <v>46.479162279706692</v>
      </c>
      <c r="J171">
        <v>1514</v>
      </c>
      <c r="K171" s="12">
        <f t="shared" si="16"/>
        <v>7.6110999396742418</v>
      </c>
      <c r="L171" s="14">
        <f>Data!L154</f>
        <v>0.4560223445302517</v>
      </c>
      <c r="M171" s="12">
        <v>1.4029337702960318</v>
      </c>
      <c r="N171">
        <v>7478</v>
      </c>
      <c r="O171" s="1">
        <f>Data!T154</f>
        <v>6509.5106533309818</v>
      </c>
      <c r="P171" s="12">
        <f t="shared" si="19"/>
        <v>1.1487806685089965</v>
      </c>
    </row>
    <row r="172" spans="1:16" x14ac:dyDescent="0.25">
      <c r="A172" t="s">
        <v>190</v>
      </c>
      <c r="B172">
        <v>198.99</v>
      </c>
      <c r="C172">
        <v>198.99</v>
      </c>
      <c r="D172">
        <v>4.92</v>
      </c>
      <c r="E172">
        <v>762</v>
      </c>
      <c r="F172">
        <v>200</v>
      </c>
      <c r="H172">
        <v>113</v>
      </c>
      <c r="I172" s="13">
        <f t="shared" si="17"/>
        <v>46.479162279706692</v>
      </c>
      <c r="J172">
        <v>1514</v>
      </c>
      <c r="K172" s="12">
        <f t="shared" si="16"/>
        <v>7.6084225337956681</v>
      </c>
      <c r="L172" s="14">
        <f>Data!L155</f>
        <v>0.45580666487932303</v>
      </c>
      <c r="M172" s="12">
        <v>1.4005749682129314</v>
      </c>
      <c r="N172">
        <v>7506</v>
      </c>
      <c r="O172" s="1">
        <f>Data!T155</f>
        <v>6518.3312413862086</v>
      </c>
      <c r="P172" s="12">
        <f t="shared" si="19"/>
        <v>1.1515217195994707</v>
      </c>
    </row>
    <row r="173" spans="1:16" x14ac:dyDescent="0.25">
      <c r="A173" t="s">
        <v>191</v>
      </c>
      <c r="B173">
        <v>198.96</v>
      </c>
      <c r="C173">
        <v>198.96</v>
      </c>
      <c r="D173">
        <v>4.9400000000000004</v>
      </c>
      <c r="E173">
        <v>762</v>
      </c>
      <c r="F173">
        <v>200</v>
      </c>
      <c r="H173">
        <v>113</v>
      </c>
      <c r="I173" s="13">
        <f t="shared" si="17"/>
        <v>46.479162279706692</v>
      </c>
      <c r="J173">
        <v>1514</v>
      </c>
      <c r="K173" s="12">
        <f t="shared" si="16"/>
        <v>7.6095697627663847</v>
      </c>
      <c r="L173" s="14">
        <f>Data!L156</f>
        <v>0.45573732492846869</v>
      </c>
      <c r="M173" s="12">
        <v>1.3946943265150675</v>
      </c>
      <c r="N173">
        <v>6460</v>
      </c>
      <c r="O173" s="1">
        <f>Data!T156</f>
        <v>6526.0499608607297</v>
      </c>
      <c r="P173" s="12">
        <f t="shared" si="19"/>
        <v>0.98987902923562388</v>
      </c>
    </row>
    <row r="174" spans="1:16" x14ac:dyDescent="0.25">
      <c r="O174" s="16" t="s">
        <v>229</v>
      </c>
      <c r="P174" s="18">
        <f>AVERAGE(P128:P173)</f>
        <v>1.3432349285135365</v>
      </c>
    </row>
    <row r="175" spans="1:16" x14ac:dyDescent="0.25">
      <c r="F175">
        <f>COUNTIF(H8:H173,"&gt;75")</f>
        <v>75</v>
      </c>
      <c r="G175" t="s">
        <v>295</v>
      </c>
      <c r="H175" t="s">
        <v>309</v>
      </c>
      <c r="I175" s="47" t="s">
        <v>285</v>
      </c>
      <c r="J175" s="44">
        <v>1.28</v>
      </c>
      <c r="K175" t="s">
        <v>273</v>
      </c>
      <c r="L175" s="47">
        <v>0.34499999999999997</v>
      </c>
      <c r="O175" s="16" t="s">
        <v>273</v>
      </c>
      <c r="P175" s="34">
        <f>STDEV(P128:P173)</f>
        <v>0.37019333900841367</v>
      </c>
    </row>
    <row r="176" spans="1:16" x14ac:dyDescent="0.25">
      <c r="F176">
        <f>COUNTIF(H9:H174,"&gt;=100")</f>
        <v>55</v>
      </c>
      <c r="G176" t="s">
        <v>295</v>
      </c>
      <c r="H176" t="s">
        <v>316</v>
      </c>
      <c r="I176" s="47" t="s">
        <v>285</v>
      </c>
      <c r="J176" s="44">
        <v>1.36</v>
      </c>
      <c r="K176" t="s">
        <v>273</v>
      </c>
      <c r="L176" s="47">
        <v>0.36699999999999999</v>
      </c>
      <c r="P176" s="14"/>
    </row>
    <row r="177" spans="6:16" x14ac:dyDescent="0.25">
      <c r="F177">
        <f>COUNTIF(K8:K173, "&lt; 4")</f>
        <v>35</v>
      </c>
      <c r="G177" s="36" t="s">
        <v>49</v>
      </c>
      <c r="H177" s="36" t="s">
        <v>281</v>
      </c>
      <c r="I177" s="36" t="s">
        <v>285</v>
      </c>
      <c r="J177" s="18">
        <v>1.08</v>
      </c>
      <c r="K177" s="42" t="s">
        <v>273</v>
      </c>
      <c r="L177" s="46">
        <v>0.188</v>
      </c>
      <c r="N177" s="16" t="s">
        <v>213</v>
      </c>
      <c r="O177" s="16" t="s">
        <v>230</v>
      </c>
      <c r="P177" s="18">
        <f>(P10*2+P22*10+P34*10+P38*2+P43*3+P57*12+P70*6+P80*8+P110*27+P126*9+P174*46)/135</f>
        <v>1.186083526200518</v>
      </c>
    </row>
    <row r="178" spans="6:16" x14ac:dyDescent="0.25">
      <c r="F178">
        <v>100</v>
      </c>
      <c r="G178" s="36" t="s">
        <v>50</v>
      </c>
      <c r="H178" s="36" t="s">
        <v>286</v>
      </c>
      <c r="I178" s="36" t="s">
        <v>285</v>
      </c>
      <c r="J178" s="18">
        <v>1.22</v>
      </c>
      <c r="K178" s="42" t="s">
        <v>273</v>
      </c>
      <c r="L178" s="46">
        <v>0.317</v>
      </c>
      <c r="N178" s="16" t="s">
        <v>213</v>
      </c>
      <c r="O178" s="16" t="s">
        <v>273</v>
      </c>
      <c r="P178" s="34">
        <f>(P11*2+P23*10+P35*10+P39*2+P44*3+P58*12+P71*6+P81*8+P111*27+P127*9+P175*46)/135</f>
        <v>0.21155849161658838</v>
      </c>
    </row>
    <row r="179" spans="6:16" x14ac:dyDescent="0.25">
      <c r="F179" s="1">
        <f>COUNTIF(P8:P9,"&lt;1")+COUNTIF(P12:P21,"&lt;1")+COUNTIF(P24:P33,"&lt;1")+COUNTIF(P36:P37,"&lt;1")+COUNTIF(P40:P42,"&lt;1")+COUNTIF(P45:P56,"&lt;1")+COUNTIF(P64:P69,"&lt;1")+COUNTIF(P72:P79,"&lt;1")+COUNTIF(P83:P109,"&lt;1")+COUNTIF(P117:P125,"&lt;1")+COUNTIF(P128:P173,"&lt;1")</f>
        <v>32</v>
      </c>
      <c r="G179" s="43" t="s">
        <v>310</v>
      </c>
      <c r="H179" s="43" t="s">
        <v>311</v>
      </c>
      <c r="I179" s="12" t="s">
        <v>312</v>
      </c>
      <c r="J179" s="39">
        <f>F179/135</f>
        <v>0.23703703703703705</v>
      </c>
      <c r="P179" s="12"/>
    </row>
  </sheetData>
  <mergeCells count="4">
    <mergeCell ref="C2:E2"/>
    <mergeCell ref="D3:G3"/>
    <mergeCell ref="J3:L3"/>
    <mergeCell ref="A1:I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58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61"/>
  <sheetViews>
    <sheetView zoomScaleNormal="100" workbookViewId="0">
      <pane xSplit="1" ySplit="6" topLeftCell="P155" activePane="bottomRight" state="frozen"/>
      <selection pane="topRight" activeCell="B1" sqref="B1"/>
      <selection pane="bottomLeft" activeCell="A7" sqref="A7"/>
      <selection pane="bottomRight" activeCell="X162" sqref="X162"/>
    </sheetView>
  </sheetViews>
  <sheetFormatPr defaultRowHeight="15" x14ac:dyDescent="0.25"/>
  <cols>
    <col min="15" max="15" width="11.85546875" customWidth="1"/>
    <col min="18" max="18" width="9.140625" customWidth="1"/>
    <col min="21" max="21" width="9.140625" style="16"/>
    <col min="28" max="28" width="14.7109375" bestFit="1" customWidth="1"/>
  </cols>
  <sheetData>
    <row r="1" spans="1:32" x14ac:dyDescent="0.25">
      <c r="A1" s="56" t="s">
        <v>205</v>
      </c>
      <c r="B1" s="56"/>
      <c r="C1" s="56"/>
      <c r="D1" s="56"/>
      <c r="E1" s="56"/>
      <c r="F1" s="56"/>
      <c r="G1" s="56"/>
      <c r="H1" s="56"/>
      <c r="V1" s="1"/>
    </row>
    <row r="2" spans="1:32" x14ac:dyDescent="0.25">
      <c r="A2" s="2"/>
      <c r="C2" s="56" t="s">
        <v>0</v>
      </c>
      <c r="D2" s="56"/>
      <c r="E2" s="56"/>
      <c r="G2" t="s">
        <v>199</v>
      </c>
      <c r="V2" s="1"/>
    </row>
    <row r="3" spans="1:32" x14ac:dyDescent="0.25">
      <c r="A3" s="2"/>
      <c r="D3" s="57" t="s">
        <v>214</v>
      </c>
      <c r="E3" s="57"/>
      <c r="F3" s="57"/>
      <c r="G3" s="57"/>
      <c r="I3" s="2" t="s">
        <v>303</v>
      </c>
      <c r="J3" s="58" t="s">
        <v>1</v>
      </c>
      <c r="K3" s="58"/>
      <c r="L3" s="58"/>
      <c r="M3" s="3"/>
      <c r="N3" s="3"/>
      <c r="O3" s="3"/>
      <c r="V3" s="4" t="s">
        <v>2</v>
      </c>
      <c r="AF3" s="5" t="s">
        <v>3</v>
      </c>
    </row>
    <row r="4" spans="1:32" x14ac:dyDescent="0.25">
      <c r="A4" s="2"/>
      <c r="O4" s="6" t="s">
        <v>4</v>
      </c>
      <c r="P4" s="6" t="s">
        <v>5</v>
      </c>
      <c r="Q4" s="6" t="s">
        <v>5</v>
      </c>
      <c r="R4" s="6" t="s">
        <v>6</v>
      </c>
      <c r="S4" s="7" t="s">
        <v>5</v>
      </c>
      <c r="T4" s="6" t="s">
        <v>7</v>
      </c>
      <c r="U4" s="7" t="s">
        <v>5</v>
      </c>
      <c r="V4" s="4" t="s">
        <v>8</v>
      </c>
      <c r="W4" s="8" t="s">
        <v>9</v>
      </c>
      <c r="X4" t="s">
        <v>10</v>
      </c>
      <c r="Y4" t="s">
        <v>11</v>
      </c>
      <c r="Z4" t="s">
        <v>12</v>
      </c>
      <c r="AA4" t="s">
        <v>13</v>
      </c>
      <c r="AE4" s="9" t="s">
        <v>14</v>
      </c>
      <c r="AF4" s="5" t="s">
        <v>15</v>
      </c>
    </row>
    <row r="5" spans="1:32" x14ac:dyDescent="0.25">
      <c r="A5" s="10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193</v>
      </c>
      <c r="H5" s="6" t="s">
        <v>22</v>
      </c>
      <c r="I5" s="6" t="s">
        <v>304</v>
      </c>
      <c r="J5" s="6" t="s">
        <v>24</v>
      </c>
      <c r="K5" s="6" t="s">
        <v>25</v>
      </c>
      <c r="L5" s="6" t="s">
        <v>26</v>
      </c>
      <c r="M5" s="6"/>
      <c r="N5" s="6" t="s">
        <v>27</v>
      </c>
      <c r="O5" s="6" t="s">
        <v>28</v>
      </c>
      <c r="P5" s="6" t="s">
        <v>29</v>
      </c>
      <c r="Q5" s="8" t="s">
        <v>30</v>
      </c>
      <c r="R5" s="6" t="s">
        <v>31</v>
      </c>
      <c r="S5" s="6" t="s">
        <v>31</v>
      </c>
      <c r="T5" s="6" t="s">
        <v>31</v>
      </c>
      <c r="U5" s="6" t="s">
        <v>31</v>
      </c>
      <c r="V5" s="11" t="s">
        <v>32</v>
      </c>
      <c r="W5" s="7" t="s">
        <v>33</v>
      </c>
      <c r="X5" s="6" t="s">
        <v>34</v>
      </c>
      <c r="Y5" s="6" t="s">
        <v>35</v>
      </c>
      <c r="Z5" s="6" t="s">
        <v>36</v>
      </c>
      <c r="AA5" s="6" t="s">
        <v>37</v>
      </c>
      <c r="AB5" s="6" t="s">
        <v>38</v>
      </c>
      <c r="AC5" s="6" t="s">
        <v>39</v>
      </c>
      <c r="AD5" s="6" t="s">
        <v>40</v>
      </c>
      <c r="AE5" s="6" t="s">
        <v>41</v>
      </c>
      <c r="AF5" s="7" t="s">
        <v>5</v>
      </c>
    </row>
    <row r="6" spans="1:32" x14ac:dyDescent="0.25">
      <c r="A6" s="10"/>
      <c r="B6" s="6" t="s">
        <v>42</v>
      </c>
      <c r="C6" s="6" t="s">
        <v>42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45</v>
      </c>
      <c r="I6" s="6" t="s">
        <v>44</v>
      </c>
      <c r="J6" s="6" t="s">
        <v>42</v>
      </c>
      <c r="K6" s="6"/>
      <c r="L6" s="6" t="s">
        <v>46</v>
      </c>
      <c r="M6" s="6" t="s">
        <v>192</v>
      </c>
      <c r="N6" s="6"/>
      <c r="O6" s="6" t="s">
        <v>47</v>
      </c>
      <c r="P6" s="6" t="s">
        <v>48</v>
      </c>
      <c r="Q6" s="6" t="s">
        <v>42</v>
      </c>
      <c r="R6" s="6" t="s">
        <v>48</v>
      </c>
      <c r="S6" s="6" t="s">
        <v>49</v>
      </c>
      <c r="T6" s="6" t="s">
        <v>48</v>
      </c>
      <c r="U6" s="6" t="s">
        <v>50</v>
      </c>
      <c r="V6" s="11" t="s">
        <v>48</v>
      </c>
      <c r="W6" s="6" t="s">
        <v>51</v>
      </c>
      <c r="X6" s="6" t="s">
        <v>42</v>
      </c>
      <c r="Y6" s="6" t="s">
        <v>42</v>
      </c>
      <c r="Z6" s="6" t="s">
        <v>52</v>
      </c>
      <c r="AA6" s="6" t="s">
        <v>52</v>
      </c>
      <c r="AB6" s="6" t="s">
        <v>53</v>
      </c>
      <c r="AC6" s="6" t="s">
        <v>48</v>
      </c>
      <c r="AD6" s="6"/>
      <c r="AE6" s="6"/>
      <c r="AF6" s="6" t="s">
        <v>54</v>
      </c>
    </row>
    <row r="7" spans="1:32" x14ac:dyDescent="0.25">
      <c r="A7" s="6" t="s">
        <v>56</v>
      </c>
      <c r="B7" s="6">
        <v>2007</v>
      </c>
      <c r="C7" s="16" t="s">
        <v>215</v>
      </c>
      <c r="I7" s="6" t="s">
        <v>55</v>
      </c>
      <c r="V7" s="1"/>
    </row>
    <row r="8" spans="1:32" x14ac:dyDescent="0.25">
      <c r="A8" t="s">
        <v>57</v>
      </c>
      <c r="B8">
        <v>200</v>
      </c>
      <c r="C8">
        <v>200</v>
      </c>
      <c r="D8">
        <v>2.5</v>
      </c>
      <c r="E8">
        <v>270</v>
      </c>
      <c r="F8">
        <v>200</v>
      </c>
      <c r="G8">
        <v>58.3</v>
      </c>
      <c r="H8">
        <f>0.8*G8</f>
        <v>46.64</v>
      </c>
      <c r="I8" s="13">
        <f>22*((G8+8)/10)^0.3</f>
        <v>38.804021750370239</v>
      </c>
      <c r="J8">
        <v>1190</v>
      </c>
      <c r="K8" s="12">
        <f>J8/B8</f>
        <v>5.95</v>
      </c>
      <c r="L8" s="14">
        <f>SQRT(R8/AC8)</f>
        <v>0.24817664406333598</v>
      </c>
      <c r="M8" s="20">
        <v>0</v>
      </c>
      <c r="N8" s="13">
        <f>C8/D8</f>
        <v>80</v>
      </c>
      <c r="O8" s="12">
        <f>N8/(52*SQRT(235/E8))</f>
        <v>1.6490529254088377</v>
      </c>
      <c r="P8">
        <v>2260</v>
      </c>
      <c r="R8" s="1">
        <f>(E8*AA8+H8*Z8)/1000</f>
        <v>2306.7359999999999</v>
      </c>
      <c r="S8" s="12">
        <f>P8/R8</f>
        <v>0.97973933731471663</v>
      </c>
      <c r="T8" s="1">
        <f>AE8*R8</f>
        <v>2282.1490721576461</v>
      </c>
      <c r="U8" s="18">
        <f>P8/T8</f>
        <v>0.99029464269978418</v>
      </c>
      <c r="V8" s="1">
        <f>AE8*(E8*AA8+0.85*H8*Z8)/1000</f>
        <v>2018.9616443775767</v>
      </c>
      <c r="W8" s="12">
        <f>E8*AA8/(1000*R8)</f>
        <v>0.23117079717835071</v>
      </c>
      <c r="X8">
        <f>B8-2*D8</f>
        <v>195</v>
      </c>
      <c r="Y8">
        <f>C8-2*D8</f>
        <v>195</v>
      </c>
      <c r="Z8" s="1">
        <f>X8*Y8</f>
        <v>38025</v>
      </c>
      <c r="AA8" s="1">
        <f>B8*C8-Z8</f>
        <v>1975</v>
      </c>
      <c r="AB8" s="22">
        <f>((C8*B8^3-Y8*X8^3)*F8+(Y8*X8^3)*I8*0.6)/12</f>
        <v>5373660881.735363</v>
      </c>
      <c r="AC8" s="1">
        <f>(PI()^2*AB8)/(J8*J8)</f>
        <v>37452.091722574012</v>
      </c>
      <c r="AD8">
        <f>0.5*(1+0.21*(L8-0.2)+L8*L8)</f>
        <v>0.53585437095592015</v>
      </c>
      <c r="AE8">
        <f>IF((1/(AD8+SQRT(AD8*AD8-L8*L8)))&gt;1,1,1/(AD8+SQRT(AD8*AD8-L8*L8)))</f>
        <v>0.98934124761465825</v>
      </c>
      <c r="AF8" s="12" t="str">
        <f t="shared" ref="AF8:AF20" si="0">IF(G8&gt;60,(1000*P8/(AE8*(E8*AA8+0.85*G8*Z8))),"")</f>
        <v/>
      </c>
    </row>
    <row r="9" spans="1:32" x14ac:dyDescent="0.25">
      <c r="A9" t="s">
        <v>58</v>
      </c>
      <c r="B9">
        <v>200</v>
      </c>
      <c r="C9">
        <v>200</v>
      </c>
      <c r="D9">
        <v>2.5</v>
      </c>
      <c r="E9">
        <v>270</v>
      </c>
      <c r="F9">
        <v>200</v>
      </c>
      <c r="G9">
        <v>58.3</v>
      </c>
      <c r="H9">
        <f t="shared" ref="H9:H31" si="1">0.8*G9</f>
        <v>46.64</v>
      </c>
      <c r="I9" s="13">
        <f>22*((G9+8)/10)^0.3</f>
        <v>38.804021750370239</v>
      </c>
      <c r="J9">
        <v>2340</v>
      </c>
      <c r="K9" s="12">
        <f>J9/B9</f>
        <v>11.7</v>
      </c>
      <c r="L9" s="14">
        <f>SQRT(R9/AC9)</f>
        <v>0.48801121605731612</v>
      </c>
      <c r="M9" s="20">
        <v>0</v>
      </c>
      <c r="N9" s="13">
        <f>C9/D9</f>
        <v>80</v>
      </c>
      <c r="O9" s="12">
        <f>N9/(52*SQRT(235/E9))</f>
        <v>1.6490529254088377</v>
      </c>
      <c r="P9">
        <v>2305</v>
      </c>
      <c r="R9" s="1">
        <f>(E9*AA9+H9*Z9)/1000</f>
        <v>2306.7359999999999</v>
      </c>
      <c r="S9" s="12">
        <f>P9/R9</f>
        <v>0.9992474214647884</v>
      </c>
      <c r="T9" s="1">
        <f>AE9*R9</f>
        <v>2140.5427934271438</v>
      </c>
      <c r="U9" s="18">
        <f>P9/T9</f>
        <v>1.0768296747338322</v>
      </c>
      <c r="V9" s="1">
        <f>AE9*(E9*AA9+0.85*G9*Z9)/1000</f>
        <v>2243.3997815194075</v>
      </c>
      <c r="W9" s="12">
        <f>E9*AA9/(1000*R9)</f>
        <v>0.23117079717835071</v>
      </c>
      <c r="X9">
        <f>B9-2*D9</f>
        <v>195</v>
      </c>
      <c r="Y9">
        <f>C9-2*D9</f>
        <v>195</v>
      </c>
      <c r="Z9" s="1">
        <f>X9*Y9</f>
        <v>38025</v>
      </c>
      <c r="AA9" s="1">
        <f>B9*C9-Z9</f>
        <v>1975</v>
      </c>
      <c r="AB9" s="22">
        <f>((C9*B9^3-Y9*X9^3)*F9+(Y9*X9^3)*I9*0.6)/12</f>
        <v>5373660881.735363</v>
      </c>
      <c r="AC9" s="1">
        <f>(PI()^2*AB9)/(J9*J9)</f>
        <v>9685.8622047514527</v>
      </c>
      <c r="AD9">
        <f>0.5*(1+0.21*(L9-0.2)+L9*L9)</f>
        <v>0.64931865118488841</v>
      </c>
      <c r="AE9">
        <f>IF((1/(AD9+SQRT(AD9*AD9-L9*L9)))&gt;1,1,1/(AD9+SQRT(AD9*AD9-L9*L9)))</f>
        <v>0.92795308757792128</v>
      </c>
      <c r="AF9" s="12" t="str">
        <f t="shared" si="0"/>
        <v/>
      </c>
    </row>
    <row r="10" spans="1:32" x14ac:dyDescent="0.25">
      <c r="A10" s="15" t="s">
        <v>227</v>
      </c>
      <c r="B10" s="16">
        <v>2007</v>
      </c>
      <c r="C10" s="16" t="s">
        <v>216</v>
      </c>
      <c r="I10" s="13"/>
      <c r="K10" s="12"/>
      <c r="L10" s="14"/>
      <c r="N10" s="13"/>
      <c r="O10" s="12"/>
      <c r="R10" s="1"/>
      <c r="S10" s="12"/>
      <c r="T10" s="21" t="s">
        <v>208</v>
      </c>
      <c r="U10" s="18">
        <f>AVERAGE(U8:U9)</f>
        <v>1.0335621587168082</v>
      </c>
      <c r="V10" s="1"/>
      <c r="W10" s="12"/>
      <c r="Z10" s="1"/>
      <c r="AA10" s="1"/>
      <c r="AB10" s="22"/>
      <c r="AC10" s="1"/>
      <c r="AF10" s="12" t="str">
        <f t="shared" si="0"/>
        <v/>
      </c>
    </row>
    <row r="11" spans="1:32" x14ac:dyDescent="0.25">
      <c r="A11" t="s">
        <v>59</v>
      </c>
      <c r="B11">
        <v>150.19999999999999</v>
      </c>
      <c r="C11">
        <v>150.19999999999999</v>
      </c>
      <c r="D11">
        <v>2.91</v>
      </c>
      <c r="E11">
        <v>319.3</v>
      </c>
      <c r="F11">
        <v>200</v>
      </c>
      <c r="G11">
        <v>94.1</v>
      </c>
      <c r="H11">
        <f t="shared" si="1"/>
        <v>75.28</v>
      </c>
      <c r="I11" s="13">
        <f t="shared" ref="I11:I20" si="2">22*((G11+8)/10)^0.3</f>
        <v>44.170305542740792</v>
      </c>
      <c r="J11">
        <v>1110</v>
      </c>
      <c r="K11" s="12">
        <f t="shared" ref="K11:K31" si="3">J11/B11</f>
        <v>7.390146471371505</v>
      </c>
      <c r="L11" s="14">
        <f t="shared" ref="L11:L31" si="4">SQRT(R11/AC11)</f>
        <v>0.34657132831422521</v>
      </c>
      <c r="M11" s="13">
        <v>1.1000000000000001</v>
      </c>
      <c r="N11" s="13">
        <f t="shared" ref="N11:N31" si="5">C11/D11</f>
        <v>51.615120274914084</v>
      </c>
      <c r="O11" s="12">
        <f t="shared" ref="O11:O31" si="6">N11/(52*SQRT(235/E11))</f>
        <v>1.1570153698543293</v>
      </c>
      <c r="P11">
        <v>2352</v>
      </c>
      <c r="R11" s="1">
        <f>(E11*AA11+H11*Z11)/1000</f>
        <v>2116.6812667119993</v>
      </c>
      <c r="S11" s="12">
        <f>P11/R11</f>
        <v>1.1111734378665046</v>
      </c>
      <c r="T11" s="1">
        <f>AE11*R11</f>
        <v>2045.4549750068879</v>
      </c>
      <c r="U11" s="18">
        <f>P11/T11</f>
        <v>1.1498664251908453</v>
      </c>
      <c r="V11" s="1">
        <f t="shared" ref="V11:V20" si="7">AE11*(E11*AA11+0.85*G11*Z11)/1000</f>
        <v>2140.2331104638988</v>
      </c>
      <c r="W11" s="12">
        <f>E11*AA11/(1000*R11)</f>
        <v>0.2586245183387279</v>
      </c>
      <c r="X11">
        <f>B11-2*D11</f>
        <v>144.38</v>
      </c>
      <c r="Y11">
        <f>C11-2*D11</f>
        <v>144.38</v>
      </c>
      <c r="Z11" s="1">
        <f>X11*Y11</f>
        <v>20845.5844</v>
      </c>
      <c r="AA11" s="1">
        <f>B11*C11-Z11</f>
        <v>1714.4555999999975</v>
      </c>
      <c r="AB11" s="22">
        <f>((C11*B11^3-Y11*X11^3)*F11+(Y11*X11^3)*I11*0.6)/12</f>
        <v>2199968267.6273189</v>
      </c>
      <c r="AC11" s="1">
        <f>(PI()^2*AB11)/(J11*J11)</f>
        <v>17622.608957415403</v>
      </c>
      <c r="AD11">
        <f>0.5*(1+0.21*(L11-0.2)+L11*L11)</f>
        <v>0.57544583227773694</v>
      </c>
      <c r="AE11">
        <f>IF((1/(AD11+SQRT(AD11*AD11-L11*L11)))&gt;1,1,1/(AD11+SQRT(AD11*AD11-L11*L11)))</f>
        <v>0.96635001555252931</v>
      </c>
      <c r="AF11" s="12">
        <f t="shared" si="0"/>
        <v>1.0989457122687913</v>
      </c>
    </row>
    <row r="12" spans="1:32" x14ac:dyDescent="0.25">
      <c r="A12" t="s">
        <v>60</v>
      </c>
      <c r="B12">
        <v>149.5</v>
      </c>
      <c r="C12">
        <v>149.5</v>
      </c>
      <c r="D12">
        <v>2.89</v>
      </c>
      <c r="E12">
        <v>319.3</v>
      </c>
      <c r="F12">
        <v>200</v>
      </c>
      <c r="G12">
        <v>94.1</v>
      </c>
      <c r="H12">
        <f t="shared" si="1"/>
        <v>75.28</v>
      </c>
      <c r="I12" s="13">
        <f t="shared" si="2"/>
        <v>44.170305542740792</v>
      </c>
      <c r="J12">
        <v>2200</v>
      </c>
      <c r="K12" s="12">
        <f t="shared" si="3"/>
        <v>14.715719063545151</v>
      </c>
      <c r="L12" s="14">
        <f t="shared" si="4"/>
        <v>0.69031916557177053</v>
      </c>
      <c r="M12" s="13">
        <v>3.5</v>
      </c>
      <c r="N12" s="13">
        <f t="shared" si="5"/>
        <v>51.730103806228371</v>
      </c>
      <c r="O12" s="12">
        <f t="shared" si="6"/>
        <v>1.1595928648267748</v>
      </c>
      <c r="P12">
        <v>2077</v>
      </c>
      <c r="R12" s="1">
        <f t="shared" ref="R12:R67" si="8">(E12*AA12+H12*Z12)/1000</f>
        <v>2096.0947466320004</v>
      </c>
      <c r="S12" s="12">
        <f>P12/R12</f>
        <v>0.99089032274772804</v>
      </c>
      <c r="T12" s="1">
        <f>AE12*R12</f>
        <v>1786.3705123463021</v>
      </c>
      <c r="U12" s="18">
        <f>P12/T12</f>
        <v>1.1626927256384072</v>
      </c>
      <c r="V12" s="1">
        <f t="shared" si="7"/>
        <v>1869.1942216146263</v>
      </c>
      <c r="W12" s="12">
        <f>E12*AA12/(1000*R12)</f>
        <v>0.25817217697316597</v>
      </c>
      <c r="X12">
        <f>B12-2*D12</f>
        <v>143.72</v>
      </c>
      <c r="Y12">
        <f>C12-2*D12</f>
        <v>143.72</v>
      </c>
      <c r="Z12" s="1">
        <f>X12*Y12</f>
        <v>20655.438399999999</v>
      </c>
      <c r="AA12" s="1">
        <f>B12*C12-Z12</f>
        <v>1694.8116000000009</v>
      </c>
      <c r="AB12" s="22">
        <f>((C12*B12^3-Y12*X12^3)*F12+(Y12*X12^3)*I12*0.6)/12</f>
        <v>2157032376.1285272</v>
      </c>
      <c r="AC12" s="1">
        <f>(PI()^2*AB12)/(J12*J12)</f>
        <v>4398.5653373409805</v>
      </c>
      <c r="AD12">
        <f>0.5*(1+0.21*(L12-0.2)+L12*L12)</f>
        <v>0.78975378756288861</v>
      </c>
      <c r="AE12">
        <f>IF((1/(AD12+SQRT(AD12*AD12-L12*L12)))&gt;1,1,1/(AD12+SQRT(AD12*AD12-L12*L12)))</f>
        <v>0.85223748364268248</v>
      </c>
      <c r="AF12" s="12">
        <f t="shared" si="0"/>
        <v>1.1111739892957027</v>
      </c>
    </row>
    <row r="13" spans="1:32" x14ac:dyDescent="0.25">
      <c r="A13" t="s">
        <v>61</v>
      </c>
      <c r="B13">
        <v>148.6</v>
      </c>
      <c r="C13">
        <v>148.6</v>
      </c>
      <c r="D13">
        <v>2.93</v>
      </c>
      <c r="E13">
        <v>319.3</v>
      </c>
      <c r="F13">
        <v>200</v>
      </c>
      <c r="G13">
        <v>94.1</v>
      </c>
      <c r="H13">
        <f t="shared" si="1"/>
        <v>75.28</v>
      </c>
      <c r="I13" s="13">
        <f t="shared" si="2"/>
        <v>44.170305542740792</v>
      </c>
      <c r="J13">
        <v>3101</v>
      </c>
      <c r="K13" s="12">
        <f t="shared" si="3"/>
        <v>20.868102288021536</v>
      </c>
      <c r="L13" s="14">
        <f t="shared" si="4"/>
        <v>0.97634677925971569</v>
      </c>
      <c r="M13" s="13">
        <v>2.5</v>
      </c>
      <c r="N13" s="13">
        <f t="shared" si="5"/>
        <v>50.716723549488052</v>
      </c>
      <c r="O13" s="12">
        <f t="shared" si="6"/>
        <v>1.1368767202879171</v>
      </c>
      <c r="P13">
        <v>1558</v>
      </c>
      <c r="R13" s="1">
        <f t="shared" si="8"/>
        <v>2078.9336794480014</v>
      </c>
      <c r="S13" s="12">
        <f>P13/R13</f>
        <v>0.7494226561444135</v>
      </c>
      <c r="T13" s="1">
        <f>AE13*R13</f>
        <v>1418.0210780171421</v>
      </c>
      <c r="U13" s="18">
        <f>P13/T13</f>
        <v>1.0987142745286933</v>
      </c>
      <c r="V13" s="1">
        <f t="shared" si="7"/>
        <v>1483.4083267272017</v>
      </c>
      <c r="W13" s="12">
        <f>E13*AA13/(1000*R13)</f>
        <v>0.26221408441694177</v>
      </c>
      <c r="X13">
        <f>B13-2*D13</f>
        <v>142.73999999999998</v>
      </c>
      <c r="Y13">
        <f>C13-2*D13</f>
        <v>142.73999999999998</v>
      </c>
      <c r="Z13" s="1">
        <f>X13*Y13</f>
        <v>20374.707599999994</v>
      </c>
      <c r="AA13" s="1">
        <f>B13*C13-Z13</f>
        <v>1707.2524000000049</v>
      </c>
      <c r="AB13" s="22">
        <f>((C13*B13^3-Y13*X13^3)*F13+(Y13*X13^3)*I13*0.6)/12</f>
        <v>2124888891.8078325</v>
      </c>
      <c r="AC13" s="1">
        <f>(PI()^2*AB13)/(J13*J13)</f>
        <v>2180.8833611540017</v>
      </c>
      <c r="AD13">
        <f>0.5*(1+0.21*(L13-0.2)+L13*L13)</f>
        <v>1.0581429285076802</v>
      </c>
      <c r="AE13">
        <f>IF((1/(AD13+SQRT(AD13*AD13-L13*L13)))&gt;1,1,1/(AD13+SQRT(AD13*AD13-L13*L13)))</f>
        <v>0.68209057943284424</v>
      </c>
      <c r="AF13" s="12">
        <f t="shared" si="0"/>
        <v>1.0502839790830671</v>
      </c>
    </row>
    <row r="14" spans="1:32" x14ac:dyDescent="0.25">
      <c r="A14" t="s">
        <v>62</v>
      </c>
      <c r="B14">
        <v>151.4</v>
      </c>
      <c r="C14">
        <v>151.4</v>
      </c>
      <c r="D14">
        <v>4.7699999999999996</v>
      </c>
      <c r="E14">
        <v>316.60000000000002</v>
      </c>
      <c r="F14">
        <v>200</v>
      </c>
      <c r="G14">
        <v>94.1</v>
      </c>
      <c r="H14">
        <f t="shared" si="1"/>
        <v>75.28</v>
      </c>
      <c r="I14" s="13">
        <f t="shared" si="2"/>
        <v>44.170305542740792</v>
      </c>
      <c r="J14">
        <v>1085</v>
      </c>
      <c r="K14" s="12">
        <f t="shared" si="3"/>
        <v>7.1664464993394974</v>
      </c>
      <c r="L14" s="14">
        <f t="shared" si="4"/>
        <v>0.31414580515072826</v>
      </c>
      <c r="M14" s="13">
        <v>1.1000000000000001</v>
      </c>
      <c r="N14" s="13">
        <f t="shared" si="5"/>
        <v>31.74004192872118</v>
      </c>
      <c r="O14" s="12">
        <f t="shared" si="6"/>
        <v>0.70847687070386389</v>
      </c>
      <c r="P14">
        <v>2597</v>
      </c>
      <c r="R14" s="1">
        <f t="shared" si="8"/>
        <v>2400.7062093280001</v>
      </c>
      <c r="S14" s="12">
        <f t="shared" ref="S14:S31" si="9">P14/R14</f>
        <v>1.0817650197718054</v>
      </c>
      <c r="T14" s="1">
        <f t="shared" ref="T14:T31" si="10">AE14*R14</f>
        <v>2338.6838013604847</v>
      </c>
      <c r="U14" s="18">
        <f t="shared" ref="U14:U31" si="11">P14/T14</f>
        <v>1.1104536656427195</v>
      </c>
      <c r="V14" s="1">
        <f t="shared" si="7"/>
        <v>2430.9222586367232</v>
      </c>
      <c r="W14" s="12">
        <f t="shared" ref="W14:W31" si="12">E14*AA14/(1000*R14)</f>
        <v>0.36895474473235818</v>
      </c>
      <c r="X14">
        <f t="shared" ref="X14:X31" si="13">B14-2*D14</f>
        <v>141.86000000000001</v>
      </c>
      <c r="Y14">
        <f t="shared" ref="Y14:Y31" si="14">C14-2*D14</f>
        <v>141.86000000000001</v>
      </c>
      <c r="Z14" s="1">
        <f t="shared" ref="Z14:Z31" si="15">X14*Y14</f>
        <v>20124.259600000005</v>
      </c>
      <c r="AA14" s="1">
        <f t="shared" ref="AA14:AA31" si="16">B14*C14-Z14</f>
        <v>2797.7003999999979</v>
      </c>
      <c r="AB14" s="22">
        <f t="shared" ref="AB14:AB31" si="17">((C14*B14^3-Y14*X14^3)*F14+(Y14*X14^3)*I14*0.6)/12</f>
        <v>2901591143.5412345</v>
      </c>
      <c r="AC14" s="1">
        <f t="shared" ref="AC14:AC31" si="18">(PI()^2*AB14)/(J14*J14)</f>
        <v>24326.323957150478</v>
      </c>
      <c r="AD14">
        <f t="shared" ref="AD14:AD31" si="19">0.5*(1+0.21*(L14-0.2)+L14*L14)</f>
        <v>0.56132910298772609</v>
      </c>
      <c r="AE14">
        <f t="shared" ref="AE14:AE31" si="20">IF((1/(AD14+SQRT(AD14*AD14-L14*L14)))&gt;1,1,1/(AD14+SQRT(AD14*AD14-L14*L14)))</f>
        <v>0.97416493208268218</v>
      </c>
      <c r="AF14" s="12">
        <f t="shared" si="0"/>
        <v>1.0683188204695671</v>
      </c>
    </row>
    <row r="15" spans="1:32" x14ac:dyDescent="0.25">
      <c r="A15" t="s">
        <v>63</v>
      </c>
      <c r="B15">
        <v>150</v>
      </c>
      <c r="C15">
        <v>150</v>
      </c>
      <c r="D15">
        <v>4.9000000000000004</v>
      </c>
      <c r="E15">
        <v>316.60000000000002</v>
      </c>
      <c r="F15">
        <v>200</v>
      </c>
      <c r="G15">
        <v>94.1</v>
      </c>
      <c r="H15">
        <f t="shared" si="1"/>
        <v>75.28</v>
      </c>
      <c r="I15" s="13">
        <f t="shared" si="2"/>
        <v>44.170305542740792</v>
      </c>
      <c r="J15">
        <v>2201</v>
      </c>
      <c r="K15" s="12">
        <f t="shared" si="3"/>
        <v>14.673333333333334</v>
      </c>
      <c r="L15" s="14">
        <f t="shared" si="4"/>
        <v>0.64008153550722857</v>
      </c>
      <c r="M15" s="13">
        <v>2</v>
      </c>
      <c r="N15" s="13">
        <f t="shared" si="5"/>
        <v>30.612244897959183</v>
      </c>
      <c r="O15" s="12">
        <f t="shared" si="6"/>
        <v>0.68330305042543682</v>
      </c>
      <c r="P15">
        <v>2381</v>
      </c>
      <c r="R15" s="1">
        <f t="shared" si="8"/>
        <v>2380.1044272000008</v>
      </c>
      <c r="S15" s="12">
        <f t="shared" si="9"/>
        <v>1.0003762745826463</v>
      </c>
      <c r="T15" s="1">
        <f t="shared" si="10"/>
        <v>2080.541832572254</v>
      </c>
      <c r="U15" s="18">
        <f t="shared" si="11"/>
        <v>1.1444134228516223</v>
      </c>
      <c r="V15" s="1">
        <f t="shared" si="7"/>
        <v>2161.3836549886446</v>
      </c>
      <c r="W15" s="12">
        <f t="shared" si="12"/>
        <v>0.37830177773302393</v>
      </c>
      <c r="X15">
        <f t="shared" si="13"/>
        <v>140.19999999999999</v>
      </c>
      <c r="Y15">
        <f t="shared" si="14"/>
        <v>140.19999999999999</v>
      </c>
      <c r="Z15" s="1">
        <f t="shared" si="15"/>
        <v>19656.039999999997</v>
      </c>
      <c r="AA15" s="1">
        <f t="shared" si="16"/>
        <v>2843.9600000000028</v>
      </c>
      <c r="AB15" s="22">
        <f t="shared" si="17"/>
        <v>2851449952.328217</v>
      </c>
      <c r="AC15" s="1">
        <f t="shared" si="18"/>
        <v>5809.3215237517725</v>
      </c>
      <c r="AD15">
        <f t="shared" si="19"/>
        <v>0.75106074727690475</v>
      </c>
      <c r="AE15">
        <f t="shared" si="20"/>
        <v>0.87413888600671286</v>
      </c>
      <c r="AF15" s="12">
        <f t="shared" si="0"/>
        <v>1.1016091449125487</v>
      </c>
    </row>
    <row r="16" spans="1:32" x14ac:dyDescent="0.25">
      <c r="A16" t="s">
        <v>64</v>
      </c>
      <c r="B16">
        <v>150.69999999999999</v>
      </c>
      <c r="C16">
        <v>150.69999999999999</v>
      </c>
      <c r="D16">
        <v>4.8899999999999997</v>
      </c>
      <c r="E16">
        <v>316.60000000000002</v>
      </c>
      <c r="F16">
        <v>200</v>
      </c>
      <c r="G16">
        <v>94.1</v>
      </c>
      <c r="H16">
        <f t="shared" si="1"/>
        <v>75.28</v>
      </c>
      <c r="I16" s="13">
        <f t="shared" si="2"/>
        <v>44.170305542740792</v>
      </c>
      <c r="J16">
        <v>3100</v>
      </c>
      <c r="K16" s="12">
        <f t="shared" si="3"/>
        <v>20.570670205706705</v>
      </c>
      <c r="L16" s="14">
        <f t="shared" si="4"/>
        <v>0.89814544345552516</v>
      </c>
      <c r="M16" s="13">
        <v>3.5</v>
      </c>
      <c r="N16" s="13">
        <f t="shared" si="5"/>
        <v>30.81799591002045</v>
      </c>
      <c r="O16" s="12">
        <f t="shared" si="6"/>
        <v>0.68789566670164326</v>
      </c>
      <c r="P16">
        <v>1627</v>
      </c>
      <c r="R16" s="1">
        <f t="shared" si="8"/>
        <v>2397.9008487520005</v>
      </c>
      <c r="S16" s="12">
        <f t="shared" si="9"/>
        <v>0.67851012307151082</v>
      </c>
      <c r="T16" s="1">
        <f t="shared" si="10"/>
        <v>1762.8415797642551</v>
      </c>
      <c r="U16" s="18">
        <f t="shared" si="11"/>
        <v>0.92294169747095411</v>
      </c>
      <c r="V16" s="1">
        <f t="shared" si="7"/>
        <v>1831.5305429342743</v>
      </c>
      <c r="W16" s="12">
        <f t="shared" si="12"/>
        <v>0.37656144299291977</v>
      </c>
      <c r="X16">
        <f t="shared" si="13"/>
        <v>140.91999999999999</v>
      </c>
      <c r="Y16">
        <f t="shared" si="14"/>
        <v>140.91999999999999</v>
      </c>
      <c r="Z16" s="1">
        <f t="shared" si="15"/>
        <v>19858.446399999997</v>
      </c>
      <c r="AA16" s="1">
        <f t="shared" si="16"/>
        <v>2852.0436000000009</v>
      </c>
      <c r="AB16" s="22">
        <f t="shared" si="17"/>
        <v>2894419809.2551274</v>
      </c>
      <c r="AC16" s="1">
        <f t="shared" si="18"/>
        <v>2972.6096241440814</v>
      </c>
      <c r="AD16">
        <f t="shared" si="19"/>
        <v>0.97663789036279114</v>
      </c>
      <c r="AE16">
        <f t="shared" si="20"/>
        <v>0.73516033020370086</v>
      </c>
      <c r="AF16" s="12">
        <f t="shared" si="0"/>
        <v>0.88832807417636717</v>
      </c>
    </row>
    <row r="17" spans="1:32" x14ac:dyDescent="0.25">
      <c r="A17" t="s">
        <v>65</v>
      </c>
      <c r="B17">
        <v>134.9</v>
      </c>
      <c r="C17">
        <v>175.7</v>
      </c>
      <c r="D17">
        <v>2.91</v>
      </c>
      <c r="E17">
        <v>319.3</v>
      </c>
      <c r="F17">
        <v>200</v>
      </c>
      <c r="G17">
        <v>94.1</v>
      </c>
      <c r="H17">
        <f t="shared" si="1"/>
        <v>75.28</v>
      </c>
      <c r="I17" s="13">
        <f t="shared" si="2"/>
        <v>44.170305542740792</v>
      </c>
      <c r="J17">
        <v>993</v>
      </c>
      <c r="K17" s="12">
        <f t="shared" si="3"/>
        <v>7.361008154188287</v>
      </c>
      <c r="L17" s="14">
        <f t="shared" si="4"/>
        <v>0.34086996430503635</v>
      </c>
      <c r="M17" s="13">
        <v>1</v>
      </c>
      <c r="N17" s="13">
        <f t="shared" si="5"/>
        <v>60.378006872852225</v>
      </c>
      <c r="O17" s="12">
        <f t="shared" si="6"/>
        <v>1.353446075122541</v>
      </c>
      <c r="P17">
        <v>2401</v>
      </c>
      <c r="R17" s="1">
        <f t="shared" si="8"/>
        <v>2217.1287491919998</v>
      </c>
      <c r="S17" s="12">
        <f t="shared" si="9"/>
        <v>1.0829321485615164</v>
      </c>
      <c r="T17" s="1">
        <f t="shared" si="10"/>
        <v>2145.6142942970423</v>
      </c>
      <c r="U17" s="18">
        <f t="shared" si="11"/>
        <v>1.1190268476406793</v>
      </c>
      <c r="V17" s="1">
        <f t="shared" si="7"/>
        <v>2245.4582036260558</v>
      </c>
      <c r="W17" s="12">
        <f t="shared" si="12"/>
        <v>0.25545679225277684</v>
      </c>
      <c r="X17">
        <f t="shared" si="13"/>
        <v>129.08000000000001</v>
      </c>
      <c r="Y17">
        <f t="shared" si="14"/>
        <v>169.88</v>
      </c>
      <c r="Z17" s="1">
        <f t="shared" si="15"/>
        <v>21928.110400000001</v>
      </c>
      <c r="AA17" s="1">
        <f t="shared" si="16"/>
        <v>1773.8195999999989</v>
      </c>
      <c r="AB17" s="22">
        <f t="shared" si="17"/>
        <v>1906391946.8717117</v>
      </c>
      <c r="AC17" s="1">
        <f t="shared" si="18"/>
        <v>19081.540926512127</v>
      </c>
      <c r="AD17">
        <f t="shared" si="19"/>
        <v>0.57288751253468717</v>
      </c>
      <c r="AE17">
        <f t="shared" si="20"/>
        <v>0.96774456380982843</v>
      </c>
      <c r="AF17" s="12">
        <f t="shared" si="0"/>
        <v>1.0692695130654266</v>
      </c>
    </row>
    <row r="18" spans="1:32" x14ac:dyDescent="0.25">
      <c r="A18" t="s">
        <v>66</v>
      </c>
      <c r="B18">
        <v>136.30000000000001</v>
      </c>
      <c r="C18">
        <v>176.5</v>
      </c>
      <c r="D18">
        <v>2.91</v>
      </c>
      <c r="E18">
        <v>319.3</v>
      </c>
      <c r="F18">
        <v>200</v>
      </c>
      <c r="G18">
        <v>94.1</v>
      </c>
      <c r="H18">
        <f t="shared" si="1"/>
        <v>75.28</v>
      </c>
      <c r="I18" s="13">
        <f t="shared" si="2"/>
        <v>44.170305542740792</v>
      </c>
      <c r="J18">
        <v>1980</v>
      </c>
      <c r="K18" s="12">
        <f t="shared" si="3"/>
        <v>14.526779163609683</v>
      </c>
      <c r="L18" s="14">
        <f t="shared" si="4"/>
        <v>0.67364070301733681</v>
      </c>
      <c r="M18" s="13">
        <v>3</v>
      </c>
      <c r="N18" s="13">
        <f t="shared" si="5"/>
        <v>60.65292096219931</v>
      </c>
      <c r="O18" s="12">
        <f t="shared" si="6"/>
        <v>1.3596086070525242</v>
      </c>
      <c r="P18">
        <v>2283</v>
      </c>
      <c r="R18" s="1">
        <f t="shared" si="8"/>
        <v>2246.9790868719992</v>
      </c>
      <c r="S18" s="12">
        <f t="shared" si="9"/>
        <v>1.0160308181497786</v>
      </c>
      <c r="T18" s="1">
        <f t="shared" si="10"/>
        <v>1931.8901795086745</v>
      </c>
      <c r="U18" s="18">
        <f t="shared" si="11"/>
        <v>1.1817441924057097</v>
      </c>
      <c r="V18" s="1">
        <f t="shared" si="7"/>
        <v>2021.9787331494695</v>
      </c>
      <c r="W18" s="12">
        <f t="shared" si="12"/>
        <v>0.25388261012884794</v>
      </c>
      <c r="X18">
        <f t="shared" si="13"/>
        <v>130.48000000000002</v>
      </c>
      <c r="Y18">
        <f t="shared" si="14"/>
        <v>170.68</v>
      </c>
      <c r="Z18" s="1">
        <f t="shared" si="15"/>
        <v>22270.326400000005</v>
      </c>
      <c r="AA18" s="1">
        <f t="shared" si="16"/>
        <v>1786.6235999999953</v>
      </c>
      <c r="AB18" s="22">
        <f t="shared" si="17"/>
        <v>1966858081.9469597</v>
      </c>
      <c r="AC18" s="1">
        <f t="shared" si="18"/>
        <v>4951.563917432376</v>
      </c>
      <c r="AD18">
        <f t="shared" si="19"/>
        <v>0.77662817219766622</v>
      </c>
      <c r="AE18">
        <f t="shared" si="20"/>
        <v>0.85977221185357922</v>
      </c>
      <c r="AF18" s="12">
        <f t="shared" si="0"/>
        <v>1.1290919941793647</v>
      </c>
    </row>
    <row r="19" spans="1:32" x14ac:dyDescent="0.25">
      <c r="A19" t="s">
        <v>67</v>
      </c>
      <c r="B19">
        <v>124.6</v>
      </c>
      <c r="C19">
        <v>199.3</v>
      </c>
      <c r="D19">
        <v>2.92</v>
      </c>
      <c r="E19">
        <v>319.3</v>
      </c>
      <c r="F19">
        <v>200</v>
      </c>
      <c r="G19">
        <v>94.1</v>
      </c>
      <c r="H19">
        <f t="shared" si="1"/>
        <v>75.28</v>
      </c>
      <c r="I19" s="13">
        <f t="shared" si="2"/>
        <v>44.170305542740792</v>
      </c>
      <c r="J19">
        <v>921</v>
      </c>
      <c r="K19" s="12">
        <f t="shared" si="3"/>
        <v>7.3916532905296952</v>
      </c>
      <c r="L19" s="14">
        <f t="shared" si="4"/>
        <v>0.33866263288437631</v>
      </c>
      <c r="M19" s="13">
        <v>0.9</v>
      </c>
      <c r="N19" s="13">
        <f t="shared" si="5"/>
        <v>68.253424657534254</v>
      </c>
      <c r="O19" s="12">
        <f t="shared" si="6"/>
        <v>1.5299830931972589</v>
      </c>
      <c r="P19">
        <v>2636</v>
      </c>
      <c r="R19" s="1">
        <f t="shared" si="8"/>
        <v>2322.6716054079993</v>
      </c>
      <c r="S19" s="12">
        <f t="shared" si="9"/>
        <v>1.1348999978569771</v>
      </c>
      <c r="T19" s="1">
        <f t="shared" si="10"/>
        <v>2249.0011569718768</v>
      </c>
      <c r="U19" s="18">
        <f t="shared" si="11"/>
        <v>1.1720758754740661</v>
      </c>
      <c r="V19" s="1">
        <f t="shared" si="7"/>
        <v>2353.671312202855</v>
      </c>
      <c r="W19" s="12">
        <f t="shared" si="12"/>
        <v>0.25534832274139657</v>
      </c>
      <c r="X19">
        <f t="shared" si="13"/>
        <v>118.75999999999999</v>
      </c>
      <c r="Y19">
        <f t="shared" si="14"/>
        <v>193.46</v>
      </c>
      <c r="Z19" s="1">
        <f t="shared" si="15"/>
        <v>22975.309600000001</v>
      </c>
      <c r="AA19" s="1">
        <f t="shared" si="16"/>
        <v>1857.4703999999983</v>
      </c>
      <c r="AB19" s="22">
        <f t="shared" si="17"/>
        <v>1740494939.4970715</v>
      </c>
      <c r="AC19" s="1">
        <f t="shared" si="18"/>
        <v>20251.315976160142</v>
      </c>
      <c r="AD19">
        <f t="shared" si="19"/>
        <v>0.57190576590894848</v>
      </c>
      <c r="AE19">
        <f t="shared" si="20"/>
        <v>0.96828202133069885</v>
      </c>
      <c r="AF19" s="12">
        <f t="shared" si="0"/>
        <v>1.1199524701403218</v>
      </c>
    </row>
    <row r="20" spans="1:32" x14ac:dyDescent="0.25">
      <c r="A20" t="s">
        <v>68</v>
      </c>
      <c r="B20">
        <v>125.9</v>
      </c>
      <c r="C20">
        <v>199.9</v>
      </c>
      <c r="D20">
        <v>2.9</v>
      </c>
      <c r="E20">
        <v>319.3</v>
      </c>
      <c r="F20">
        <v>200</v>
      </c>
      <c r="G20">
        <v>94.1</v>
      </c>
      <c r="H20">
        <f t="shared" si="1"/>
        <v>75.28</v>
      </c>
      <c r="I20" s="13">
        <f t="shared" si="2"/>
        <v>44.170305542740792</v>
      </c>
      <c r="J20">
        <v>1829</v>
      </c>
      <c r="K20" s="12">
        <f t="shared" si="3"/>
        <v>14.527402700555996</v>
      </c>
      <c r="L20" s="14">
        <f t="shared" si="4"/>
        <v>0.66722553055251566</v>
      </c>
      <c r="M20" s="13">
        <v>1.5</v>
      </c>
      <c r="N20" s="13">
        <f t="shared" si="5"/>
        <v>68.931034482758619</v>
      </c>
      <c r="O20" s="12">
        <f t="shared" si="6"/>
        <v>1.545172537266615</v>
      </c>
      <c r="P20">
        <v>2303</v>
      </c>
      <c r="R20" s="1">
        <f t="shared" si="8"/>
        <v>2347.5037448000012</v>
      </c>
      <c r="S20" s="12">
        <f t="shared" si="9"/>
        <v>0.98104209848500468</v>
      </c>
      <c r="T20" s="1">
        <f t="shared" si="10"/>
        <v>2024.9552284902968</v>
      </c>
      <c r="U20" s="18">
        <f t="shared" si="11"/>
        <v>1.1373090958247996</v>
      </c>
      <c r="V20" s="1">
        <f t="shared" si="7"/>
        <v>2119.5652850858605</v>
      </c>
      <c r="W20" s="12">
        <f t="shared" si="12"/>
        <v>0.25244722242199885</v>
      </c>
      <c r="X20">
        <f t="shared" si="13"/>
        <v>120.10000000000001</v>
      </c>
      <c r="Y20">
        <f t="shared" si="14"/>
        <v>194.1</v>
      </c>
      <c r="Z20" s="1">
        <f t="shared" si="15"/>
        <v>23311.41</v>
      </c>
      <c r="AA20" s="1">
        <f t="shared" si="16"/>
        <v>1856.0000000000036</v>
      </c>
      <c r="AB20" s="22">
        <f t="shared" si="17"/>
        <v>1787263754.1712983</v>
      </c>
      <c r="AC20" s="1">
        <f t="shared" si="18"/>
        <v>5273.0389870495237</v>
      </c>
      <c r="AD20">
        <f t="shared" si="19"/>
        <v>0.7716536350185571</v>
      </c>
      <c r="AE20">
        <f t="shared" si="20"/>
        <v>0.86259936026760875</v>
      </c>
      <c r="AF20" s="12">
        <f t="shared" si="0"/>
        <v>1.086543555041622</v>
      </c>
    </row>
    <row r="21" spans="1:32" x14ac:dyDescent="0.25">
      <c r="A21" s="15" t="s">
        <v>194</v>
      </c>
      <c r="B21" s="16">
        <v>2008</v>
      </c>
      <c r="C21" s="16" t="s">
        <v>217</v>
      </c>
      <c r="I21" s="13"/>
      <c r="K21" s="12"/>
      <c r="L21" s="14"/>
      <c r="M21" s="13"/>
      <c r="N21" s="13"/>
      <c r="O21" s="12"/>
      <c r="R21" s="1"/>
      <c r="S21" s="12"/>
      <c r="T21" s="21" t="s">
        <v>207</v>
      </c>
      <c r="U21" s="18">
        <f>AVERAGE(U11:U20)</f>
        <v>1.1199238222668495</v>
      </c>
      <c r="V21" s="1"/>
      <c r="W21" s="12"/>
      <c r="Z21" s="1"/>
      <c r="AA21" s="1"/>
      <c r="AB21" s="22"/>
      <c r="AC21" s="1"/>
      <c r="AF21" s="12"/>
    </row>
    <row r="22" spans="1:32" x14ac:dyDescent="0.25">
      <c r="A22" t="s">
        <v>69</v>
      </c>
      <c r="B22">
        <v>100</v>
      </c>
      <c r="C22">
        <v>100</v>
      </c>
      <c r="D22">
        <v>1.9</v>
      </c>
      <c r="E22">
        <v>404</v>
      </c>
      <c r="F22">
        <v>200</v>
      </c>
      <c r="G22">
        <v>121.6</v>
      </c>
      <c r="H22">
        <f t="shared" si="1"/>
        <v>97.28</v>
      </c>
      <c r="I22" s="13">
        <f t="shared" ref="I22:I31" si="21">22*((G22+8)/10)^0.3</f>
        <v>47.446500007341896</v>
      </c>
      <c r="J22">
        <v>300</v>
      </c>
      <c r="K22" s="12">
        <f t="shared" si="3"/>
        <v>3</v>
      </c>
      <c r="L22" s="14">
        <f t="shared" si="4"/>
        <v>0.15736412962347043</v>
      </c>
      <c r="M22" s="13">
        <v>0</v>
      </c>
      <c r="N22" s="13">
        <f t="shared" si="5"/>
        <v>52.631578947368425</v>
      </c>
      <c r="O22" s="12">
        <f t="shared" si="6"/>
        <v>1.3270882587758213</v>
      </c>
      <c r="P22">
        <v>1209</v>
      </c>
      <c r="R22" s="1">
        <f t="shared" si="8"/>
        <v>1201.4781631999999</v>
      </c>
      <c r="S22" s="17">
        <f t="shared" si="9"/>
        <v>1.0062604856504145</v>
      </c>
      <c r="T22" s="1">
        <f t="shared" si="10"/>
        <v>1201.4781631999999</v>
      </c>
      <c r="U22" s="19">
        <f t="shared" si="11"/>
        <v>1.0062604856504145</v>
      </c>
      <c r="V22" s="1">
        <f t="shared" ref="V22:V31" si="22">AE22*(E22*AA22+0.85*G22*Z22)/1000</f>
        <v>1257.7451583999998</v>
      </c>
      <c r="W22" s="12">
        <f t="shared" si="12"/>
        <v>0.25069639151640627</v>
      </c>
      <c r="X22">
        <f t="shared" si="13"/>
        <v>96.2</v>
      </c>
      <c r="Y22">
        <f t="shared" si="14"/>
        <v>96.2</v>
      </c>
      <c r="Z22" s="1">
        <f t="shared" si="15"/>
        <v>9254.44</v>
      </c>
      <c r="AA22" s="1">
        <f t="shared" si="16"/>
        <v>745.55999999999949</v>
      </c>
      <c r="AB22" s="22">
        <f t="shared" si="17"/>
        <v>442432638.82650566</v>
      </c>
      <c r="AC22" s="1">
        <f t="shared" si="18"/>
        <v>48518.167992751769</v>
      </c>
      <c r="AD22">
        <f t="shared" si="19"/>
        <v>0.50790496825654063</v>
      </c>
      <c r="AE22">
        <f t="shared" si="20"/>
        <v>1</v>
      </c>
      <c r="AF22" s="12">
        <f t="shared" ref="AF22:AF31" si="23">IF(G22&gt;60,(1000*P22/(AE22*(E22*AA22+0.85*G22*Z22))),"")</f>
        <v>0.96124401030331974</v>
      </c>
    </row>
    <row r="23" spans="1:32" x14ac:dyDescent="0.25">
      <c r="A23" t="s">
        <v>70</v>
      </c>
      <c r="B23">
        <v>100</v>
      </c>
      <c r="C23">
        <v>100</v>
      </c>
      <c r="D23">
        <v>1.9</v>
      </c>
      <c r="E23">
        <v>404</v>
      </c>
      <c r="F23">
        <v>200</v>
      </c>
      <c r="G23">
        <v>121.6</v>
      </c>
      <c r="H23">
        <f t="shared" si="1"/>
        <v>97.28</v>
      </c>
      <c r="I23" s="13">
        <f t="shared" si="21"/>
        <v>47.446500007341896</v>
      </c>
      <c r="J23">
        <v>300</v>
      </c>
      <c r="K23" s="12">
        <f t="shared" si="3"/>
        <v>3</v>
      </c>
      <c r="L23" s="14">
        <f t="shared" si="4"/>
        <v>0.15736412962347043</v>
      </c>
      <c r="M23" s="13">
        <v>0</v>
      </c>
      <c r="N23" s="13">
        <f t="shared" si="5"/>
        <v>52.631578947368425</v>
      </c>
      <c r="O23" s="12">
        <f t="shared" si="6"/>
        <v>1.3270882587758213</v>
      </c>
      <c r="P23">
        <v>1220</v>
      </c>
      <c r="R23" s="1">
        <f t="shared" si="8"/>
        <v>1201.4781631999999</v>
      </c>
      <c r="S23" s="17">
        <f t="shared" si="9"/>
        <v>1.0154158746844548</v>
      </c>
      <c r="T23" s="1">
        <f t="shared" si="10"/>
        <v>1201.4781631999999</v>
      </c>
      <c r="U23" s="19">
        <f t="shared" si="11"/>
        <v>1.0154158746844548</v>
      </c>
      <c r="V23" s="1">
        <f t="shared" si="22"/>
        <v>1257.7451583999998</v>
      </c>
      <c r="W23" s="12">
        <f t="shared" si="12"/>
        <v>0.25069639151640627</v>
      </c>
      <c r="X23">
        <f t="shared" si="13"/>
        <v>96.2</v>
      </c>
      <c r="Y23">
        <f t="shared" si="14"/>
        <v>96.2</v>
      </c>
      <c r="Z23" s="1">
        <f t="shared" si="15"/>
        <v>9254.44</v>
      </c>
      <c r="AA23" s="1">
        <f t="shared" si="16"/>
        <v>745.55999999999949</v>
      </c>
      <c r="AB23" s="22">
        <f t="shared" si="17"/>
        <v>442432638.82650566</v>
      </c>
      <c r="AC23" s="1">
        <f t="shared" si="18"/>
        <v>48518.167992751769</v>
      </c>
      <c r="AD23">
        <f t="shared" si="19"/>
        <v>0.50790496825654063</v>
      </c>
      <c r="AE23">
        <f t="shared" si="20"/>
        <v>1</v>
      </c>
      <c r="AF23" s="12">
        <f t="shared" si="23"/>
        <v>0.96998982015719615</v>
      </c>
    </row>
    <row r="24" spans="1:32" x14ac:dyDescent="0.25">
      <c r="A24" t="s">
        <v>71</v>
      </c>
      <c r="B24">
        <v>100</v>
      </c>
      <c r="C24">
        <v>100</v>
      </c>
      <c r="D24">
        <v>1.9</v>
      </c>
      <c r="E24">
        <v>404</v>
      </c>
      <c r="F24">
        <v>200</v>
      </c>
      <c r="G24">
        <v>121.6</v>
      </c>
      <c r="H24">
        <f t="shared" si="1"/>
        <v>97.28</v>
      </c>
      <c r="I24" s="13">
        <f t="shared" si="21"/>
        <v>47.446500007341896</v>
      </c>
      <c r="J24">
        <v>300</v>
      </c>
      <c r="K24" s="12">
        <f t="shared" si="3"/>
        <v>3</v>
      </c>
      <c r="L24" s="14">
        <f t="shared" si="4"/>
        <v>0.15736412962347043</v>
      </c>
      <c r="M24" s="13">
        <v>0</v>
      </c>
      <c r="N24" s="13">
        <f t="shared" si="5"/>
        <v>52.631578947368425</v>
      </c>
      <c r="O24" s="12">
        <f t="shared" si="6"/>
        <v>1.3270882587758213</v>
      </c>
      <c r="P24">
        <v>1190</v>
      </c>
      <c r="R24" s="1">
        <f t="shared" si="8"/>
        <v>1201.4781631999999</v>
      </c>
      <c r="S24" s="17">
        <f t="shared" si="9"/>
        <v>0.99044663186434523</v>
      </c>
      <c r="T24" s="1">
        <f t="shared" si="10"/>
        <v>1201.4781631999999</v>
      </c>
      <c r="U24" s="19">
        <f t="shared" si="11"/>
        <v>0.99044663186434523</v>
      </c>
      <c r="V24" s="1">
        <f t="shared" si="22"/>
        <v>1257.7451583999998</v>
      </c>
      <c r="W24" s="12">
        <f t="shared" si="12"/>
        <v>0.25069639151640627</v>
      </c>
      <c r="X24">
        <f t="shared" si="13"/>
        <v>96.2</v>
      </c>
      <c r="Y24">
        <f t="shared" si="14"/>
        <v>96.2</v>
      </c>
      <c r="Z24" s="1">
        <f t="shared" si="15"/>
        <v>9254.44</v>
      </c>
      <c r="AA24" s="1">
        <f t="shared" si="16"/>
        <v>745.55999999999949</v>
      </c>
      <c r="AB24" s="22">
        <f t="shared" si="17"/>
        <v>442432638.82650566</v>
      </c>
      <c r="AC24" s="1">
        <f t="shared" si="18"/>
        <v>48518.167992751769</v>
      </c>
      <c r="AD24">
        <f t="shared" si="19"/>
        <v>0.50790496825654063</v>
      </c>
      <c r="AE24">
        <f t="shared" si="20"/>
        <v>1</v>
      </c>
      <c r="AF24" s="12">
        <f t="shared" si="23"/>
        <v>0.94613761146480602</v>
      </c>
    </row>
    <row r="25" spans="1:32" x14ac:dyDescent="0.25">
      <c r="A25" t="s">
        <v>72</v>
      </c>
      <c r="B25">
        <v>100</v>
      </c>
      <c r="C25">
        <v>100</v>
      </c>
      <c r="D25">
        <v>1.9</v>
      </c>
      <c r="E25">
        <v>404</v>
      </c>
      <c r="F25">
        <v>200</v>
      </c>
      <c r="G25">
        <v>121.6</v>
      </c>
      <c r="H25">
        <f t="shared" si="1"/>
        <v>97.28</v>
      </c>
      <c r="I25" s="13">
        <f t="shared" si="21"/>
        <v>47.446500007341896</v>
      </c>
      <c r="J25">
        <v>300</v>
      </c>
      <c r="K25" s="12">
        <f t="shared" si="3"/>
        <v>3</v>
      </c>
      <c r="L25" s="14">
        <f t="shared" si="4"/>
        <v>0.15736412962347043</v>
      </c>
      <c r="M25" s="13">
        <v>0</v>
      </c>
      <c r="N25" s="13">
        <f t="shared" si="5"/>
        <v>52.631578947368425</v>
      </c>
      <c r="O25" s="12">
        <f t="shared" si="6"/>
        <v>1.3270882587758213</v>
      </c>
      <c r="P25">
        <v>1220</v>
      </c>
      <c r="R25" s="1">
        <f t="shared" si="8"/>
        <v>1201.4781631999999</v>
      </c>
      <c r="S25" s="17">
        <f t="shared" si="9"/>
        <v>1.0154158746844548</v>
      </c>
      <c r="T25" s="1">
        <f t="shared" si="10"/>
        <v>1201.4781631999999</v>
      </c>
      <c r="U25" s="19">
        <f t="shared" si="11"/>
        <v>1.0154158746844548</v>
      </c>
      <c r="V25" s="1">
        <f t="shared" si="22"/>
        <v>1257.7451583999998</v>
      </c>
      <c r="W25" s="12">
        <f t="shared" si="12"/>
        <v>0.25069639151640627</v>
      </c>
      <c r="X25">
        <f t="shared" si="13"/>
        <v>96.2</v>
      </c>
      <c r="Y25">
        <f t="shared" si="14"/>
        <v>96.2</v>
      </c>
      <c r="Z25" s="1">
        <f t="shared" si="15"/>
        <v>9254.44</v>
      </c>
      <c r="AA25" s="1">
        <f t="shared" si="16"/>
        <v>745.55999999999949</v>
      </c>
      <c r="AB25" s="22">
        <f t="shared" si="17"/>
        <v>442432638.82650566</v>
      </c>
      <c r="AC25" s="1">
        <f t="shared" si="18"/>
        <v>48518.167992751769</v>
      </c>
      <c r="AD25">
        <f t="shared" si="19"/>
        <v>0.50790496825654063</v>
      </c>
      <c r="AE25">
        <f t="shared" si="20"/>
        <v>1</v>
      </c>
      <c r="AF25" s="12">
        <f t="shared" si="23"/>
        <v>0.96998982015719615</v>
      </c>
    </row>
    <row r="26" spans="1:32" x14ac:dyDescent="0.25">
      <c r="A26" t="s">
        <v>73</v>
      </c>
      <c r="B26">
        <v>100</v>
      </c>
      <c r="C26">
        <v>100</v>
      </c>
      <c r="D26">
        <v>1.9</v>
      </c>
      <c r="E26">
        <v>404</v>
      </c>
      <c r="F26">
        <v>200</v>
      </c>
      <c r="G26">
        <v>121.6</v>
      </c>
      <c r="H26">
        <f t="shared" si="1"/>
        <v>97.28</v>
      </c>
      <c r="I26" s="13">
        <f t="shared" si="21"/>
        <v>47.446500007341896</v>
      </c>
      <c r="J26">
        <v>900</v>
      </c>
      <c r="K26" s="12">
        <f t="shared" si="3"/>
        <v>9</v>
      </c>
      <c r="L26" s="14">
        <f t="shared" si="4"/>
        <v>0.47209238887041127</v>
      </c>
      <c r="M26" s="13">
        <v>0</v>
      </c>
      <c r="N26" s="13">
        <f t="shared" si="5"/>
        <v>52.631578947368425</v>
      </c>
      <c r="O26" s="12">
        <f t="shared" si="6"/>
        <v>1.3270882587758213</v>
      </c>
      <c r="P26">
        <v>1013</v>
      </c>
      <c r="R26" s="1">
        <f t="shared" si="8"/>
        <v>1201.4781631999999</v>
      </c>
      <c r="S26" s="12">
        <f t="shared" si="9"/>
        <v>0.84312809922569887</v>
      </c>
      <c r="T26" s="1">
        <f t="shared" si="10"/>
        <v>1120.641335929731</v>
      </c>
      <c r="U26" s="18">
        <f t="shared" si="11"/>
        <v>0.90394666653945333</v>
      </c>
      <c r="V26" s="1">
        <f t="shared" si="22"/>
        <v>1173.1226232314823</v>
      </c>
      <c r="W26" s="12">
        <f t="shared" si="12"/>
        <v>0.25069639151640627</v>
      </c>
      <c r="X26">
        <f t="shared" si="13"/>
        <v>96.2</v>
      </c>
      <c r="Y26">
        <f t="shared" si="14"/>
        <v>96.2</v>
      </c>
      <c r="Z26" s="1">
        <f t="shared" si="15"/>
        <v>9254.44</v>
      </c>
      <c r="AA26" s="1">
        <f t="shared" si="16"/>
        <v>745.55999999999949</v>
      </c>
      <c r="AB26" s="22">
        <f t="shared" si="17"/>
        <v>442432638.82650566</v>
      </c>
      <c r="AC26" s="1">
        <f t="shared" si="18"/>
        <v>5390.9075547501961</v>
      </c>
      <c r="AD26">
        <f t="shared" si="19"/>
        <v>0.64000531264607896</v>
      </c>
      <c r="AE26">
        <f t="shared" si="20"/>
        <v>0.93271885436938007</v>
      </c>
      <c r="AF26" s="12">
        <f t="shared" si="23"/>
        <v>0.86350734351161973</v>
      </c>
    </row>
    <row r="27" spans="1:32" x14ac:dyDescent="0.25">
      <c r="A27" t="s">
        <v>74</v>
      </c>
      <c r="B27">
        <v>100</v>
      </c>
      <c r="C27">
        <v>100</v>
      </c>
      <c r="D27">
        <v>1.9</v>
      </c>
      <c r="E27">
        <v>404</v>
      </c>
      <c r="F27">
        <v>200</v>
      </c>
      <c r="G27">
        <v>121.6</v>
      </c>
      <c r="H27">
        <f t="shared" si="1"/>
        <v>97.28</v>
      </c>
      <c r="I27" s="13">
        <f t="shared" si="21"/>
        <v>47.446500007341896</v>
      </c>
      <c r="J27">
        <v>900</v>
      </c>
      <c r="K27" s="12">
        <f t="shared" si="3"/>
        <v>9</v>
      </c>
      <c r="L27" s="14">
        <f t="shared" si="4"/>
        <v>0.47209238887041127</v>
      </c>
      <c r="M27" s="13">
        <v>0</v>
      </c>
      <c r="N27" s="13">
        <f t="shared" si="5"/>
        <v>52.631578947368425</v>
      </c>
      <c r="O27" s="12">
        <f t="shared" si="6"/>
        <v>1.3270882587758213</v>
      </c>
      <c r="P27">
        <v>1010</v>
      </c>
      <c r="R27" s="1">
        <f t="shared" si="8"/>
        <v>1201.4781631999999</v>
      </c>
      <c r="S27" s="12">
        <f t="shared" si="9"/>
        <v>0.840631174943688</v>
      </c>
      <c r="T27" s="1">
        <f t="shared" si="10"/>
        <v>1120.641335929731</v>
      </c>
      <c r="U27" s="18">
        <f t="shared" si="11"/>
        <v>0.90126962804032362</v>
      </c>
      <c r="V27" s="1">
        <f t="shared" si="22"/>
        <v>1173.1226232314823</v>
      </c>
      <c r="W27" s="12">
        <f t="shared" si="12"/>
        <v>0.25069639151640627</v>
      </c>
      <c r="X27">
        <f t="shared" si="13"/>
        <v>96.2</v>
      </c>
      <c r="Y27">
        <f t="shared" si="14"/>
        <v>96.2</v>
      </c>
      <c r="Z27" s="1">
        <f t="shared" si="15"/>
        <v>9254.44</v>
      </c>
      <c r="AA27" s="1">
        <f t="shared" si="16"/>
        <v>745.55999999999949</v>
      </c>
      <c r="AB27" s="22">
        <f t="shared" si="17"/>
        <v>442432638.82650566</v>
      </c>
      <c r="AC27" s="1">
        <f t="shared" si="18"/>
        <v>5390.9075547501961</v>
      </c>
      <c r="AD27">
        <f t="shared" si="19"/>
        <v>0.64000531264607896</v>
      </c>
      <c r="AE27">
        <f t="shared" si="20"/>
        <v>0.93271885436938007</v>
      </c>
      <c r="AF27" s="12">
        <f t="shared" si="23"/>
        <v>0.86095006608759717</v>
      </c>
    </row>
    <row r="28" spans="1:32" x14ac:dyDescent="0.25">
      <c r="A28" t="s">
        <v>75</v>
      </c>
      <c r="B28">
        <v>100</v>
      </c>
      <c r="C28">
        <v>100</v>
      </c>
      <c r="D28">
        <v>1.9</v>
      </c>
      <c r="E28">
        <v>404</v>
      </c>
      <c r="F28">
        <v>200</v>
      </c>
      <c r="G28">
        <v>121.6</v>
      </c>
      <c r="H28">
        <f t="shared" si="1"/>
        <v>97.28</v>
      </c>
      <c r="I28" s="13">
        <f t="shared" si="21"/>
        <v>47.446500007341896</v>
      </c>
      <c r="J28">
        <v>1500</v>
      </c>
      <c r="K28" s="12">
        <f t="shared" si="3"/>
        <v>15</v>
      </c>
      <c r="L28" s="14">
        <f t="shared" si="4"/>
        <v>0.78682064811735208</v>
      </c>
      <c r="M28" s="13">
        <v>0</v>
      </c>
      <c r="N28" s="13">
        <f t="shared" si="5"/>
        <v>52.631578947368425</v>
      </c>
      <c r="O28" s="12">
        <f t="shared" si="6"/>
        <v>1.3270882587758213</v>
      </c>
      <c r="P28">
        <v>915</v>
      </c>
      <c r="R28" s="1">
        <f t="shared" si="8"/>
        <v>1201.4781631999999</v>
      </c>
      <c r="S28" s="12">
        <f t="shared" si="9"/>
        <v>0.76156190601334106</v>
      </c>
      <c r="T28" s="1">
        <f t="shared" si="10"/>
        <v>964.96443787862881</v>
      </c>
      <c r="U28" s="18">
        <f t="shared" si="11"/>
        <v>0.94822147229749698</v>
      </c>
      <c r="V28" s="1">
        <f t="shared" si="22"/>
        <v>1010.1551463386787</v>
      </c>
      <c r="W28" s="12">
        <f t="shared" si="12"/>
        <v>0.25069639151640627</v>
      </c>
      <c r="X28">
        <f t="shared" si="13"/>
        <v>96.2</v>
      </c>
      <c r="Y28">
        <f t="shared" si="14"/>
        <v>96.2</v>
      </c>
      <c r="Z28" s="1">
        <f t="shared" si="15"/>
        <v>9254.44</v>
      </c>
      <c r="AA28" s="1">
        <f t="shared" si="16"/>
        <v>745.55999999999949</v>
      </c>
      <c r="AB28" s="22">
        <f t="shared" si="17"/>
        <v>442432638.82650566</v>
      </c>
      <c r="AC28" s="1">
        <f t="shared" si="18"/>
        <v>1940.7267197100707</v>
      </c>
      <c r="AD28">
        <f t="shared" si="19"/>
        <v>0.87115953420422687</v>
      </c>
      <c r="AE28">
        <f t="shared" si="20"/>
        <v>0.80314771207206648</v>
      </c>
      <c r="AF28" s="12">
        <f t="shared" si="23"/>
        <v>0.90580145368405063</v>
      </c>
    </row>
    <row r="29" spans="1:32" x14ac:dyDescent="0.25">
      <c r="A29" t="s">
        <v>76</v>
      </c>
      <c r="B29">
        <v>100</v>
      </c>
      <c r="C29">
        <v>100</v>
      </c>
      <c r="D29">
        <v>1.9</v>
      </c>
      <c r="E29">
        <v>404</v>
      </c>
      <c r="F29">
        <v>200</v>
      </c>
      <c r="G29">
        <v>121.6</v>
      </c>
      <c r="H29">
        <f t="shared" si="1"/>
        <v>97.28</v>
      </c>
      <c r="I29" s="13">
        <f t="shared" si="21"/>
        <v>47.446500007341896</v>
      </c>
      <c r="J29">
        <v>1500</v>
      </c>
      <c r="K29" s="12">
        <f t="shared" si="3"/>
        <v>15</v>
      </c>
      <c r="L29" s="14">
        <f t="shared" si="4"/>
        <v>0.78682064811735208</v>
      </c>
      <c r="M29" s="13">
        <v>0</v>
      </c>
      <c r="N29" s="13">
        <f t="shared" si="5"/>
        <v>52.631578947368425</v>
      </c>
      <c r="O29" s="12">
        <f t="shared" si="6"/>
        <v>1.3270882587758213</v>
      </c>
      <c r="P29">
        <v>945</v>
      </c>
      <c r="R29" s="1">
        <f t="shared" si="8"/>
        <v>1201.4781631999999</v>
      </c>
      <c r="S29" s="12">
        <f t="shared" si="9"/>
        <v>0.78653114883345066</v>
      </c>
      <c r="T29" s="1">
        <f t="shared" si="10"/>
        <v>964.96443787862881</v>
      </c>
      <c r="U29" s="18">
        <f t="shared" si="11"/>
        <v>0.9793107008974149</v>
      </c>
      <c r="V29" s="1">
        <f t="shared" si="22"/>
        <v>1010.1551463386787</v>
      </c>
      <c r="W29" s="12">
        <f t="shared" si="12"/>
        <v>0.25069639151640627</v>
      </c>
      <c r="X29">
        <f t="shared" si="13"/>
        <v>96.2</v>
      </c>
      <c r="Y29">
        <f t="shared" si="14"/>
        <v>96.2</v>
      </c>
      <c r="Z29" s="1">
        <f t="shared" si="15"/>
        <v>9254.44</v>
      </c>
      <c r="AA29" s="1">
        <f t="shared" si="16"/>
        <v>745.55999999999949</v>
      </c>
      <c r="AB29" s="22">
        <f t="shared" si="17"/>
        <v>442432638.82650566</v>
      </c>
      <c r="AC29" s="1">
        <f t="shared" si="18"/>
        <v>1940.7267197100707</v>
      </c>
      <c r="AD29">
        <f t="shared" si="19"/>
        <v>0.87115953420422687</v>
      </c>
      <c r="AE29">
        <f t="shared" si="20"/>
        <v>0.80314771207206648</v>
      </c>
      <c r="AF29" s="12">
        <f t="shared" si="23"/>
        <v>0.93549986200156043</v>
      </c>
    </row>
    <row r="30" spans="1:32" x14ac:dyDescent="0.25">
      <c r="A30" t="s">
        <v>77</v>
      </c>
      <c r="B30">
        <v>100</v>
      </c>
      <c r="C30">
        <v>100</v>
      </c>
      <c r="D30">
        <v>1.9</v>
      </c>
      <c r="E30">
        <v>404</v>
      </c>
      <c r="F30">
        <v>200</v>
      </c>
      <c r="G30">
        <v>121.6</v>
      </c>
      <c r="H30">
        <f t="shared" si="1"/>
        <v>97.28</v>
      </c>
      <c r="I30" s="13">
        <f t="shared" si="21"/>
        <v>47.446500007341896</v>
      </c>
      <c r="J30">
        <v>3000</v>
      </c>
      <c r="K30" s="12">
        <f t="shared" si="3"/>
        <v>30</v>
      </c>
      <c r="L30" s="14">
        <f t="shared" si="4"/>
        <v>1.5736412962347042</v>
      </c>
      <c r="M30" s="13">
        <v>0</v>
      </c>
      <c r="N30" s="13">
        <f t="shared" si="5"/>
        <v>52.631578947368425</v>
      </c>
      <c r="O30" s="12">
        <f t="shared" si="6"/>
        <v>1.3270882587758213</v>
      </c>
      <c r="P30">
        <v>474</v>
      </c>
      <c r="R30" s="1">
        <f t="shared" si="8"/>
        <v>1201.4781631999999</v>
      </c>
      <c r="S30" s="12">
        <f t="shared" si="9"/>
        <v>0.39451403655773076</v>
      </c>
      <c r="T30" s="1">
        <f t="shared" si="10"/>
        <v>412.11245353848335</v>
      </c>
      <c r="U30" s="18">
        <f t="shared" si="11"/>
        <v>1.1501715027782764</v>
      </c>
      <c r="V30" s="1">
        <f t="shared" si="22"/>
        <v>431.41228782207162</v>
      </c>
      <c r="W30" s="12">
        <f t="shared" si="12"/>
        <v>0.25069639151640627</v>
      </c>
      <c r="X30">
        <f t="shared" si="13"/>
        <v>96.2</v>
      </c>
      <c r="Y30">
        <f t="shared" si="14"/>
        <v>96.2</v>
      </c>
      <c r="Z30" s="1">
        <f t="shared" si="15"/>
        <v>9254.44</v>
      </c>
      <c r="AA30" s="1">
        <f t="shared" si="16"/>
        <v>745.55999999999949</v>
      </c>
      <c r="AB30" s="22">
        <f t="shared" si="17"/>
        <v>442432638.82650566</v>
      </c>
      <c r="AC30" s="1">
        <f t="shared" si="18"/>
        <v>485.18167992751768</v>
      </c>
      <c r="AD30">
        <f t="shared" si="19"/>
        <v>1.8824058007122639</v>
      </c>
      <c r="AE30">
        <f t="shared" si="20"/>
        <v>0.34300453071978343</v>
      </c>
      <c r="AF30" s="12">
        <f t="shared" si="23"/>
        <v>1.0987169660672551</v>
      </c>
    </row>
    <row r="31" spans="1:32" x14ac:dyDescent="0.25">
      <c r="A31" t="s">
        <v>78</v>
      </c>
      <c r="B31">
        <v>100</v>
      </c>
      <c r="C31">
        <v>100</v>
      </c>
      <c r="D31">
        <v>1.9</v>
      </c>
      <c r="E31">
        <v>404</v>
      </c>
      <c r="F31">
        <v>200</v>
      </c>
      <c r="G31">
        <v>121.6</v>
      </c>
      <c r="H31">
        <f t="shared" si="1"/>
        <v>97.28</v>
      </c>
      <c r="I31" s="13">
        <f t="shared" si="21"/>
        <v>47.446500007341896</v>
      </c>
      <c r="J31">
        <v>3000</v>
      </c>
      <c r="K31" s="12">
        <f t="shared" si="3"/>
        <v>30</v>
      </c>
      <c r="L31" s="14">
        <f t="shared" si="4"/>
        <v>1.5736412962347042</v>
      </c>
      <c r="M31" s="13">
        <v>0</v>
      </c>
      <c r="N31" s="13">
        <f t="shared" si="5"/>
        <v>52.631578947368425</v>
      </c>
      <c r="O31" s="12">
        <f t="shared" si="6"/>
        <v>1.3270882587758213</v>
      </c>
      <c r="P31">
        <v>466</v>
      </c>
      <c r="R31" s="1">
        <f t="shared" si="8"/>
        <v>1201.4781631999999</v>
      </c>
      <c r="S31" s="12">
        <f t="shared" si="9"/>
        <v>0.38785557180570157</v>
      </c>
      <c r="T31" s="1">
        <f t="shared" si="10"/>
        <v>412.11245353848335</v>
      </c>
      <c r="U31" s="18">
        <f t="shared" si="11"/>
        <v>1.1307593255161958</v>
      </c>
      <c r="V31" s="1">
        <f t="shared" si="22"/>
        <v>431.41228782207162</v>
      </c>
      <c r="W31" s="12">
        <f t="shared" si="12"/>
        <v>0.25069639151640627</v>
      </c>
      <c r="X31">
        <f t="shared" si="13"/>
        <v>96.2</v>
      </c>
      <c r="Y31">
        <f t="shared" si="14"/>
        <v>96.2</v>
      </c>
      <c r="Z31" s="1">
        <f t="shared" si="15"/>
        <v>9254.44</v>
      </c>
      <c r="AA31" s="1">
        <f t="shared" si="16"/>
        <v>745.55999999999949</v>
      </c>
      <c r="AB31" s="22">
        <f t="shared" si="17"/>
        <v>442432638.82650566</v>
      </c>
      <c r="AC31" s="1">
        <f t="shared" si="18"/>
        <v>485.18167992751768</v>
      </c>
      <c r="AD31">
        <f t="shared" si="19"/>
        <v>1.8824058007122639</v>
      </c>
      <c r="AE31">
        <f t="shared" si="20"/>
        <v>0.34300453071978343</v>
      </c>
      <c r="AF31" s="12">
        <f t="shared" si="23"/>
        <v>1.0801732198045166</v>
      </c>
    </row>
    <row r="32" spans="1:32" x14ac:dyDescent="0.25">
      <c r="A32" s="15" t="s">
        <v>219</v>
      </c>
      <c r="B32" s="16">
        <v>2012</v>
      </c>
      <c r="C32" s="16" t="s">
        <v>218</v>
      </c>
      <c r="I32" s="13"/>
      <c r="K32" s="12"/>
      <c r="L32" s="14"/>
      <c r="M32" s="13"/>
      <c r="N32" s="13"/>
      <c r="O32" s="12"/>
      <c r="R32" s="1"/>
      <c r="S32" s="12"/>
      <c r="T32" s="21" t="s">
        <v>207</v>
      </c>
      <c r="U32" s="18">
        <f>AVERAGE(U22:U31)</f>
        <v>1.0041218162952832</v>
      </c>
      <c r="V32" s="1"/>
      <c r="W32" s="12"/>
      <c r="Z32" s="1"/>
      <c r="AA32" s="1"/>
      <c r="AB32" s="22"/>
      <c r="AC32" s="1"/>
      <c r="AF32" s="12"/>
    </row>
    <row r="33" spans="1:32" x14ac:dyDescent="0.25">
      <c r="A33" t="s">
        <v>79</v>
      </c>
      <c r="B33">
        <v>150</v>
      </c>
      <c r="C33">
        <v>150</v>
      </c>
      <c r="D33">
        <v>3</v>
      </c>
      <c r="E33">
        <v>324.39999999999998</v>
      </c>
      <c r="F33">
        <v>200</v>
      </c>
      <c r="G33">
        <v>52.6</v>
      </c>
      <c r="H33">
        <f>0.8*G33</f>
        <v>42.080000000000005</v>
      </c>
      <c r="I33" s="13">
        <f>22*((G33+8)/10)^0.3</f>
        <v>37.771520524590052</v>
      </c>
      <c r="J33">
        <v>675</v>
      </c>
      <c r="K33" s="12">
        <f t="shared" ref="K33:K44" si="24">J33/B33</f>
        <v>4.5</v>
      </c>
      <c r="L33" s="14">
        <f t="shared" ref="L33:L44" si="25">SQRT(R33/AC33)</f>
        <v>0.17893489488108358</v>
      </c>
      <c r="M33" s="13">
        <v>0</v>
      </c>
      <c r="N33" s="13">
        <f t="shared" ref="N33:N44" si="26">C33/D33</f>
        <v>50</v>
      </c>
      <c r="O33" s="12">
        <f t="shared" ref="O33:O44" si="27">N33/(52*SQRT(235/E33))</f>
        <v>1.1297260739401607</v>
      </c>
      <c r="P33">
        <v>1516</v>
      </c>
      <c r="R33" s="1">
        <f t="shared" si="8"/>
        <v>1444.8124800000001</v>
      </c>
      <c r="S33" s="12">
        <f t="shared" ref="S33:S48" si="28">P33/R33</f>
        <v>1.0492711137157398</v>
      </c>
      <c r="T33" s="1">
        <f t="shared" ref="T33:T48" si="29">AE33*R33</f>
        <v>1444.8124800000001</v>
      </c>
      <c r="U33" s="18">
        <f t="shared" ref="U33:U48" si="30">P33/T33</f>
        <v>1.0492711137157398</v>
      </c>
      <c r="V33" s="1">
        <f>AE33*(E33*AA33+0.85*G33*Z33)/1000</f>
        <v>1499.3481600000002</v>
      </c>
      <c r="W33" s="12">
        <f t="shared" ref="W33:W48" si="31">E33*AA33/(1000*R33)</f>
        <v>0.39606634627076309</v>
      </c>
      <c r="X33">
        <f t="shared" ref="X33:X48" si="32">B33-2*D33</f>
        <v>144</v>
      </c>
      <c r="Y33">
        <f t="shared" ref="Y33:Y48" si="33">C33-2*D33</f>
        <v>144</v>
      </c>
      <c r="Z33" s="1">
        <f t="shared" ref="Z33:Z48" si="34">X33*Y33</f>
        <v>20736</v>
      </c>
      <c r="AA33" s="1">
        <f t="shared" ref="AA33:AA48" si="35">B33*C33-Z33</f>
        <v>1764</v>
      </c>
      <c r="AB33" s="22">
        <f t="shared" ref="AB33:AB48" si="36">((C33*B33^3-Y33*X33^3)*F33+(Y33*X33^3)*I33*0.6)/12</f>
        <v>2083191522.783102</v>
      </c>
      <c r="AC33" s="1">
        <f t="shared" ref="AC33:AC48" si="37">(PI()^2*AB33)/(J33*J33)</f>
        <v>45125.434779856558</v>
      </c>
      <c r="AD33">
        <f t="shared" ref="AD33:AD48" si="38">0.5*(1+0.21*(L33-0.2)+L33*L33)</f>
        <v>0.51379701226556596</v>
      </c>
      <c r="AE33">
        <f t="shared" ref="AE33:AE48" si="39">IF((1/(AD33+SQRT(AD33*AD33-L33*L33)))&gt;1,1,1/(AD33+SQRT(AD33*AD33-L33*L33)))</f>
        <v>1</v>
      </c>
      <c r="AF33" s="12" t="str">
        <f>IF(G33&gt;60,(1000*P33/(AE33*(E33*AA33+0.85*G33*Z33))),"")</f>
        <v/>
      </c>
    </row>
    <row r="34" spans="1:32" x14ac:dyDescent="0.25">
      <c r="A34" t="s">
        <v>80</v>
      </c>
      <c r="B34">
        <v>150</v>
      </c>
      <c r="C34">
        <v>150</v>
      </c>
      <c r="D34">
        <v>3</v>
      </c>
      <c r="E34">
        <v>324.39999999999998</v>
      </c>
      <c r="F34">
        <v>200</v>
      </c>
      <c r="G34">
        <v>52.6</v>
      </c>
      <c r="H34">
        <f>0.8*G34</f>
        <v>42.080000000000005</v>
      </c>
      <c r="I34" s="13">
        <f>22*((G34+8)/10)^0.3</f>
        <v>37.771520524590052</v>
      </c>
      <c r="J34">
        <v>900</v>
      </c>
      <c r="K34" s="12">
        <f t="shared" si="24"/>
        <v>6</v>
      </c>
      <c r="L34" s="14">
        <f t="shared" si="25"/>
        <v>0.23857985984144478</v>
      </c>
      <c r="M34" s="13">
        <v>0</v>
      </c>
      <c r="N34" s="13">
        <f t="shared" si="26"/>
        <v>50</v>
      </c>
      <c r="O34" s="12">
        <f t="shared" si="27"/>
        <v>1.1297260739401607</v>
      </c>
      <c r="P34">
        <v>1599</v>
      </c>
      <c r="R34" s="1">
        <f t="shared" si="8"/>
        <v>1444.8124800000001</v>
      </c>
      <c r="S34" s="12">
        <f t="shared" si="28"/>
        <v>1.1067180150603351</v>
      </c>
      <c r="T34" s="1">
        <f t="shared" si="29"/>
        <v>1432.5124301433509</v>
      </c>
      <c r="U34" s="18">
        <f t="shared" si="30"/>
        <v>1.1162206807797044</v>
      </c>
      <c r="V34" s="1">
        <f>AE34*(E34*AA34+0.85*G34*Z34)/1000</f>
        <v>1486.5838342651648</v>
      </c>
      <c r="W34" s="12">
        <f t="shared" si="31"/>
        <v>0.39606634627076309</v>
      </c>
      <c r="X34">
        <f t="shared" si="32"/>
        <v>144</v>
      </c>
      <c r="Y34">
        <f t="shared" si="33"/>
        <v>144</v>
      </c>
      <c r="Z34" s="1">
        <f t="shared" si="34"/>
        <v>20736</v>
      </c>
      <c r="AA34" s="1">
        <f t="shared" si="35"/>
        <v>1764</v>
      </c>
      <c r="AB34" s="22">
        <f t="shared" si="36"/>
        <v>2083191522.783102</v>
      </c>
      <c r="AC34" s="1">
        <f t="shared" si="37"/>
        <v>25383.057063669312</v>
      </c>
      <c r="AD34">
        <f t="shared" si="38"/>
        <v>0.53251106004433346</v>
      </c>
      <c r="AE34">
        <f t="shared" si="39"/>
        <v>0.99148674999218644</v>
      </c>
      <c r="AF34" s="12" t="str">
        <f>IF(G34&gt;60,(1000*P34/(AE34*(E34*AA34+0.85*G34*Z34))),"")</f>
        <v/>
      </c>
    </row>
    <row r="35" spans="1:32" x14ac:dyDescent="0.25">
      <c r="A35" s="15" t="s">
        <v>195</v>
      </c>
      <c r="B35" s="16">
        <v>2014</v>
      </c>
      <c r="C35" s="16" t="s">
        <v>220</v>
      </c>
      <c r="I35" s="13"/>
      <c r="K35" s="12"/>
      <c r="L35" s="14"/>
      <c r="M35" s="13"/>
      <c r="N35" s="13"/>
      <c r="O35" s="12"/>
      <c r="R35" s="1"/>
      <c r="S35" s="12"/>
      <c r="T35" s="21" t="s">
        <v>208</v>
      </c>
      <c r="U35" s="18">
        <f>AVERAGE(U33:U34)</f>
        <v>1.082745897247722</v>
      </c>
      <c r="V35" s="1"/>
      <c r="W35" s="12"/>
      <c r="Z35" s="1"/>
      <c r="AA35" s="1"/>
      <c r="AB35" s="22"/>
      <c r="AC35" s="1"/>
      <c r="AF35" s="12"/>
    </row>
    <row r="36" spans="1:32" x14ac:dyDescent="0.25">
      <c r="A36" t="s">
        <v>81</v>
      </c>
      <c r="B36">
        <v>249.6</v>
      </c>
      <c r="C36">
        <v>249.6</v>
      </c>
      <c r="D36">
        <v>3.7</v>
      </c>
      <c r="E36">
        <v>324.3</v>
      </c>
      <c r="F36">
        <v>200</v>
      </c>
      <c r="G36">
        <v>40.4</v>
      </c>
      <c r="H36">
        <f>0.8*G36</f>
        <v>32.32</v>
      </c>
      <c r="I36" s="13">
        <f>22*((G36+8)/10)^0.3</f>
        <v>35.308257834747629</v>
      </c>
      <c r="J36">
        <v>750</v>
      </c>
      <c r="K36" s="12">
        <f t="shared" si="24"/>
        <v>3.0048076923076925</v>
      </c>
      <c r="L36" s="14">
        <f t="shared" si="25"/>
        <v>0.11433265138104418</v>
      </c>
      <c r="M36" s="13">
        <v>0</v>
      </c>
      <c r="N36" s="13">
        <f t="shared" si="26"/>
        <v>67.459459459459453</v>
      </c>
      <c r="O36" s="12">
        <f t="shared" si="27"/>
        <v>1.5239792593907973</v>
      </c>
      <c r="P36">
        <v>3131</v>
      </c>
      <c r="R36" s="1">
        <f t="shared" si="8"/>
        <v>3076.1498247999998</v>
      </c>
      <c r="S36" s="17">
        <f t="shared" si="28"/>
        <v>1.0178307879407553</v>
      </c>
      <c r="T36" s="1">
        <f t="shared" si="29"/>
        <v>3076.1498247999998</v>
      </c>
      <c r="U36" s="19">
        <f t="shared" si="30"/>
        <v>1.0178307879407553</v>
      </c>
      <c r="V36" s="1">
        <f>AE36*(E36*AA36+0.85*G36*Z36)/1000</f>
        <v>3194.6447215999997</v>
      </c>
      <c r="W36" s="12">
        <f t="shared" si="31"/>
        <v>0.38367164904808709</v>
      </c>
      <c r="X36">
        <f t="shared" si="32"/>
        <v>242.2</v>
      </c>
      <c r="Y36">
        <f t="shared" si="33"/>
        <v>242.2</v>
      </c>
      <c r="Z36" s="1">
        <f t="shared" si="34"/>
        <v>58660.84</v>
      </c>
      <c r="AA36" s="1">
        <f t="shared" si="35"/>
        <v>3639.3199999999997</v>
      </c>
      <c r="AB36" s="22">
        <f t="shared" si="36"/>
        <v>13411881748.552597</v>
      </c>
      <c r="AC36" s="1">
        <f t="shared" si="37"/>
        <v>235324.38601316398</v>
      </c>
      <c r="AD36">
        <f t="shared" si="38"/>
        <v>0.49754090598091932</v>
      </c>
      <c r="AE36">
        <f t="shared" si="39"/>
        <v>1</v>
      </c>
      <c r="AF36" s="12" t="str">
        <f>IF(G36&gt;60,(1000*P36/(AE36*(E36*AA36+0.85*G36*Z36))),"")</f>
        <v/>
      </c>
    </row>
    <row r="37" spans="1:32" x14ac:dyDescent="0.25">
      <c r="A37" t="s">
        <v>82</v>
      </c>
      <c r="B37">
        <v>251</v>
      </c>
      <c r="C37">
        <v>251</v>
      </c>
      <c r="D37">
        <v>3.75</v>
      </c>
      <c r="E37">
        <v>324.3</v>
      </c>
      <c r="F37">
        <v>200</v>
      </c>
      <c r="G37">
        <v>40.4</v>
      </c>
      <c r="H37">
        <f>0.8*G37</f>
        <v>32.32</v>
      </c>
      <c r="I37" s="13">
        <f>22*((G37+8)/10)^0.3</f>
        <v>35.308257834747629</v>
      </c>
      <c r="J37">
        <v>750</v>
      </c>
      <c r="K37" s="12">
        <f t="shared" si="24"/>
        <v>2.9880478087649402</v>
      </c>
      <c r="L37" s="14">
        <f t="shared" si="25"/>
        <v>0.11363843532791763</v>
      </c>
      <c r="M37" s="13">
        <v>0</v>
      </c>
      <c r="N37" s="13">
        <f t="shared" si="26"/>
        <v>66.933333333333337</v>
      </c>
      <c r="O37" s="12">
        <f t="shared" si="27"/>
        <v>1.512093523713925</v>
      </c>
      <c r="P37">
        <v>2832</v>
      </c>
      <c r="R37" s="1">
        <f t="shared" si="8"/>
        <v>3119.0731449999998</v>
      </c>
      <c r="S37" s="17">
        <f t="shared" si="28"/>
        <v>0.90796203498459482</v>
      </c>
      <c r="T37" s="1">
        <f t="shared" si="29"/>
        <v>3119.0731449999998</v>
      </c>
      <c r="U37" s="19">
        <f t="shared" si="30"/>
        <v>0.90796203498459482</v>
      </c>
      <c r="V37" s="1">
        <f>AE37*(E37*AA37+0.85*G37*Z37)/1000</f>
        <v>3238.8434899999997</v>
      </c>
      <c r="W37" s="12">
        <f t="shared" si="31"/>
        <v>0.385610586570582</v>
      </c>
      <c r="X37">
        <f t="shared" si="32"/>
        <v>243.5</v>
      </c>
      <c r="Y37">
        <f t="shared" si="33"/>
        <v>243.5</v>
      </c>
      <c r="Z37" s="1">
        <f t="shared" si="34"/>
        <v>59292.25</v>
      </c>
      <c r="AA37" s="1">
        <f t="shared" si="35"/>
        <v>3708.75</v>
      </c>
      <c r="AB37" s="22">
        <f t="shared" si="36"/>
        <v>13765685722.066256</v>
      </c>
      <c r="AC37" s="1">
        <f t="shared" si="37"/>
        <v>241532.2175760321</v>
      </c>
      <c r="AD37">
        <f t="shared" si="38"/>
        <v>0.49738888270131998</v>
      </c>
      <c r="AE37">
        <f t="shared" si="39"/>
        <v>1</v>
      </c>
      <c r="AF37" s="12" t="str">
        <f>IF(G37&gt;60,(1000*P37/(AE37*(E37*AA37+0.85*G37*Z37))),"")</f>
        <v/>
      </c>
    </row>
    <row r="38" spans="1:32" x14ac:dyDescent="0.25">
      <c r="A38" t="s">
        <v>83</v>
      </c>
      <c r="B38">
        <v>251.1</v>
      </c>
      <c r="C38">
        <v>251.1</v>
      </c>
      <c r="D38">
        <v>3.73</v>
      </c>
      <c r="E38">
        <v>324.3</v>
      </c>
      <c r="F38">
        <v>200</v>
      </c>
      <c r="G38">
        <v>40.4</v>
      </c>
      <c r="H38">
        <f>0.8*G38</f>
        <v>32.32</v>
      </c>
      <c r="I38" s="13">
        <f>22*((G38+8)/10)^0.3</f>
        <v>35.308257834747629</v>
      </c>
      <c r="J38">
        <v>750</v>
      </c>
      <c r="K38" s="12">
        <f t="shared" si="24"/>
        <v>2.9868578255675029</v>
      </c>
      <c r="L38" s="14">
        <f t="shared" si="25"/>
        <v>0.11363462318285505</v>
      </c>
      <c r="M38" s="13">
        <v>0</v>
      </c>
      <c r="N38" s="13">
        <f t="shared" si="26"/>
        <v>67.31903485254692</v>
      </c>
      <c r="O38" s="12">
        <f t="shared" si="27"/>
        <v>1.520806921661477</v>
      </c>
      <c r="P38">
        <v>2677</v>
      </c>
      <c r="R38" s="1">
        <f t="shared" si="8"/>
        <v>3115.4433287920019</v>
      </c>
      <c r="S38" s="17">
        <f t="shared" si="28"/>
        <v>0.85926775661748078</v>
      </c>
      <c r="T38" s="1">
        <f t="shared" si="29"/>
        <v>3115.4433287920019</v>
      </c>
      <c r="U38" s="19">
        <f t="shared" si="30"/>
        <v>0.85926775661748078</v>
      </c>
      <c r="V38" s="1">
        <f>AE38*(E38*AA38+0.85*G38*Z38)/1000</f>
        <v>3235.3514369840018</v>
      </c>
      <c r="W38" s="12">
        <f t="shared" si="31"/>
        <v>0.38418724765701306</v>
      </c>
      <c r="X38">
        <f t="shared" si="32"/>
        <v>243.64</v>
      </c>
      <c r="Y38">
        <f t="shared" si="33"/>
        <v>243.64</v>
      </c>
      <c r="Z38" s="1">
        <f t="shared" si="34"/>
        <v>59360.449599999993</v>
      </c>
      <c r="AA38" s="1">
        <f t="shared" si="35"/>
        <v>3690.7604000000065</v>
      </c>
      <c r="AB38" s="22">
        <f t="shared" si="36"/>
        <v>13750588474.394865</v>
      </c>
      <c r="AC38" s="1">
        <f t="shared" si="37"/>
        <v>241267.32182125541</v>
      </c>
      <c r="AD38">
        <f t="shared" si="38"/>
        <v>0.49738804922715452</v>
      </c>
      <c r="AE38">
        <f t="shared" si="39"/>
        <v>1</v>
      </c>
      <c r="AF38" s="12" t="str">
        <f>IF(G38&gt;60,(1000*P38/(AE38*(E38*AA38+0.85*G38*Z38))),"")</f>
        <v/>
      </c>
    </row>
    <row r="39" spans="1:32" x14ac:dyDescent="0.25">
      <c r="A39" s="15" t="s">
        <v>196</v>
      </c>
      <c r="B39" s="16">
        <v>2015</v>
      </c>
      <c r="C39" s="16" t="s">
        <v>221</v>
      </c>
      <c r="I39" s="13"/>
      <c r="K39" s="12"/>
      <c r="L39" s="14"/>
      <c r="M39" s="13"/>
      <c r="N39" s="13"/>
      <c r="O39" s="12"/>
      <c r="R39" s="1"/>
      <c r="S39" s="12"/>
      <c r="T39" s="21" t="s">
        <v>209</v>
      </c>
      <c r="U39" s="18">
        <f>AVERAGE(U36:U38)</f>
        <v>0.92835352651427694</v>
      </c>
      <c r="V39" s="1"/>
      <c r="W39" s="12"/>
      <c r="Z39" s="1"/>
      <c r="AA39" s="1"/>
      <c r="AB39" s="22"/>
      <c r="AC39" s="1"/>
      <c r="AF39" s="12"/>
    </row>
    <row r="40" spans="1:32" x14ac:dyDescent="0.25">
      <c r="A40" t="s">
        <v>84</v>
      </c>
      <c r="B40">
        <v>70</v>
      </c>
      <c r="C40">
        <v>70</v>
      </c>
      <c r="D40">
        <v>5</v>
      </c>
      <c r="E40">
        <v>701</v>
      </c>
      <c r="F40">
        <v>200</v>
      </c>
      <c r="H40">
        <v>21</v>
      </c>
      <c r="I40" s="13">
        <f t="shared" ref="I40:I99" si="40">22*((H40+8)/10)^0.3</f>
        <v>30.279038500718052</v>
      </c>
      <c r="J40">
        <v>210</v>
      </c>
      <c r="K40" s="12">
        <f t="shared" si="24"/>
        <v>3</v>
      </c>
      <c r="L40" s="14">
        <f t="shared" si="25"/>
        <v>0.14710154807643058</v>
      </c>
      <c r="M40" s="13">
        <v>0</v>
      </c>
      <c r="N40" s="13">
        <f t="shared" si="26"/>
        <v>14</v>
      </c>
      <c r="O40" s="12">
        <f t="shared" si="27"/>
        <v>0.46499659196881871</v>
      </c>
      <c r="P40">
        <v>1367</v>
      </c>
      <c r="R40" s="1">
        <f t="shared" si="8"/>
        <v>986.9</v>
      </c>
      <c r="S40" s="17">
        <f t="shared" si="28"/>
        <v>1.3851454048029184</v>
      </c>
      <c r="T40" s="1">
        <f t="shared" si="29"/>
        <v>986.9</v>
      </c>
      <c r="U40" s="19">
        <f t="shared" si="30"/>
        <v>1.3851454048029184</v>
      </c>
      <c r="V40" s="1">
        <f t="shared" ref="V40:V48" si="41">AE40*(E40*AA40+0.85*H40*Z40)/1000</f>
        <v>975.56</v>
      </c>
      <c r="W40" s="12">
        <f t="shared" si="31"/>
        <v>0.92339649407234781</v>
      </c>
      <c r="X40">
        <f t="shared" si="32"/>
        <v>60</v>
      </c>
      <c r="Y40">
        <f t="shared" si="33"/>
        <v>60</v>
      </c>
      <c r="Z40" s="1">
        <f t="shared" si="34"/>
        <v>3600</v>
      </c>
      <c r="AA40" s="1">
        <f t="shared" si="35"/>
        <v>1300</v>
      </c>
      <c r="AB40" s="22">
        <f t="shared" si="36"/>
        <v>203787483.61513197</v>
      </c>
      <c r="AC40" s="1">
        <f t="shared" si="37"/>
        <v>45607.751591266031</v>
      </c>
      <c r="AD40">
        <f t="shared" si="38"/>
        <v>0.5052650952712664</v>
      </c>
      <c r="AE40">
        <f t="shared" si="39"/>
        <v>1</v>
      </c>
      <c r="AF40" s="12" t="str">
        <f t="shared" ref="AF40:AF48" si="42">IF(H40&gt;60,(1000*P40/(AE40*(E40*AA40+0.85*H40*Z40))),"")</f>
        <v/>
      </c>
    </row>
    <row r="41" spans="1:32" x14ac:dyDescent="0.25">
      <c r="A41" t="s">
        <v>85</v>
      </c>
      <c r="B41">
        <v>100</v>
      </c>
      <c r="C41">
        <v>100</v>
      </c>
      <c r="D41">
        <v>5</v>
      </c>
      <c r="E41">
        <v>701</v>
      </c>
      <c r="F41">
        <v>200</v>
      </c>
      <c r="H41">
        <v>21</v>
      </c>
      <c r="I41" s="13">
        <f t="shared" si="40"/>
        <v>30.279038500718052</v>
      </c>
      <c r="J41">
        <v>300</v>
      </c>
      <c r="K41" s="12">
        <f t="shared" si="24"/>
        <v>3</v>
      </c>
      <c r="L41" s="14">
        <f t="shared" si="25"/>
        <v>0.14271221795850747</v>
      </c>
      <c r="M41" s="13">
        <v>0</v>
      </c>
      <c r="N41" s="13">
        <f t="shared" si="26"/>
        <v>20</v>
      </c>
      <c r="O41" s="12">
        <f t="shared" si="27"/>
        <v>0.66428084566974099</v>
      </c>
      <c r="P41">
        <v>1934</v>
      </c>
      <c r="R41" s="1">
        <f t="shared" si="8"/>
        <v>1502</v>
      </c>
      <c r="S41" s="17">
        <f t="shared" si="28"/>
        <v>1.2876165113182423</v>
      </c>
      <c r="T41" s="1">
        <f t="shared" si="29"/>
        <v>1502</v>
      </c>
      <c r="U41" s="19">
        <f t="shared" si="30"/>
        <v>1.2876165113182423</v>
      </c>
      <c r="V41" s="1">
        <f t="shared" si="41"/>
        <v>1476.4849999999999</v>
      </c>
      <c r="W41" s="12">
        <f t="shared" si="31"/>
        <v>0.88675099866844209</v>
      </c>
      <c r="X41">
        <f t="shared" si="32"/>
        <v>90</v>
      </c>
      <c r="Y41">
        <f t="shared" si="33"/>
        <v>90</v>
      </c>
      <c r="Z41" s="1">
        <f t="shared" si="34"/>
        <v>8100</v>
      </c>
      <c r="AA41" s="1">
        <f t="shared" si="35"/>
        <v>1900</v>
      </c>
      <c r="AB41" s="22">
        <f t="shared" si="36"/>
        <v>672497052.46827221</v>
      </c>
      <c r="AC41" s="1">
        <f t="shared" si="37"/>
        <v>73747.554097338667</v>
      </c>
      <c r="AD41">
        <f t="shared" si="38"/>
        <v>0.50416817146296156</v>
      </c>
      <c r="AE41">
        <f t="shared" si="39"/>
        <v>1</v>
      </c>
      <c r="AF41" s="12" t="str">
        <f t="shared" si="42"/>
        <v/>
      </c>
    </row>
    <row r="42" spans="1:32" x14ac:dyDescent="0.25">
      <c r="A42" t="s">
        <v>86</v>
      </c>
      <c r="B42">
        <v>125</v>
      </c>
      <c r="C42">
        <v>125</v>
      </c>
      <c r="D42">
        <v>5</v>
      </c>
      <c r="E42">
        <v>701</v>
      </c>
      <c r="F42">
        <v>200</v>
      </c>
      <c r="H42">
        <v>21</v>
      </c>
      <c r="I42" s="13">
        <f t="shared" si="40"/>
        <v>30.279038500718052</v>
      </c>
      <c r="J42">
        <v>375</v>
      </c>
      <c r="K42" s="12">
        <f t="shared" si="24"/>
        <v>3</v>
      </c>
      <c r="L42" s="14">
        <f t="shared" si="25"/>
        <v>0.14030205927076433</v>
      </c>
      <c r="M42" s="13">
        <v>0</v>
      </c>
      <c r="N42" s="13">
        <f t="shared" si="26"/>
        <v>25</v>
      </c>
      <c r="O42" s="12">
        <f t="shared" si="27"/>
        <v>0.83035105708717627</v>
      </c>
      <c r="P42">
        <v>2348</v>
      </c>
      <c r="R42" s="1">
        <f t="shared" si="8"/>
        <v>1960.125</v>
      </c>
      <c r="S42" s="17">
        <f t="shared" si="28"/>
        <v>1.1978827880874945</v>
      </c>
      <c r="T42" s="1">
        <f t="shared" si="29"/>
        <v>1960.125</v>
      </c>
      <c r="U42" s="19">
        <f t="shared" si="30"/>
        <v>1.1978827880874945</v>
      </c>
      <c r="V42" s="1">
        <f t="shared" si="41"/>
        <v>1918.4662499999999</v>
      </c>
      <c r="W42" s="12">
        <f t="shared" si="31"/>
        <v>0.85831260761431027</v>
      </c>
      <c r="X42">
        <f t="shared" si="32"/>
        <v>115</v>
      </c>
      <c r="Y42">
        <f t="shared" si="33"/>
        <v>115</v>
      </c>
      <c r="Z42" s="1">
        <f t="shared" si="34"/>
        <v>13225</v>
      </c>
      <c r="AA42" s="1">
        <f t="shared" si="35"/>
        <v>2400</v>
      </c>
      <c r="AB42" s="22">
        <f t="shared" si="36"/>
        <v>1418791137.9087324</v>
      </c>
      <c r="AC42" s="1">
        <f t="shared" si="37"/>
        <v>99576.229396839844</v>
      </c>
      <c r="AD42">
        <f t="shared" si="38"/>
        <v>0.50357405014123879</v>
      </c>
      <c r="AE42">
        <f t="shared" si="39"/>
        <v>1</v>
      </c>
      <c r="AF42" s="12" t="str">
        <f t="shared" si="42"/>
        <v/>
      </c>
    </row>
    <row r="43" spans="1:32" x14ac:dyDescent="0.25">
      <c r="A43" t="s">
        <v>87</v>
      </c>
      <c r="B43">
        <v>150</v>
      </c>
      <c r="C43">
        <v>150</v>
      </c>
      <c r="D43">
        <v>5</v>
      </c>
      <c r="E43">
        <v>701</v>
      </c>
      <c r="F43">
        <v>200</v>
      </c>
      <c r="H43">
        <v>21</v>
      </c>
      <c r="I43" s="13">
        <f t="shared" si="40"/>
        <v>30.279038500718052</v>
      </c>
      <c r="J43">
        <v>450</v>
      </c>
      <c r="K43" s="12">
        <f t="shared" si="24"/>
        <v>3</v>
      </c>
      <c r="L43" s="14">
        <f t="shared" si="25"/>
        <v>0.13845315100426198</v>
      </c>
      <c r="M43" s="13">
        <v>0</v>
      </c>
      <c r="N43" s="13">
        <f t="shared" si="26"/>
        <v>30</v>
      </c>
      <c r="O43" s="12">
        <f t="shared" si="27"/>
        <v>0.99642126850461155</v>
      </c>
      <c r="P43">
        <v>2828</v>
      </c>
      <c r="R43" s="1">
        <f t="shared" si="8"/>
        <v>2444.5</v>
      </c>
      <c r="S43" s="17">
        <f t="shared" si="28"/>
        <v>1.1568827981182246</v>
      </c>
      <c r="T43" s="1">
        <f t="shared" si="29"/>
        <v>2444.5</v>
      </c>
      <c r="U43" s="19">
        <f t="shared" si="30"/>
        <v>1.1568827981182246</v>
      </c>
      <c r="V43" s="1">
        <f t="shared" si="41"/>
        <v>2382.7600000000002</v>
      </c>
      <c r="W43" s="12">
        <f t="shared" si="31"/>
        <v>0.83162200859071389</v>
      </c>
      <c r="X43">
        <f t="shared" si="32"/>
        <v>140</v>
      </c>
      <c r="Y43">
        <f t="shared" si="33"/>
        <v>140</v>
      </c>
      <c r="Z43" s="1">
        <f t="shared" si="34"/>
        <v>19600</v>
      </c>
      <c r="AA43" s="1">
        <f t="shared" si="35"/>
        <v>2900</v>
      </c>
      <c r="AB43" s="22">
        <f t="shared" si="36"/>
        <v>2616433104.8551259</v>
      </c>
      <c r="AC43" s="1">
        <f t="shared" si="37"/>
        <v>127521.77623127923</v>
      </c>
      <c r="AD43">
        <f t="shared" si="38"/>
        <v>0.50312221836695203</v>
      </c>
      <c r="AE43">
        <f t="shared" si="39"/>
        <v>1</v>
      </c>
      <c r="AF43" s="12" t="str">
        <f t="shared" si="42"/>
        <v/>
      </c>
    </row>
    <row r="44" spans="1:32" x14ac:dyDescent="0.25">
      <c r="A44" t="s">
        <v>88</v>
      </c>
      <c r="B44">
        <v>110</v>
      </c>
      <c r="C44">
        <v>110</v>
      </c>
      <c r="D44">
        <v>5</v>
      </c>
      <c r="E44">
        <v>701</v>
      </c>
      <c r="F44">
        <v>200</v>
      </c>
      <c r="H44">
        <v>54.5</v>
      </c>
      <c r="I44" s="13">
        <f t="shared" si="40"/>
        <v>38.122966373533053</v>
      </c>
      <c r="J44">
        <v>330</v>
      </c>
      <c r="K44" s="12">
        <f t="shared" si="24"/>
        <v>3</v>
      </c>
      <c r="L44" s="14">
        <f t="shared" si="25"/>
        <v>0.15193694851846209</v>
      </c>
      <c r="M44" s="13">
        <v>0</v>
      </c>
      <c r="N44" s="13">
        <f t="shared" si="26"/>
        <v>22</v>
      </c>
      <c r="O44" s="12">
        <f t="shared" si="27"/>
        <v>0.73070893023671513</v>
      </c>
      <c r="P44">
        <v>2203</v>
      </c>
      <c r="R44" s="1">
        <f t="shared" si="8"/>
        <v>2017.1</v>
      </c>
      <c r="S44" s="17">
        <f t="shared" si="28"/>
        <v>1.092162014773685</v>
      </c>
      <c r="T44" s="1">
        <f t="shared" si="29"/>
        <v>2017.1</v>
      </c>
      <c r="U44" s="19">
        <f t="shared" si="30"/>
        <v>1.092162014773685</v>
      </c>
      <c r="V44" s="1">
        <f t="shared" si="41"/>
        <v>1935.35</v>
      </c>
      <c r="W44" s="12">
        <f t="shared" si="31"/>
        <v>0.7298101234445491</v>
      </c>
      <c r="X44">
        <f t="shared" si="32"/>
        <v>100</v>
      </c>
      <c r="Y44">
        <f t="shared" si="33"/>
        <v>100</v>
      </c>
      <c r="Z44" s="1">
        <f t="shared" si="34"/>
        <v>10000</v>
      </c>
      <c r="AA44" s="1">
        <f t="shared" si="35"/>
        <v>2100</v>
      </c>
      <c r="AB44" s="22">
        <f t="shared" si="36"/>
        <v>964114831.86766529</v>
      </c>
      <c r="AC44" s="1">
        <f t="shared" si="37"/>
        <v>87377.704203458547</v>
      </c>
      <c r="AD44">
        <f t="shared" si="38"/>
        <v>0.50649579775698939</v>
      </c>
      <c r="AE44">
        <f t="shared" si="39"/>
        <v>1</v>
      </c>
      <c r="AF44" s="12" t="str">
        <f t="shared" si="42"/>
        <v/>
      </c>
    </row>
    <row r="45" spans="1:32" x14ac:dyDescent="0.25">
      <c r="A45" t="s">
        <v>89</v>
      </c>
      <c r="B45">
        <v>110</v>
      </c>
      <c r="C45">
        <v>110</v>
      </c>
      <c r="D45">
        <v>5</v>
      </c>
      <c r="E45">
        <v>701</v>
      </c>
      <c r="F45">
        <v>200</v>
      </c>
      <c r="H45">
        <v>54.5</v>
      </c>
      <c r="I45" s="13">
        <f t="shared" si="40"/>
        <v>38.122966373533053</v>
      </c>
      <c r="J45">
        <v>330</v>
      </c>
      <c r="K45" s="12">
        <f t="shared" ref="K45:K101" si="43">J45/B45</f>
        <v>3</v>
      </c>
      <c r="L45" s="14">
        <f t="shared" ref="L45:L67" si="44">SQRT(R45/AC45)</f>
        <v>0.15193694851846209</v>
      </c>
      <c r="M45" s="13">
        <v>0</v>
      </c>
      <c r="N45" s="13">
        <f t="shared" ref="N45:N101" si="45">C45/D45</f>
        <v>22</v>
      </c>
      <c r="O45" s="12">
        <f t="shared" ref="O45:O101" si="46">N45/(52*SQRT(235/E45))</f>
        <v>0.73070893023671513</v>
      </c>
      <c r="P45">
        <v>2234</v>
      </c>
      <c r="R45" s="1">
        <f t="shared" si="8"/>
        <v>2017.1</v>
      </c>
      <c r="S45" s="17">
        <f t="shared" si="28"/>
        <v>1.1075306132566556</v>
      </c>
      <c r="T45" s="1">
        <f t="shared" si="29"/>
        <v>2017.1</v>
      </c>
      <c r="U45" s="19">
        <f t="shared" si="30"/>
        <v>1.1075306132566556</v>
      </c>
      <c r="V45" s="1">
        <f t="shared" si="41"/>
        <v>1935.35</v>
      </c>
      <c r="W45" s="12">
        <f t="shared" si="31"/>
        <v>0.7298101234445491</v>
      </c>
      <c r="X45">
        <f t="shared" si="32"/>
        <v>100</v>
      </c>
      <c r="Y45">
        <f t="shared" si="33"/>
        <v>100</v>
      </c>
      <c r="Z45" s="1">
        <f t="shared" si="34"/>
        <v>10000</v>
      </c>
      <c r="AA45" s="1">
        <f t="shared" si="35"/>
        <v>2100</v>
      </c>
      <c r="AB45" s="22">
        <f t="shared" si="36"/>
        <v>964114831.86766529</v>
      </c>
      <c r="AC45" s="1">
        <f t="shared" si="37"/>
        <v>87377.704203458547</v>
      </c>
      <c r="AD45">
        <f t="shared" si="38"/>
        <v>0.50649579775698939</v>
      </c>
      <c r="AE45">
        <f t="shared" si="39"/>
        <v>1</v>
      </c>
      <c r="AF45" s="12" t="str">
        <f t="shared" si="42"/>
        <v/>
      </c>
    </row>
    <row r="46" spans="1:32" x14ac:dyDescent="0.25">
      <c r="A46" t="s">
        <v>90</v>
      </c>
      <c r="B46">
        <v>140</v>
      </c>
      <c r="C46">
        <v>140</v>
      </c>
      <c r="D46">
        <v>5</v>
      </c>
      <c r="E46">
        <v>701</v>
      </c>
      <c r="F46">
        <v>200</v>
      </c>
      <c r="H46">
        <v>54.5</v>
      </c>
      <c r="I46" s="13">
        <f t="shared" si="40"/>
        <v>38.122966373533053</v>
      </c>
      <c r="J46">
        <v>420</v>
      </c>
      <c r="K46" s="12">
        <f t="shared" si="43"/>
        <v>3</v>
      </c>
      <c r="L46" s="14">
        <f t="shared" si="44"/>
        <v>0.15164434440775754</v>
      </c>
      <c r="M46" s="13">
        <v>0</v>
      </c>
      <c r="N46" s="13">
        <f t="shared" si="45"/>
        <v>28</v>
      </c>
      <c r="O46" s="12">
        <f t="shared" si="46"/>
        <v>0.92999318393763741</v>
      </c>
      <c r="P46">
        <v>2942</v>
      </c>
      <c r="R46" s="1">
        <f t="shared" si="8"/>
        <v>2813.75</v>
      </c>
      <c r="S46" s="17">
        <f t="shared" si="28"/>
        <v>1.0455797423367392</v>
      </c>
      <c r="T46" s="1">
        <f t="shared" si="29"/>
        <v>2813.75</v>
      </c>
      <c r="U46" s="19">
        <f t="shared" si="30"/>
        <v>1.0455797423367392</v>
      </c>
      <c r="V46" s="1">
        <f t="shared" si="41"/>
        <v>2675.5925000000002</v>
      </c>
      <c r="W46" s="12">
        <f t="shared" si="31"/>
        <v>0.67266103953798306</v>
      </c>
      <c r="X46">
        <f t="shared" si="32"/>
        <v>130</v>
      </c>
      <c r="Y46">
        <f t="shared" si="33"/>
        <v>130</v>
      </c>
      <c r="Z46" s="1">
        <f t="shared" si="34"/>
        <v>16900</v>
      </c>
      <c r="AA46" s="1">
        <f t="shared" si="35"/>
        <v>2700</v>
      </c>
      <c r="AB46" s="22">
        <f t="shared" si="36"/>
        <v>2186915021.2972388</v>
      </c>
      <c r="AC46" s="1">
        <f t="shared" si="37"/>
        <v>122358.19795353546</v>
      </c>
      <c r="AD46">
        <f t="shared" si="38"/>
        <v>0.5064206597582438</v>
      </c>
      <c r="AE46">
        <f t="shared" si="39"/>
        <v>1</v>
      </c>
      <c r="AF46" s="12" t="str">
        <f t="shared" si="42"/>
        <v/>
      </c>
    </row>
    <row r="47" spans="1:32" x14ac:dyDescent="0.25">
      <c r="A47" t="s">
        <v>91</v>
      </c>
      <c r="B47">
        <v>140</v>
      </c>
      <c r="C47">
        <v>140</v>
      </c>
      <c r="D47">
        <v>5</v>
      </c>
      <c r="E47">
        <v>701</v>
      </c>
      <c r="F47">
        <v>200</v>
      </c>
      <c r="H47">
        <v>54.5</v>
      </c>
      <c r="I47" s="13">
        <f t="shared" si="40"/>
        <v>38.122966373533053</v>
      </c>
      <c r="J47">
        <v>420</v>
      </c>
      <c r="K47" s="12">
        <f t="shared" si="43"/>
        <v>3</v>
      </c>
      <c r="L47" s="14">
        <f t="shared" si="44"/>
        <v>0.15164434440775754</v>
      </c>
      <c r="M47" s="13">
        <v>0</v>
      </c>
      <c r="N47" s="13">
        <f t="shared" si="45"/>
        <v>28</v>
      </c>
      <c r="O47" s="12">
        <f t="shared" si="46"/>
        <v>0.92999318393763741</v>
      </c>
      <c r="P47">
        <v>2840</v>
      </c>
      <c r="R47" s="1">
        <f t="shared" si="8"/>
        <v>2813.75</v>
      </c>
      <c r="S47" s="17">
        <f t="shared" si="28"/>
        <v>1.0093291870279875</v>
      </c>
      <c r="T47" s="1">
        <f t="shared" si="29"/>
        <v>2813.75</v>
      </c>
      <c r="U47" s="19">
        <f t="shared" si="30"/>
        <v>1.0093291870279875</v>
      </c>
      <c r="V47" s="1">
        <f t="shared" si="41"/>
        <v>2675.5925000000002</v>
      </c>
      <c r="W47" s="12">
        <f t="shared" si="31"/>
        <v>0.67266103953798306</v>
      </c>
      <c r="X47">
        <f t="shared" si="32"/>
        <v>130</v>
      </c>
      <c r="Y47">
        <f t="shared" si="33"/>
        <v>130</v>
      </c>
      <c r="Z47" s="1">
        <f t="shared" si="34"/>
        <v>16900</v>
      </c>
      <c r="AA47" s="1">
        <f t="shared" si="35"/>
        <v>2700</v>
      </c>
      <c r="AB47" s="22">
        <f t="shared" si="36"/>
        <v>2186915021.2972388</v>
      </c>
      <c r="AC47" s="1">
        <f t="shared" si="37"/>
        <v>122358.19795353546</v>
      </c>
      <c r="AD47">
        <f t="shared" si="38"/>
        <v>0.5064206597582438</v>
      </c>
      <c r="AE47">
        <f t="shared" si="39"/>
        <v>1</v>
      </c>
      <c r="AF47" s="12" t="str">
        <f t="shared" si="42"/>
        <v/>
      </c>
    </row>
    <row r="48" spans="1:32" x14ac:dyDescent="0.25">
      <c r="A48" t="s">
        <v>92</v>
      </c>
      <c r="B48">
        <v>170</v>
      </c>
      <c r="C48">
        <v>170</v>
      </c>
      <c r="D48">
        <v>5</v>
      </c>
      <c r="E48">
        <v>701</v>
      </c>
      <c r="F48">
        <v>200</v>
      </c>
      <c r="H48">
        <v>54.5</v>
      </c>
      <c r="I48" s="13">
        <f t="shared" si="40"/>
        <v>38.122966373533053</v>
      </c>
      <c r="J48">
        <v>510</v>
      </c>
      <c r="K48" s="12">
        <f t="shared" si="43"/>
        <v>3</v>
      </c>
      <c r="L48" s="14">
        <f t="shared" si="44"/>
        <v>0.1517025813504124</v>
      </c>
      <c r="M48" s="13">
        <v>0</v>
      </c>
      <c r="N48" s="13">
        <f t="shared" si="45"/>
        <v>34</v>
      </c>
      <c r="O48" s="12">
        <f t="shared" si="46"/>
        <v>1.1292774376385597</v>
      </c>
      <c r="P48">
        <v>3118</v>
      </c>
      <c r="R48" s="1">
        <f t="shared" si="8"/>
        <v>3708.5</v>
      </c>
      <c r="S48" s="17">
        <f t="shared" si="28"/>
        <v>0.84077120129432381</v>
      </c>
      <c r="T48" s="1">
        <f t="shared" si="29"/>
        <v>3708.5</v>
      </c>
      <c r="U48" s="19">
        <f t="shared" si="30"/>
        <v>0.84077120129432381</v>
      </c>
      <c r="V48" s="1">
        <f t="shared" si="41"/>
        <v>3499.22</v>
      </c>
      <c r="W48" s="12">
        <f t="shared" si="31"/>
        <v>0.62378320075502225</v>
      </c>
      <c r="X48">
        <f t="shared" si="32"/>
        <v>160</v>
      </c>
      <c r="Y48">
        <f t="shared" si="33"/>
        <v>160</v>
      </c>
      <c r="Z48" s="1">
        <f t="shared" si="34"/>
        <v>25600</v>
      </c>
      <c r="AA48" s="1">
        <f t="shared" si="35"/>
        <v>3300</v>
      </c>
      <c r="AB48" s="22">
        <f t="shared" si="36"/>
        <v>4246713362.1279311</v>
      </c>
      <c r="AC48" s="1">
        <f t="shared" si="37"/>
        <v>161143.33290666211</v>
      </c>
      <c r="AD48">
        <f t="shared" si="38"/>
        <v>0.5064356076359825</v>
      </c>
      <c r="AE48">
        <f t="shared" si="39"/>
        <v>1</v>
      </c>
      <c r="AF48" s="12" t="str">
        <f t="shared" si="42"/>
        <v/>
      </c>
    </row>
    <row r="49" spans="1:32" x14ac:dyDescent="0.25">
      <c r="A49" t="s">
        <v>93</v>
      </c>
      <c r="B49">
        <v>170</v>
      </c>
      <c r="C49">
        <v>170</v>
      </c>
      <c r="D49">
        <v>5</v>
      </c>
      <c r="E49">
        <v>701</v>
      </c>
      <c r="F49">
        <v>200</v>
      </c>
      <c r="H49">
        <v>54.5</v>
      </c>
      <c r="I49" s="13">
        <f t="shared" si="40"/>
        <v>38.122966373533053</v>
      </c>
      <c r="J49">
        <v>510</v>
      </c>
      <c r="K49" s="12">
        <f t="shared" si="43"/>
        <v>3</v>
      </c>
      <c r="L49" s="14">
        <f t="shared" si="44"/>
        <v>0.1517025813504124</v>
      </c>
      <c r="M49" s="13">
        <v>0</v>
      </c>
      <c r="N49" s="13">
        <f t="shared" si="45"/>
        <v>34</v>
      </c>
      <c r="O49" s="12">
        <f t="shared" si="46"/>
        <v>1.1292774376385597</v>
      </c>
      <c r="P49">
        <v>3243</v>
      </c>
      <c r="R49" s="1">
        <f t="shared" si="8"/>
        <v>3708.5</v>
      </c>
      <c r="S49" s="17">
        <f t="shared" ref="S49:S67" si="47">P49/R49</f>
        <v>0.87447755157071594</v>
      </c>
      <c r="T49" s="1">
        <f t="shared" ref="T49:T67" si="48">AE49*R49</f>
        <v>3708.5</v>
      </c>
      <c r="U49" s="19">
        <f t="shared" ref="U49:U67" si="49">P49/T49</f>
        <v>0.87447755157071594</v>
      </c>
      <c r="V49" s="1">
        <f>AE49*(E49*AA49+0.85*H49*Z49)/1000</f>
        <v>3499.22</v>
      </c>
      <c r="W49" s="12">
        <f t="shared" ref="W49:W67" si="50">E49*AA49/(1000*R49)</f>
        <v>0.62378320075502225</v>
      </c>
      <c r="X49">
        <f t="shared" ref="X49:X67" si="51">B49-2*D49</f>
        <v>160</v>
      </c>
      <c r="Y49">
        <f t="shared" ref="Y49:Y67" si="52">C49-2*D49</f>
        <v>160</v>
      </c>
      <c r="Z49" s="1">
        <f t="shared" ref="Z49:Z105" si="53">X49*Y49</f>
        <v>25600</v>
      </c>
      <c r="AA49" s="1">
        <f t="shared" ref="AA49:AA67" si="54">B49*C49-Z49</f>
        <v>3300</v>
      </c>
      <c r="AB49" s="22">
        <f t="shared" ref="AB49:AB67" si="55">((C49*B49^3-Y49*X49^3)*F49+(Y49*X49^3)*I49*0.6)/12</f>
        <v>4246713362.1279311</v>
      </c>
      <c r="AC49" s="1">
        <f t="shared" ref="AC49:AC67" si="56">(PI()^2*AB49)/(J49*J49)</f>
        <v>161143.33290666211</v>
      </c>
      <c r="AD49">
        <f t="shared" ref="AD49:AD67" si="57">0.5*(1+0.21*(L49-0.2)+L49*L49)</f>
        <v>0.5064356076359825</v>
      </c>
      <c r="AE49">
        <f t="shared" ref="AE49:AE67" si="58">IF((1/(AD49+SQRT(AD49*AD49-L49*L49)))&gt;1,1,1/(AD49+SQRT(AD49*AD49-L49*L49)))</f>
        <v>1</v>
      </c>
      <c r="AF49" s="12" t="str">
        <f>IF(H49&gt;60,(1000*P49/(AE49*(E49*AA49+0.85*H49*Z49))),"")</f>
        <v/>
      </c>
    </row>
    <row r="50" spans="1:32" x14ac:dyDescent="0.25">
      <c r="A50" t="s">
        <v>94</v>
      </c>
      <c r="B50">
        <v>180</v>
      </c>
      <c r="C50">
        <v>180</v>
      </c>
      <c r="D50">
        <v>5</v>
      </c>
      <c r="E50">
        <v>701</v>
      </c>
      <c r="F50">
        <v>200</v>
      </c>
      <c r="H50">
        <v>54.5</v>
      </c>
      <c r="I50" s="13">
        <f t="shared" si="40"/>
        <v>38.122966373533053</v>
      </c>
      <c r="J50">
        <v>570</v>
      </c>
      <c r="K50" s="12">
        <f t="shared" si="43"/>
        <v>3.1666666666666665</v>
      </c>
      <c r="L50" s="14">
        <f t="shared" si="44"/>
        <v>0.16019305295769096</v>
      </c>
      <c r="M50" s="13">
        <v>0</v>
      </c>
      <c r="N50" s="13">
        <f t="shared" si="45"/>
        <v>36</v>
      </c>
      <c r="O50" s="12">
        <f t="shared" si="46"/>
        <v>1.1957055222055339</v>
      </c>
      <c r="P50">
        <v>3882</v>
      </c>
      <c r="R50" s="1">
        <f t="shared" si="8"/>
        <v>4028.55</v>
      </c>
      <c r="S50" s="17">
        <f t="shared" si="47"/>
        <v>0.96362214692631343</v>
      </c>
      <c r="T50" s="1">
        <f t="shared" si="48"/>
        <v>4028.55</v>
      </c>
      <c r="U50" s="19">
        <f t="shared" si="49"/>
        <v>0.96362214692631343</v>
      </c>
      <c r="V50" s="1">
        <f>AE50*(E50*AA50+0.85*H50*Z50)/1000</f>
        <v>3792.2925</v>
      </c>
      <c r="W50" s="12">
        <f t="shared" si="50"/>
        <v>0.60902806220600469</v>
      </c>
      <c r="X50">
        <f t="shared" si="51"/>
        <v>170</v>
      </c>
      <c r="Y50">
        <f t="shared" si="52"/>
        <v>170</v>
      </c>
      <c r="Z50" s="1">
        <f t="shared" si="53"/>
        <v>28900</v>
      </c>
      <c r="AA50" s="1">
        <f t="shared" si="54"/>
        <v>3500</v>
      </c>
      <c r="AB50" s="22">
        <f t="shared" si="55"/>
        <v>5167867470.5752602</v>
      </c>
      <c r="AC50" s="1">
        <f t="shared" si="56"/>
        <v>156986.17276650082</v>
      </c>
      <c r="AD50">
        <f t="shared" si="57"/>
        <v>0.50865117766851031</v>
      </c>
      <c r="AE50">
        <f t="shared" si="58"/>
        <v>1</v>
      </c>
      <c r="AF50" s="12" t="str">
        <f>IF(H50&gt;60,(1000*P50/(AE50*(E50*AA50+0.85*H50*Z50))),"")</f>
        <v/>
      </c>
    </row>
    <row r="51" spans="1:32" x14ac:dyDescent="0.25">
      <c r="A51" t="s">
        <v>95</v>
      </c>
      <c r="B51">
        <v>180</v>
      </c>
      <c r="C51">
        <v>180</v>
      </c>
      <c r="D51">
        <v>5</v>
      </c>
      <c r="E51">
        <v>701</v>
      </c>
      <c r="F51">
        <v>200</v>
      </c>
      <c r="H51">
        <v>54.5</v>
      </c>
      <c r="I51" s="13">
        <f t="shared" si="40"/>
        <v>38.122966373533053</v>
      </c>
      <c r="J51">
        <v>570</v>
      </c>
      <c r="K51" s="12">
        <f t="shared" si="43"/>
        <v>3.1666666666666665</v>
      </c>
      <c r="L51" s="14">
        <f t="shared" si="44"/>
        <v>0.16019305295769096</v>
      </c>
      <c r="M51" s="13">
        <v>0</v>
      </c>
      <c r="N51" s="13">
        <f t="shared" si="45"/>
        <v>36</v>
      </c>
      <c r="O51" s="12">
        <f t="shared" si="46"/>
        <v>1.1957055222055339</v>
      </c>
      <c r="P51">
        <v>3856</v>
      </c>
      <c r="R51" s="1">
        <f t="shared" si="8"/>
        <v>4028.55</v>
      </c>
      <c r="S51" s="17">
        <f t="shared" si="47"/>
        <v>0.95716821188765189</v>
      </c>
      <c r="T51" s="1">
        <f t="shared" si="48"/>
        <v>4028.55</v>
      </c>
      <c r="U51" s="19">
        <f t="shared" si="49"/>
        <v>0.95716821188765189</v>
      </c>
      <c r="V51" s="1">
        <f>AE51*(E51*AA51+0.85*H51*Z51)/1000</f>
        <v>3792.2925</v>
      </c>
      <c r="W51" s="12">
        <f t="shared" si="50"/>
        <v>0.60902806220600469</v>
      </c>
      <c r="X51">
        <f t="shared" si="51"/>
        <v>170</v>
      </c>
      <c r="Y51">
        <f t="shared" si="52"/>
        <v>170</v>
      </c>
      <c r="Z51" s="1">
        <f t="shared" si="53"/>
        <v>28900</v>
      </c>
      <c r="AA51" s="1">
        <f t="shared" si="54"/>
        <v>3500</v>
      </c>
      <c r="AB51" s="22">
        <f t="shared" si="55"/>
        <v>5167867470.5752602</v>
      </c>
      <c r="AC51" s="1">
        <f t="shared" si="56"/>
        <v>156986.17276650082</v>
      </c>
      <c r="AD51">
        <f t="shared" si="57"/>
        <v>0.50865117766851031</v>
      </c>
      <c r="AE51">
        <f t="shared" si="58"/>
        <v>1</v>
      </c>
      <c r="AF51" s="12" t="str">
        <f>IF(H51&gt;60,(1000*P51/(AE51*(E51*AA51+0.85*H51*Z51))),"")</f>
        <v/>
      </c>
    </row>
    <row r="52" spans="1:32" x14ac:dyDescent="0.25">
      <c r="A52" s="15" t="s">
        <v>197</v>
      </c>
      <c r="B52" s="16" t="s">
        <v>198</v>
      </c>
      <c r="C52" s="16" t="s">
        <v>222</v>
      </c>
      <c r="I52" s="13"/>
      <c r="K52" s="12"/>
      <c r="L52" s="14"/>
      <c r="M52" s="13"/>
      <c r="N52" s="13"/>
      <c r="O52" s="12"/>
      <c r="R52" s="1"/>
      <c r="S52" s="12"/>
      <c r="T52" s="21" t="s">
        <v>210</v>
      </c>
      <c r="U52" s="18">
        <f>AVERAGE(U40:U51)</f>
        <v>1.0765140142834126</v>
      </c>
      <c r="V52" s="1"/>
      <c r="W52" s="12"/>
      <c r="Z52" s="1"/>
      <c r="AA52" s="1"/>
      <c r="AB52" s="22"/>
      <c r="AC52" s="1"/>
      <c r="AF52" s="12"/>
    </row>
    <row r="53" spans="1:32" x14ac:dyDescent="0.25">
      <c r="A53" t="s">
        <v>96</v>
      </c>
      <c r="B53">
        <v>101</v>
      </c>
      <c r="C53">
        <v>203</v>
      </c>
      <c r="D53">
        <v>8.2750000000000004</v>
      </c>
      <c r="E53">
        <v>488.38</v>
      </c>
      <c r="F53">
        <v>200</v>
      </c>
      <c r="G53">
        <v>43.2</v>
      </c>
      <c r="H53">
        <f>0.8*G53</f>
        <v>34.56</v>
      </c>
      <c r="I53" s="13">
        <f t="shared" ref="I53:I58" si="59">22*((G53+8)/10)^0.3</f>
        <v>35.909029611283302</v>
      </c>
      <c r="J53">
        <v>607</v>
      </c>
      <c r="K53" s="12">
        <f t="shared" si="43"/>
        <v>6.0099009900990099</v>
      </c>
      <c r="L53" s="14">
        <f t="shared" si="44"/>
        <v>0.24280041182983872</v>
      </c>
      <c r="M53" s="13">
        <v>0</v>
      </c>
      <c r="N53" s="13">
        <f t="shared" si="45"/>
        <v>24.531722054380662</v>
      </c>
      <c r="O53" s="12">
        <f t="shared" si="46"/>
        <v>0.68009517851904766</v>
      </c>
      <c r="P53">
        <v>3090</v>
      </c>
      <c r="R53" s="1">
        <f t="shared" si="8"/>
        <v>2867.5404314500001</v>
      </c>
      <c r="S53" s="12">
        <f t="shared" si="47"/>
        <v>1.0775785290104911</v>
      </c>
      <c r="T53" s="1">
        <f t="shared" si="48"/>
        <v>2840.427156747392</v>
      </c>
      <c r="U53" s="18">
        <f t="shared" si="49"/>
        <v>1.0878645462390231</v>
      </c>
      <c r="V53" s="1">
        <f t="shared" ref="V53:V58" si="60">AE53*(E53*AA53+0.85*G53*Z53)/1000</f>
        <v>2874.1162947500852</v>
      </c>
      <c r="W53" s="12">
        <f t="shared" si="50"/>
        <v>0.81023058212824073</v>
      </c>
      <c r="X53">
        <f t="shared" si="51"/>
        <v>84.45</v>
      </c>
      <c r="Y53">
        <f t="shared" si="52"/>
        <v>186.45</v>
      </c>
      <c r="Z53" s="1">
        <f t="shared" si="53"/>
        <v>15745.702499999999</v>
      </c>
      <c r="AA53" s="1">
        <f t="shared" si="54"/>
        <v>4757.2975000000006</v>
      </c>
      <c r="AB53" s="22">
        <f t="shared" si="55"/>
        <v>1815885031.5037346</v>
      </c>
      <c r="AC53" s="1">
        <f t="shared" si="56"/>
        <v>48641.920316791598</v>
      </c>
      <c r="AD53">
        <f t="shared" si="57"/>
        <v>0.53397006323450269</v>
      </c>
      <c r="AE53">
        <f t="shared" si="58"/>
        <v>0.99054476288974314</v>
      </c>
      <c r="AF53" s="12" t="str">
        <f t="shared" ref="AF53:AF58" si="61">IF(G53&gt;60,(1000*P53/(AE53*(E53*AA53+0.85*G53*Z53))),"")</f>
        <v/>
      </c>
    </row>
    <row r="54" spans="1:32" x14ac:dyDescent="0.25">
      <c r="A54" t="s">
        <v>97</v>
      </c>
      <c r="B54">
        <v>102</v>
      </c>
      <c r="C54">
        <v>203</v>
      </c>
      <c r="D54">
        <v>8.2750000000000004</v>
      </c>
      <c r="E54">
        <v>488.38</v>
      </c>
      <c r="F54">
        <v>200</v>
      </c>
      <c r="G54">
        <v>55.3</v>
      </c>
      <c r="H54">
        <f t="shared" ref="H54:H67" si="62">0.8*G54</f>
        <v>44.24</v>
      </c>
      <c r="I54" s="13">
        <f t="shared" si="59"/>
        <v>38.268707443681706</v>
      </c>
      <c r="J54">
        <v>600</v>
      </c>
      <c r="K54" s="12">
        <f t="shared" si="43"/>
        <v>5.882352941176471</v>
      </c>
      <c r="L54" s="14">
        <f t="shared" si="44"/>
        <v>0.24309210047169327</v>
      </c>
      <c r="M54" s="13">
        <v>0</v>
      </c>
      <c r="N54" s="13">
        <f t="shared" si="45"/>
        <v>24.531722054380662</v>
      </c>
      <c r="O54" s="12">
        <f t="shared" si="46"/>
        <v>0.68009517851904766</v>
      </c>
      <c r="P54">
        <v>3230</v>
      </c>
      <c r="R54" s="1">
        <f t="shared" si="8"/>
        <v>3036.2900686499997</v>
      </c>
      <c r="S54" s="12">
        <f t="shared" si="47"/>
        <v>1.0637982297376904</v>
      </c>
      <c r="T54" s="1">
        <f t="shared" si="48"/>
        <v>3007.3832835104854</v>
      </c>
      <c r="U54" s="18">
        <f t="shared" si="49"/>
        <v>1.0740233935960621</v>
      </c>
      <c r="V54" s="1">
        <f t="shared" si="60"/>
        <v>3051.0162873944646</v>
      </c>
      <c r="W54" s="12">
        <f t="shared" si="50"/>
        <v>0.76786195960737491</v>
      </c>
      <c r="X54">
        <f t="shared" si="51"/>
        <v>85.45</v>
      </c>
      <c r="Y54">
        <f t="shared" si="52"/>
        <v>186.45</v>
      </c>
      <c r="Z54" s="1">
        <f t="shared" si="53"/>
        <v>15932.1525</v>
      </c>
      <c r="AA54" s="1">
        <f t="shared" si="54"/>
        <v>4773.8474999999999</v>
      </c>
      <c r="AB54" s="22">
        <f t="shared" si="55"/>
        <v>1874149890.9150021</v>
      </c>
      <c r="AC54" s="1">
        <f t="shared" si="56"/>
        <v>51380.88336576624</v>
      </c>
      <c r="AD54">
        <f t="shared" si="57"/>
        <v>0.53407155520539762</v>
      </c>
      <c r="AE54">
        <f t="shared" si="58"/>
        <v>0.99047957063194336</v>
      </c>
      <c r="AF54" s="12" t="str">
        <f t="shared" si="61"/>
        <v/>
      </c>
    </row>
    <row r="55" spans="1:32" x14ac:dyDescent="0.25">
      <c r="A55" t="s">
        <v>98</v>
      </c>
      <c r="B55">
        <v>119</v>
      </c>
      <c r="C55">
        <v>183</v>
      </c>
      <c r="D55">
        <v>8.2750000000000004</v>
      </c>
      <c r="E55">
        <v>488.38</v>
      </c>
      <c r="F55">
        <v>200</v>
      </c>
      <c r="G55">
        <v>43.2</v>
      </c>
      <c r="H55">
        <f t="shared" si="62"/>
        <v>34.56</v>
      </c>
      <c r="I55" s="13">
        <f t="shared" si="59"/>
        <v>35.909029611283302</v>
      </c>
      <c r="J55">
        <v>541</v>
      </c>
      <c r="K55" s="12">
        <f t="shared" si="43"/>
        <v>4.5462184873949578</v>
      </c>
      <c r="L55" s="14">
        <f t="shared" si="44"/>
        <v>0.18618207119236507</v>
      </c>
      <c r="M55" s="13">
        <v>0</v>
      </c>
      <c r="N55" s="13">
        <f t="shared" si="45"/>
        <v>22.114803625377643</v>
      </c>
      <c r="O55" s="12">
        <f t="shared" si="46"/>
        <v>0.6130907274334273</v>
      </c>
      <c r="P55">
        <v>3300</v>
      </c>
      <c r="R55" s="1">
        <f t="shared" si="8"/>
        <v>2896.5484294500011</v>
      </c>
      <c r="S55" s="12">
        <f t="shared" si="47"/>
        <v>1.1392870101697581</v>
      </c>
      <c r="T55" s="1">
        <f t="shared" si="48"/>
        <v>2896.5484294500011</v>
      </c>
      <c r="U55" s="18">
        <f t="shared" si="49"/>
        <v>1.1392870101697581</v>
      </c>
      <c r="V55" s="1">
        <f t="shared" si="60"/>
        <v>2933.382482850001</v>
      </c>
      <c r="W55" s="12">
        <f t="shared" si="50"/>
        <v>0.79653547359748256</v>
      </c>
      <c r="X55">
        <f t="shared" si="51"/>
        <v>102.45</v>
      </c>
      <c r="Y55">
        <f t="shared" si="52"/>
        <v>166.45</v>
      </c>
      <c r="Z55" s="1">
        <f t="shared" si="53"/>
        <v>17052.802499999998</v>
      </c>
      <c r="AA55" s="1">
        <f t="shared" si="54"/>
        <v>4724.197500000002</v>
      </c>
      <c r="AB55" s="22">
        <f t="shared" si="55"/>
        <v>2477991796.8044052</v>
      </c>
      <c r="AC55" s="1">
        <f t="shared" si="56"/>
        <v>83561.279152401708</v>
      </c>
      <c r="AD55">
        <f t="shared" si="57"/>
        <v>0.51588099929193776</v>
      </c>
      <c r="AE55">
        <f t="shared" si="58"/>
        <v>1</v>
      </c>
      <c r="AF55" s="12" t="str">
        <f t="shared" si="61"/>
        <v/>
      </c>
    </row>
    <row r="56" spans="1:32" x14ac:dyDescent="0.25">
      <c r="A56" t="s">
        <v>99</v>
      </c>
      <c r="B56">
        <v>122</v>
      </c>
      <c r="C56">
        <v>182</v>
      </c>
      <c r="D56">
        <v>8.2750000000000004</v>
      </c>
      <c r="E56">
        <v>488.38</v>
      </c>
      <c r="F56">
        <v>200</v>
      </c>
      <c r="G56">
        <v>55.3</v>
      </c>
      <c r="H56">
        <f t="shared" si="62"/>
        <v>44.24</v>
      </c>
      <c r="I56" s="13">
        <f t="shared" si="59"/>
        <v>38.268707443681706</v>
      </c>
      <c r="J56">
        <v>541</v>
      </c>
      <c r="K56" s="12">
        <f t="shared" si="43"/>
        <v>4.4344262295081966</v>
      </c>
      <c r="L56" s="14">
        <f t="shared" si="44"/>
        <v>0.18625360249505055</v>
      </c>
      <c r="M56" s="13">
        <v>0</v>
      </c>
      <c r="N56" s="13">
        <f t="shared" si="45"/>
        <v>21.993957703927492</v>
      </c>
      <c r="O56" s="12">
        <f t="shared" si="46"/>
        <v>0.60974050487914633</v>
      </c>
      <c r="P56">
        <v>3380</v>
      </c>
      <c r="R56" s="1">
        <f t="shared" si="8"/>
        <v>3095.2110716500001</v>
      </c>
      <c r="S56" s="12">
        <f t="shared" si="47"/>
        <v>1.0920095340051186</v>
      </c>
      <c r="T56" s="1">
        <f t="shared" si="48"/>
        <v>3095.2110716500001</v>
      </c>
      <c r="U56" s="18">
        <f t="shared" si="49"/>
        <v>1.0920095340051186</v>
      </c>
      <c r="V56" s="1">
        <f t="shared" si="60"/>
        <v>3143.4512040625</v>
      </c>
      <c r="W56" s="12">
        <f t="shared" si="50"/>
        <v>0.75063344607754157</v>
      </c>
      <c r="X56">
        <f t="shared" si="51"/>
        <v>105.45</v>
      </c>
      <c r="Y56">
        <f t="shared" si="52"/>
        <v>165.45</v>
      </c>
      <c r="Z56" s="1">
        <f t="shared" si="53"/>
        <v>17446.702499999999</v>
      </c>
      <c r="AA56" s="1">
        <f t="shared" si="54"/>
        <v>4757.2975000000006</v>
      </c>
      <c r="AB56" s="22">
        <f t="shared" si="55"/>
        <v>2645913802.8789406</v>
      </c>
      <c r="AC56" s="1">
        <f t="shared" si="56"/>
        <v>89223.839312415468</v>
      </c>
      <c r="AD56">
        <f t="shared" si="57"/>
        <v>0.51590183048317251</v>
      </c>
      <c r="AE56">
        <f t="shared" si="58"/>
        <v>1</v>
      </c>
      <c r="AF56" s="12" t="str">
        <f t="shared" si="61"/>
        <v/>
      </c>
    </row>
    <row r="57" spans="1:32" x14ac:dyDescent="0.25">
      <c r="A57" t="s">
        <v>100</v>
      </c>
      <c r="B57">
        <v>150</v>
      </c>
      <c r="C57">
        <v>150</v>
      </c>
      <c r="D57">
        <v>8.2750000000000004</v>
      </c>
      <c r="E57">
        <v>488.38</v>
      </c>
      <c r="F57">
        <v>200</v>
      </c>
      <c r="G57">
        <v>43.2</v>
      </c>
      <c r="H57">
        <f t="shared" si="62"/>
        <v>34.56</v>
      </c>
      <c r="I57" s="13">
        <f t="shared" si="59"/>
        <v>35.909029611283302</v>
      </c>
      <c r="J57">
        <v>453</v>
      </c>
      <c r="K57" s="12">
        <f t="shared" si="43"/>
        <v>3.02</v>
      </c>
      <c r="L57" s="14">
        <f t="shared" si="44"/>
        <v>0.12743985962951357</v>
      </c>
      <c r="M57" s="13">
        <v>0</v>
      </c>
      <c r="N57" s="13">
        <f t="shared" si="45"/>
        <v>18.126888217522659</v>
      </c>
      <c r="O57" s="12">
        <f t="shared" si="46"/>
        <v>0.50253338314215357</v>
      </c>
      <c r="P57">
        <v>3500</v>
      </c>
      <c r="R57" s="1">
        <f t="shared" si="8"/>
        <v>2906.5138674500017</v>
      </c>
      <c r="S57" s="18">
        <f t="shared" si="47"/>
        <v>1.2041917429661833</v>
      </c>
      <c r="T57" s="1">
        <f t="shared" si="48"/>
        <v>2906.5138674500017</v>
      </c>
      <c r="U57" s="19">
        <f t="shared" si="49"/>
        <v>1.2041917429661833</v>
      </c>
      <c r="V57" s="1">
        <f t="shared" si="60"/>
        <v>2944.9810968500014</v>
      </c>
      <c r="W57" s="12">
        <f t="shared" si="50"/>
        <v>0.78824265134506954</v>
      </c>
      <c r="X57">
        <f t="shared" si="51"/>
        <v>133.44999999999999</v>
      </c>
      <c r="Y57">
        <f t="shared" si="52"/>
        <v>133.44999999999999</v>
      </c>
      <c r="Z57" s="1">
        <f t="shared" si="53"/>
        <v>17808.902499999997</v>
      </c>
      <c r="AA57" s="1">
        <f t="shared" si="54"/>
        <v>4691.0975000000035</v>
      </c>
      <c r="AB57" s="22">
        <f t="shared" si="55"/>
        <v>3720989882.4667525</v>
      </c>
      <c r="AC57" s="1">
        <f t="shared" si="56"/>
        <v>178962.41451594635</v>
      </c>
      <c r="AD57">
        <f t="shared" si="57"/>
        <v>0.50050164417229404</v>
      </c>
      <c r="AE57">
        <f t="shared" si="58"/>
        <v>1</v>
      </c>
      <c r="AF57" s="12" t="str">
        <f t="shared" si="61"/>
        <v/>
      </c>
    </row>
    <row r="58" spans="1:32" x14ac:dyDescent="0.25">
      <c r="A58" t="s">
        <v>101</v>
      </c>
      <c r="B58">
        <v>150</v>
      </c>
      <c r="C58">
        <v>152</v>
      </c>
      <c r="D58">
        <v>8.2750000000000004</v>
      </c>
      <c r="E58">
        <v>488.38</v>
      </c>
      <c r="F58">
        <v>200</v>
      </c>
      <c r="G58">
        <v>55.3</v>
      </c>
      <c r="H58">
        <f t="shared" si="62"/>
        <v>44.24</v>
      </c>
      <c r="I58" s="13">
        <f t="shared" si="59"/>
        <v>38.268707443681706</v>
      </c>
      <c r="J58">
        <v>451</v>
      </c>
      <c r="K58" s="12">
        <f t="shared" si="43"/>
        <v>3.0066666666666668</v>
      </c>
      <c r="L58" s="14">
        <f t="shared" si="44"/>
        <v>0.12979324572994971</v>
      </c>
      <c r="M58" s="13">
        <v>0</v>
      </c>
      <c r="N58" s="13">
        <f t="shared" si="45"/>
        <v>18.368580060422961</v>
      </c>
      <c r="O58" s="12">
        <f t="shared" si="46"/>
        <v>0.50923382825071561</v>
      </c>
      <c r="P58">
        <v>3575</v>
      </c>
      <c r="R58" s="1">
        <f t="shared" si="8"/>
        <v>3106.877077650001</v>
      </c>
      <c r="S58" s="18">
        <f t="shared" si="47"/>
        <v>1.1506731391845346</v>
      </c>
      <c r="T58" s="1">
        <f t="shared" si="48"/>
        <v>3106.877077650001</v>
      </c>
      <c r="U58" s="19">
        <f t="shared" si="49"/>
        <v>1.1506731391845346</v>
      </c>
      <c r="V58" s="1">
        <f t="shared" si="60"/>
        <v>3156.8566715625007</v>
      </c>
      <c r="W58" s="12">
        <f t="shared" si="50"/>
        <v>0.7426117987246339</v>
      </c>
      <c r="X58">
        <f t="shared" si="51"/>
        <v>133.44999999999999</v>
      </c>
      <c r="Y58">
        <f t="shared" si="52"/>
        <v>135.44999999999999</v>
      </c>
      <c r="Z58" s="1">
        <f t="shared" si="53"/>
        <v>18075.802499999998</v>
      </c>
      <c r="AA58" s="1">
        <f t="shared" si="54"/>
        <v>4724.197500000002</v>
      </c>
      <c r="AB58" s="22">
        <f t="shared" si="55"/>
        <v>3800784299.4394531</v>
      </c>
      <c r="AC58" s="1">
        <f t="shared" si="56"/>
        <v>184425.03945083337</v>
      </c>
      <c r="AD58">
        <f t="shared" si="57"/>
        <v>0.50105143412020225</v>
      </c>
      <c r="AE58">
        <f t="shared" si="58"/>
        <v>1</v>
      </c>
      <c r="AF58" s="12" t="str">
        <f t="shared" si="61"/>
        <v/>
      </c>
    </row>
    <row r="59" spans="1:32" x14ac:dyDescent="0.25">
      <c r="A59" s="15" t="s">
        <v>197</v>
      </c>
      <c r="B59" s="16" t="s">
        <v>200</v>
      </c>
      <c r="C59" s="16" t="s">
        <v>223</v>
      </c>
      <c r="I59" s="13"/>
      <c r="K59" s="12"/>
      <c r="L59" s="14"/>
      <c r="M59" s="13"/>
      <c r="N59" s="13"/>
      <c r="O59" s="12"/>
      <c r="R59" s="1"/>
      <c r="S59" s="12"/>
      <c r="T59" s="21" t="s">
        <v>206</v>
      </c>
      <c r="U59" s="18">
        <f>AVERAGE(U53:U58)</f>
        <v>1.1246748943601133</v>
      </c>
      <c r="V59" s="1"/>
      <c r="W59" s="12"/>
      <c r="Z59" s="1"/>
      <c r="AA59" s="1"/>
      <c r="AB59" s="22"/>
      <c r="AC59" s="1"/>
      <c r="AF59" s="12"/>
    </row>
    <row r="60" spans="1:32" x14ac:dyDescent="0.25">
      <c r="A60" t="s">
        <v>102</v>
      </c>
      <c r="B60">
        <v>100</v>
      </c>
      <c r="C60">
        <v>120</v>
      </c>
      <c r="D60">
        <v>5.7</v>
      </c>
      <c r="E60">
        <v>514.53</v>
      </c>
      <c r="F60">
        <v>200</v>
      </c>
      <c r="G60">
        <v>43.2</v>
      </c>
      <c r="H60">
        <f t="shared" si="62"/>
        <v>34.56</v>
      </c>
      <c r="I60" s="13">
        <f t="shared" ref="I60:I67" si="63">22*((G60+8)/10)^0.3</f>
        <v>35.909029611283302</v>
      </c>
      <c r="J60">
        <v>361</v>
      </c>
      <c r="K60" s="12">
        <f t="shared" si="43"/>
        <v>3.61</v>
      </c>
      <c r="L60" s="14">
        <f t="shared" si="44"/>
        <v>0.15308757525183067</v>
      </c>
      <c r="M60" s="13">
        <v>0</v>
      </c>
      <c r="N60" s="13">
        <f t="shared" si="45"/>
        <v>21.052631578947366</v>
      </c>
      <c r="O60" s="12">
        <f t="shared" si="46"/>
        <v>0.59906571657663721</v>
      </c>
      <c r="P60">
        <v>1960</v>
      </c>
      <c r="R60" s="1">
        <f t="shared" si="8"/>
        <v>1556.1078588000005</v>
      </c>
      <c r="S60" s="18">
        <f t="shared" si="47"/>
        <v>1.2595527931537231</v>
      </c>
      <c r="T60" s="1">
        <f t="shared" si="48"/>
        <v>1556.1078588000005</v>
      </c>
      <c r="U60" s="19">
        <f t="shared" si="49"/>
        <v>1.2595527931537231</v>
      </c>
      <c r="V60" s="1">
        <f t="shared" ref="V60:V67" si="64">AE60*(E60*AA60+0.85*G60*Z60)/1000</f>
        <v>1576.8912924000003</v>
      </c>
      <c r="W60" s="12">
        <f t="shared" si="50"/>
        <v>0.78630341353302091</v>
      </c>
      <c r="X60">
        <f t="shared" si="51"/>
        <v>88.6</v>
      </c>
      <c r="Y60">
        <f t="shared" si="52"/>
        <v>108.6</v>
      </c>
      <c r="Z60" s="1">
        <f t="shared" si="53"/>
        <v>9621.9599999999991</v>
      </c>
      <c r="AA60" s="1">
        <f t="shared" si="54"/>
        <v>2378.0400000000009</v>
      </c>
      <c r="AB60" s="22">
        <f t="shared" si="55"/>
        <v>876747357.88375103</v>
      </c>
      <c r="AC60" s="1">
        <f t="shared" si="56"/>
        <v>66398.735292185724</v>
      </c>
      <c r="AD60">
        <f t="shared" si="57"/>
        <v>0.50679209824968463</v>
      </c>
      <c r="AE60">
        <f t="shared" si="58"/>
        <v>1</v>
      </c>
      <c r="AF60" s="12" t="str">
        <f t="shared" ref="AF60:AF67" si="65">IF(G60&gt;60,(1000*P60/(AE60*(E60*AA60+0.85*G60*Z60))),"")</f>
        <v/>
      </c>
    </row>
    <row r="61" spans="1:32" x14ac:dyDescent="0.25">
      <c r="A61" t="s">
        <v>103</v>
      </c>
      <c r="B61">
        <v>100</v>
      </c>
      <c r="C61">
        <v>120</v>
      </c>
      <c r="D61">
        <v>5.7</v>
      </c>
      <c r="E61">
        <v>514.53</v>
      </c>
      <c r="F61">
        <v>200</v>
      </c>
      <c r="G61">
        <v>55.3</v>
      </c>
      <c r="H61">
        <f t="shared" si="62"/>
        <v>44.24</v>
      </c>
      <c r="I61" s="13">
        <f t="shared" si="63"/>
        <v>38.268707443681706</v>
      </c>
      <c r="J61">
        <v>360</v>
      </c>
      <c r="K61" s="12">
        <f t="shared" si="43"/>
        <v>3.6</v>
      </c>
      <c r="L61" s="14">
        <f t="shared" si="44"/>
        <v>0.15637323402283335</v>
      </c>
      <c r="M61" s="13">
        <v>0</v>
      </c>
      <c r="N61" s="13">
        <f t="shared" si="45"/>
        <v>21.052631578947366</v>
      </c>
      <c r="O61" s="12">
        <f t="shared" si="46"/>
        <v>0.59906571657663721</v>
      </c>
      <c r="P61">
        <v>2100</v>
      </c>
      <c r="R61" s="1">
        <f t="shared" si="8"/>
        <v>1649.2484316000005</v>
      </c>
      <c r="S61" s="18">
        <f t="shared" si="47"/>
        <v>1.2733072590905592</v>
      </c>
      <c r="T61" s="1">
        <f t="shared" si="48"/>
        <v>1649.2484316000005</v>
      </c>
      <c r="U61" s="19">
        <f t="shared" si="49"/>
        <v>1.2733072590905592</v>
      </c>
      <c r="V61" s="1">
        <f t="shared" si="64"/>
        <v>1675.8531510000003</v>
      </c>
      <c r="W61" s="12">
        <f t="shared" si="50"/>
        <v>0.74189727742409584</v>
      </c>
      <c r="X61">
        <f t="shared" si="51"/>
        <v>88.6</v>
      </c>
      <c r="Y61">
        <f t="shared" si="52"/>
        <v>108.6</v>
      </c>
      <c r="Z61" s="1">
        <f t="shared" si="53"/>
        <v>9621.9599999999991</v>
      </c>
      <c r="AA61" s="1">
        <f t="shared" si="54"/>
        <v>2378.0400000000009</v>
      </c>
      <c r="AB61" s="22">
        <f t="shared" si="55"/>
        <v>885658917.31791747</v>
      </c>
      <c r="AC61" s="1">
        <f t="shared" si="56"/>
        <v>67446.783551118482</v>
      </c>
      <c r="AD61">
        <f t="shared" si="57"/>
        <v>0.50764548373177742</v>
      </c>
      <c r="AE61">
        <f t="shared" si="58"/>
        <v>1</v>
      </c>
      <c r="AF61" s="12" t="str">
        <f t="shared" si="65"/>
        <v/>
      </c>
    </row>
    <row r="62" spans="1:32" x14ac:dyDescent="0.25">
      <c r="A62" t="s">
        <v>104</v>
      </c>
      <c r="B62">
        <v>121</v>
      </c>
      <c r="C62">
        <v>182</v>
      </c>
      <c r="D62">
        <v>5.7</v>
      </c>
      <c r="E62">
        <v>514.53</v>
      </c>
      <c r="F62">
        <v>200</v>
      </c>
      <c r="G62">
        <v>43.2</v>
      </c>
      <c r="H62">
        <f t="shared" si="62"/>
        <v>34.56</v>
      </c>
      <c r="I62" s="13">
        <f t="shared" si="63"/>
        <v>35.909029611283302</v>
      </c>
      <c r="J62">
        <v>540</v>
      </c>
      <c r="K62" s="12">
        <f t="shared" si="43"/>
        <v>4.4628099173553721</v>
      </c>
      <c r="L62" s="14">
        <f t="shared" si="44"/>
        <v>0.18503328728180107</v>
      </c>
      <c r="M62" s="13">
        <v>0</v>
      </c>
      <c r="N62" s="13">
        <f t="shared" si="45"/>
        <v>31.929824561403507</v>
      </c>
      <c r="O62" s="12">
        <f t="shared" si="46"/>
        <v>0.90858300347456644</v>
      </c>
      <c r="P62">
        <v>2485</v>
      </c>
      <c r="R62" s="1">
        <f t="shared" si="8"/>
        <v>2356.6157928000007</v>
      </c>
      <c r="S62" s="12">
        <f t="shared" si="47"/>
        <v>1.0544782087908613</v>
      </c>
      <c r="T62" s="1">
        <f t="shared" si="48"/>
        <v>2356.6157928000007</v>
      </c>
      <c r="U62" s="18">
        <f t="shared" si="49"/>
        <v>1.0544782087908613</v>
      </c>
      <c r="V62" s="1">
        <f t="shared" si="64"/>
        <v>2397.0029544000008</v>
      </c>
      <c r="W62" s="12">
        <f t="shared" si="50"/>
        <v>0.72579552951555704</v>
      </c>
      <c r="X62">
        <f t="shared" si="51"/>
        <v>109.6</v>
      </c>
      <c r="Y62">
        <f t="shared" si="52"/>
        <v>170.6</v>
      </c>
      <c r="Z62" s="1">
        <f t="shared" si="53"/>
        <v>18697.759999999998</v>
      </c>
      <c r="AA62" s="1">
        <f t="shared" si="54"/>
        <v>3324.2400000000016</v>
      </c>
      <c r="AB62" s="22">
        <f t="shared" si="55"/>
        <v>2033652893.5406444</v>
      </c>
      <c r="AC62" s="1">
        <f t="shared" si="56"/>
        <v>68831.788574680555</v>
      </c>
      <c r="AD62">
        <f t="shared" si="57"/>
        <v>0.5155471538657439</v>
      </c>
      <c r="AE62">
        <f t="shared" si="58"/>
        <v>1</v>
      </c>
      <c r="AF62" s="12" t="str">
        <f t="shared" si="65"/>
        <v/>
      </c>
    </row>
    <row r="63" spans="1:32" x14ac:dyDescent="0.25">
      <c r="A63" t="s">
        <v>105</v>
      </c>
      <c r="B63">
        <v>122</v>
      </c>
      <c r="C63">
        <v>181</v>
      </c>
      <c r="D63">
        <v>5.7</v>
      </c>
      <c r="E63">
        <v>514.53</v>
      </c>
      <c r="F63">
        <v>200</v>
      </c>
      <c r="G63">
        <v>55.3</v>
      </c>
      <c r="H63">
        <f t="shared" si="62"/>
        <v>44.24</v>
      </c>
      <c r="I63" s="13">
        <f t="shared" si="63"/>
        <v>38.268707443681706</v>
      </c>
      <c r="J63">
        <v>540</v>
      </c>
      <c r="K63" s="12">
        <f t="shared" si="43"/>
        <v>4.4262295081967213</v>
      </c>
      <c r="L63" s="14">
        <f t="shared" si="44"/>
        <v>0.18938020774264341</v>
      </c>
      <c r="M63" s="13">
        <v>0</v>
      </c>
      <c r="N63" s="13">
        <f t="shared" si="45"/>
        <v>31.754385964912281</v>
      </c>
      <c r="O63" s="12">
        <f t="shared" si="46"/>
        <v>0.90359078916976121</v>
      </c>
      <c r="P63">
        <v>2710</v>
      </c>
      <c r="R63" s="1">
        <f t="shared" si="8"/>
        <v>2540.2645096000006</v>
      </c>
      <c r="S63" s="12">
        <f t="shared" si="47"/>
        <v>1.0668180379478382</v>
      </c>
      <c r="T63" s="1">
        <f t="shared" si="48"/>
        <v>2540.2645096000006</v>
      </c>
      <c r="U63" s="18">
        <f t="shared" si="49"/>
        <v>1.0668180379478382</v>
      </c>
      <c r="V63" s="1">
        <f t="shared" si="64"/>
        <v>2592.1297160000004</v>
      </c>
      <c r="W63" s="12">
        <f t="shared" si="50"/>
        <v>0.67332405768615411</v>
      </c>
      <c r="X63">
        <f t="shared" si="51"/>
        <v>110.6</v>
      </c>
      <c r="Y63">
        <f t="shared" si="52"/>
        <v>169.6</v>
      </c>
      <c r="Z63" s="1">
        <f t="shared" si="53"/>
        <v>18757.759999999998</v>
      </c>
      <c r="AA63" s="1">
        <f t="shared" si="54"/>
        <v>3324.2400000000016</v>
      </c>
      <c r="AB63" s="22">
        <f t="shared" si="55"/>
        <v>2092654528.982383</v>
      </c>
      <c r="AC63" s="1">
        <f t="shared" si="56"/>
        <v>70828.780347064836</v>
      </c>
      <c r="AD63">
        <f t="shared" si="57"/>
        <v>0.51681735335530099</v>
      </c>
      <c r="AE63">
        <f t="shared" si="58"/>
        <v>1</v>
      </c>
      <c r="AF63" s="12" t="str">
        <f t="shared" si="65"/>
        <v/>
      </c>
    </row>
    <row r="64" spans="1:32" x14ac:dyDescent="0.25">
      <c r="A64" t="s">
        <v>106</v>
      </c>
      <c r="B64">
        <v>103</v>
      </c>
      <c r="C64">
        <v>121</v>
      </c>
      <c r="D64">
        <v>7.69</v>
      </c>
      <c r="E64">
        <v>423.2</v>
      </c>
      <c r="F64">
        <v>200</v>
      </c>
      <c r="G64">
        <v>43.2</v>
      </c>
      <c r="H64">
        <f t="shared" si="62"/>
        <v>34.56</v>
      </c>
      <c r="I64" s="13">
        <f t="shared" si="63"/>
        <v>35.909029611283302</v>
      </c>
      <c r="J64">
        <v>363</v>
      </c>
      <c r="K64" s="12">
        <f t="shared" si="43"/>
        <v>3.5242718446601944</v>
      </c>
      <c r="L64" s="14">
        <f t="shared" si="44"/>
        <v>0.13973852555371255</v>
      </c>
      <c r="M64" s="13">
        <v>0</v>
      </c>
      <c r="N64" s="13">
        <f t="shared" si="45"/>
        <v>15.734720416124837</v>
      </c>
      <c r="O64" s="12">
        <f t="shared" si="46"/>
        <v>0.40606409056581028</v>
      </c>
      <c r="P64">
        <v>2545</v>
      </c>
      <c r="R64" s="1">
        <f t="shared" si="8"/>
        <v>1677.7021011839993</v>
      </c>
      <c r="S64" s="18">
        <f t="shared" si="47"/>
        <v>1.5169558398978731</v>
      </c>
      <c r="T64" s="1">
        <f t="shared" si="48"/>
        <v>1677.7021011839993</v>
      </c>
      <c r="U64" s="19">
        <f t="shared" si="49"/>
        <v>1.5169558398978731</v>
      </c>
      <c r="V64" s="1">
        <f t="shared" si="64"/>
        <v>1697.6916578879993</v>
      </c>
      <c r="W64" s="12">
        <f t="shared" si="50"/>
        <v>0.80936251612352073</v>
      </c>
      <c r="X64">
        <f t="shared" si="51"/>
        <v>87.62</v>
      </c>
      <c r="Y64">
        <f t="shared" si="52"/>
        <v>105.62</v>
      </c>
      <c r="Z64" s="1">
        <f t="shared" si="53"/>
        <v>9254.4244000000017</v>
      </c>
      <c r="AA64" s="1">
        <f t="shared" si="54"/>
        <v>3208.5755999999983</v>
      </c>
      <c r="AB64" s="22">
        <f t="shared" si="55"/>
        <v>1147086160.6781504</v>
      </c>
      <c r="AC64" s="1">
        <f t="shared" si="56"/>
        <v>85917.67881563773</v>
      </c>
      <c r="AD64">
        <f t="shared" si="57"/>
        <v>0.50343597294510256</v>
      </c>
      <c r="AE64">
        <f t="shared" si="58"/>
        <v>1</v>
      </c>
      <c r="AF64" s="12" t="str">
        <f t="shared" si="65"/>
        <v/>
      </c>
    </row>
    <row r="65" spans="1:32" x14ac:dyDescent="0.25">
      <c r="A65" t="s">
        <v>107</v>
      </c>
      <c r="B65">
        <v>101</v>
      </c>
      <c r="C65">
        <v>120</v>
      </c>
      <c r="D65">
        <v>7.69</v>
      </c>
      <c r="E65">
        <v>423.2</v>
      </c>
      <c r="F65">
        <v>200</v>
      </c>
      <c r="G65">
        <v>55.3</v>
      </c>
      <c r="H65">
        <f t="shared" si="62"/>
        <v>44.24</v>
      </c>
      <c r="I65" s="13">
        <f t="shared" si="63"/>
        <v>38.268707443681706</v>
      </c>
      <c r="J65">
        <v>358</v>
      </c>
      <c r="K65" s="12">
        <f t="shared" si="43"/>
        <v>3.5445544554455446</v>
      </c>
      <c r="L65" s="14">
        <f t="shared" si="44"/>
        <v>0.14363528362313008</v>
      </c>
      <c r="M65" s="13">
        <v>0</v>
      </c>
      <c r="N65" s="13">
        <f t="shared" si="45"/>
        <v>15.604681404421326</v>
      </c>
      <c r="O65" s="12">
        <f t="shared" si="46"/>
        <v>0.40270818899088623</v>
      </c>
      <c r="P65">
        <v>2730</v>
      </c>
      <c r="R65" s="1">
        <f t="shared" si="8"/>
        <v>1734.6253949759994</v>
      </c>
      <c r="S65" s="18">
        <f t="shared" si="47"/>
        <v>1.5738268377177613</v>
      </c>
      <c r="T65" s="1">
        <f t="shared" si="48"/>
        <v>1734.6253949759994</v>
      </c>
      <c r="U65" s="19">
        <f t="shared" si="49"/>
        <v>1.5738268377177613</v>
      </c>
      <c r="V65" s="1">
        <f t="shared" si="64"/>
        <v>1759.3930605419996</v>
      </c>
      <c r="W65" s="12">
        <f t="shared" si="50"/>
        <v>0.77154568922849021</v>
      </c>
      <c r="X65">
        <f t="shared" si="51"/>
        <v>85.62</v>
      </c>
      <c r="Y65">
        <f t="shared" si="52"/>
        <v>104.62</v>
      </c>
      <c r="Z65" s="1">
        <f t="shared" si="53"/>
        <v>8957.5644000000011</v>
      </c>
      <c r="AA65" s="1">
        <f t="shared" si="54"/>
        <v>3162.4355999999989</v>
      </c>
      <c r="AB65" s="22">
        <f t="shared" si="55"/>
        <v>1091816706.761219</v>
      </c>
      <c r="AC65" s="1">
        <f t="shared" si="56"/>
        <v>84078.204286955894</v>
      </c>
      <c r="AD65">
        <f t="shared" si="57"/>
        <v>0.50439725213117714</v>
      </c>
      <c r="AE65">
        <f t="shared" si="58"/>
        <v>1</v>
      </c>
      <c r="AF65" s="12" t="str">
        <f t="shared" si="65"/>
        <v/>
      </c>
    </row>
    <row r="66" spans="1:32" x14ac:dyDescent="0.25">
      <c r="A66" t="s">
        <v>108</v>
      </c>
      <c r="B66">
        <v>119</v>
      </c>
      <c r="C66">
        <v>179</v>
      </c>
      <c r="D66">
        <v>7.69</v>
      </c>
      <c r="E66">
        <v>423.2</v>
      </c>
      <c r="F66">
        <v>200</v>
      </c>
      <c r="G66">
        <v>43.2</v>
      </c>
      <c r="H66">
        <f t="shared" si="62"/>
        <v>34.56</v>
      </c>
      <c r="I66" s="13">
        <f t="shared" si="63"/>
        <v>35.909029611283302</v>
      </c>
      <c r="J66">
        <v>542</v>
      </c>
      <c r="K66" s="12">
        <f t="shared" si="43"/>
        <v>4.5546218487394956</v>
      </c>
      <c r="L66" s="14">
        <f t="shared" si="44"/>
        <v>0.17639281217210731</v>
      </c>
      <c r="M66" s="13">
        <v>0</v>
      </c>
      <c r="N66" s="13">
        <f t="shared" si="45"/>
        <v>23.276983094928479</v>
      </c>
      <c r="O66" s="12">
        <f t="shared" si="46"/>
        <v>0.60070638191140535</v>
      </c>
      <c r="P66">
        <v>3130</v>
      </c>
      <c r="R66" s="1">
        <f t="shared" si="8"/>
        <v>2425.4623379839995</v>
      </c>
      <c r="S66" s="12">
        <f t="shared" si="47"/>
        <v>1.2904756140644094</v>
      </c>
      <c r="T66" s="1">
        <f t="shared" si="48"/>
        <v>2425.4623379839995</v>
      </c>
      <c r="U66" s="18">
        <f t="shared" si="49"/>
        <v>1.2904756140644094</v>
      </c>
      <c r="V66" s="1">
        <f t="shared" si="64"/>
        <v>2462.0836354879998</v>
      </c>
      <c r="W66" s="12">
        <f t="shared" si="50"/>
        <v>0.75842100250832045</v>
      </c>
      <c r="X66">
        <f t="shared" si="51"/>
        <v>103.62</v>
      </c>
      <c r="Y66">
        <f t="shared" si="52"/>
        <v>163.62</v>
      </c>
      <c r="Z66" s="1">
        <f t="shared" si="53"/>
        <v>16954.304400000001</v>
      </c>
      <c r="AA66" s="1">
        <f t="shared" si="54"/>
        <v>4346.6955999999991</v>
      </c>
      <c r="AB66" s="22">
        <f t="shared" si="55"/>
        <v>2320232976.1685424</v>
      </c>
      <c r="AC66" s="1">
        <f t="shared" si="56"/>
        <v>77952.988089574312</v>
      </c>
      <c r="AD66">
        <f t="shared" si="57"/>
        <v>0.5130784573710635</v>
      </c>
      <c r="AE66">
        <f t="shared" si="58"/>
        <v>1</v>
      </c>
      <c r="AF66" s="12" t="str">
        <f t="shared" si="65"/>
        <v/>
      </c>
    </row>
    <row r="67" spans="1:32" x14ac:dyDescent="0.25">
      <c r="A67" t="s">
        <v>109</v>
      </c>
      <c r="B67">
        <v>120</v>
      </c>
      <c r="C67">
        <v>180</v>
      </c>
      <c r="D67">
        <v>7.69</v>
      </c>
      <c r="E67">
        <v>423.2</v>
      </c>
      <c r="F67">
        <v>200</v>
      </c>
      <c r="G67">
        <v>55.3</v>
      </c>
      <c r="H67">
        <f t="shared" si="62"/>
        <v>44.24</v>
      </c>
      <c r="I67" s="13">
        <f t="shared" si="63"/>
        <v>38.268707443681706</v>
      </c>
      <c r="J67">
        <v>545</v>
      </c>
      <c r="K67" s="12">
        <f t="shared" si="43"/>
        <v>4.541666666666667</v>
      </c>
      <c r="L67" s="14">
        <f t="shared" si="44"/>
        <v>0.18095416917250753</v>
      </c>
      <c r="M67" s="13">
        <v>0</v>
      </c>
      <c r="N67" s="13">
        <f t="shared" si="45"/>
        <v>23.407022106631988</v>
      </c>
      <c r="O67" s="12">
        <f t="shared" si="46"/>
        <v>0.60406228348632929</v>
      </c>
      <c r="P67">
        <v>3150</v>
      </c>
      <c r="R67" s="1">
        <f t="shared" si="8"/>
        <v>2614.4645741759991</v>
      </c>
      <c r="S67" s="12">
        <f t="shared" si="47"/>
        <v>1.2048356023308464</v>
      </c>
      <c r="T67" s="1">
        <f t="shared" si="48"/>
        <v>2614.4645741759991</v>
      </c>
      <c r="U67" s="18">
        <f t="shared" si="49"/>
        <v>1.2048356023308464</v>
      </c>
      <c r="V67" s="1">
        <f t="shared" si="64"/>
        <v>2662.0849094419991</v>
      </c>
      <c r="W67" s="12">
        <f t="shared" si="50"/>
        <v>0.70857307772237221</v>
      </c>
      <c r="X67">
        <f t="shared" si="51"/>
        <v>104.62</v>
      </c>
      <c r="Y67">
        <f t="shared" si="52"/>
        <v>164.62</v>
      </c>
      <c r="Z67" s="1">
        <f t="shared" si="53"/>
        <v>17222.544400000002</v>
      </c>
      <c r="AA67" s="1">
        <f t="shared" si="54"/>
        <v>4377.4555999999975</v>
      </c>
      <c r="AB67" s="22">
        <f t="shared" si="55"/>
        <v>2402917350.8465037</v>
      </c>
      <c r="AC67" s="1">
        <f t="shared" si="56"/>
        <v>79844.604532846162</v>
      </c>
      <c r="AD67">
        <f t="shared" si="57"/>
        <v>0.51437239343356955</v>
      </c>
      <c r="AE67">
        <f t="shared" si="58"/>
        <v>1</v>
      </c>
      <c r="AF67" s="12" t="str">
        <f t="shared" si="65"/>
        <v/>
      </c>
    </row>
    <row r="68" spans="1:32" x14ac:dyDescent="0.25">
      <c r="I68" s="13"/>
      <c r="K68" s="12"/>
      <c r="L68" s="14"/>
      <c r="M68" s="13"/>
      <c r="N68" s="13"/>
      <c r="O68" s="12"/>
      <c r="R68" s="1"/>
      <c r="S68" s="12"/>
      <c r="T68" s="21" t="s">
        <v>228</v>
      </c>
      <c r="U68" s="18">
        <f>AVERAGE(U60:U67)</f>
        <v>1.2800312741242339</v>
      </c>
      <c r="V68" s="1"/>
      <c r="W68" s="12"/>
      <c r="Z68" s="1"/>
      <c r="AA68" s="1"/>
      <c r="AB68" s="22"/>
      <c r="AC68" s="1"/>
      <c r="AF68" s="12"/>
    </row>
    <row r="69" spans="1:32" x14ac:dyDescent="0.25">
      <c r="A69" s="2"/>
      <c r="O69" s="23" t="s">
        <v>4</v>
      </c>
      <c r="P69" s="23" t="s">
        <v>5</v>
      </c>
      <c r="Q69" s="23" t="s">
        <v>5</v>
      </c>
      <c r="R69" s="23" t="s">
        <v>6</v>
      </c>
      <c r="S69" s="7" t="s">
        <v>5</v>
      </c>
      <c r="T69" s="23" t="s">
        <v>7</v>
      </c>
      <c r="U69" s="7" t="s">
        <v>5</v>
      </c>
      <c r="V69" s="4" t="s">
        <v>8</v>
      </c>
      <c r="W69" s="8" t="s">
        <v>9</v>
      </c>
      <c r="X69" t="s">
        <v>10</v>
      </c>
      <c r="Y69" t="s">
        <v>11</v>
      </c>
      <c r="Z69" t="s">
        <v>12</v>
      </c>
      <c r="AA69" t="s">
        <v>13</v>
      </c>
      <c r="AE69" s="9" t="s">
        <v>14</v>
      </c>
      <c r="AF69" s="24" t="s">
        <v>15</v>
      </c>
    </row>
    <row r="70" spans="1:32" x14ac:dyDescent="0.25">
      <c r="A70" s="10" t="s">
        <v>16</v>
      </c>
      <c r="B70" s="23" t="s">
        <v>17</v>
      </c>
      <c r="C70" s="23" t="s">
        <v>18</v>
      </c>
      <c r="D70" s="23" t="s">
        <v>19</v>
      </c>
      <c r="E70" s="23" t="s">
        <v>20</v>
      </c>
      <c r="F70" s="23" t="s">
        <v>21</v>
      </c>
      <c r="G70" s="23" t="s">
        <v>193</v>
      </c>
      <c r="H70" s="23" t="s">
        <v>22</v>
      </c>
      <c r="I70" s="23" t="s">
        <v>23</v>
      </c>
      <c r="J70" s="23" t="s">
        <v>24</v>
      </c>
      <c r="K70" s="23" t="s">
        <v>25</v>
      </c>
      <c r="L70" s="23" t="s">
        <v>26</v>
      </c>
      <c r="M70" s="23"/>
      <c r="N70" s="23" t="s">
        <v>27</v>
      </c>
      <c r="O70" s="23" t="s">
        <v>28</v>
      </c>
      <c r="P70" s="23" t="s">
        <v>29</v>
      </c>
      <c r="Q70" s="8" t="s">
        <v>30</v>
      </c>
      <c r="R70" s="23" t="s">
        <v>31</v>
      </c>
      <c r="S70" s="23" t="s">
        <v>31</v>
      </c>
      <c r="T70" s="23" t="s">
        <v>31</v>
      </c>
      <c r="U70" s="23" t="s">
        <v>31</v>
      </c>
      <c r="V70" s="11" t="s">
        <v>32</v>
      </c>
      <c r="W70" s="7" t="s">
        <v>33</v>
      </c>
      <c r="X70" s="23" t="s">
        <v>34</v>
      </c>
      <c r="Y70" s="23" t="s">
        <v>35</v>
      </c>
      <c r="Z70" s="23" t="s">
        <v>36</v>
      </c>
      <c r="AA70" s="23" t="s">
        <v>37</v>
      </c>
      <c r="AB70" s="23" t="s">
        <v>38</v>
      </c>
      <c r="AC70" s="23" t="s">
        <v>39</v>
      </c>
      <c r="AD70" s="23" t="s">
        <v>40</v>
      </c>
      <c r="AE70" s="23" t="s">
        <v>41</v>
      </c>
      <c r="AF70" s="7" t="s">
        <v>5</v>
      </c>
    </row>
    <row r="71" spans="1:32" x14ac:dyDescent="0.25">
      <c r="A71" s="10"/>
      <c r="B71" s="23" t="s">
        <v>42</v>
      </c>
      <c r="C71" s="23" t="s">
        <v>42</v>
      </c>
      <c r="D71" s="23" t="s">
        <v>42</v>
      </c>
      <c r="E71" s="23" t="s">
        <v>43</v>
      </c>
      <c r="F71" s="23" t="s">
        <v>44</v>
      </c>
      <c r="G71" s="23" t="s">
        <v>45</v>
      </c>
      <c r="H71" s="23" t="s">
        <v>45</v>
      </c>
      <c r="I71" s="23" t="s">
        <v>44</v>
      </c>
      <c r="J71" s="23" t="s">
        <v>42</v>
      </c>
      <c r="K71" s="23"/>
      <c r="L71" s="23" t="s">
        <v>46</v>
      </c>
      <c r="M71" s="23" t="s">
        <v>192</v>
      </c>
      <c r="N71" s="23"/>
      <c r="O71" s="23" t="s">
        <v>47</v>
      </c>
      <c r="P71" s="23" t="s">
        <v>48</v>
      </c>
      <c r="Q71" s="23" t="s">
        <v>42</v>
      </c>
      <c r="R71" s="23" t="s">
        <v>48</v>
      </c>
      <c r="S71" s="23" t="s">
        <v>49</v>
      </c>
      <c r="T71" s="23" t="s">
        <v>48</v>
      </c>
      <c r="U71" s="23" t="s">
        <v>50</v>
      </c>
      <c r="V71" s="11" t="s">
        <v>48</v>
      </c>
      <c r="W71" s="23" t="s">
        <v>51</v>
      </c>
      <c r="X71" s="23" t="s">
        <v>42</v>
      </c>
      <c r="Y71" s="23" t="s">
        <v>42</v>
      </c>
      <c r="Z71" s="23" t="s">
        <v>52</v>
      </c>
      <c r="AA71" s="23" t="s">
        <v>52</v>
      </c>
      <c r="AB71" s="23" t="s">
        <v>53</v>
      </c>
      <c r="AC71" s="23" t="s">
        <v>48</v>
      </c>
      <c r="AD71" s="23"/>
      <c r="AE71" s="23"/>
      <c r="AF71" s="23" t="s">
        <v>54</v>
      </c>
    </row>
    <row r="72" spans="1:32" x14ac:dyDescent="0.25">
      <c r="A72" s="15" t="s">
        <v>201</v>
      </c>
      <c r="B72" s="16">
        <v>2016</v>
      </c>
      <c r="C72" s="15" t="s">
        <v>224</v>
      </c>
      <c r="I72" s="13"/>
      <c r="K72" s="12"/>
      <c r="L72" s="14"/>
      <c r="M72" s="13"/>
      <c r="N72" s="13"/>
      <c r="O72" s="12"/>
      <c r="R72" s="1"/>
      <c r="S72" s="12"/>
      <c r="V72" s="1"/>
      <c r="W72" s="12"/>
      <c r="Z72" s="1"/>
      <c r="AA72" s="1"/>
      <c r="AB72" s="22"/>
      <c r="AC72" s="1"/>
      <c r="AF72" s="12"/>
    </row>
    <row r="73" spans="1:32" x14ac:dyDescent="0.25">
      <c r="A73" t="s">
        <v>110</v>
      </c>
      <c r="B73">
        <v>101.6</v>
      </c>
      <c r="C73">
        <v>101.6</v>
      </c>
      <c r="D73">
        <v>3</v>
      </c>
      <c r="E73">
        <v>483.9</v>
      </c>
      <c r="F73">
        <v>200</v>
      </c>
      <c r="H73">
        <v>25</v>
      </c>
      <c r="I73" s="13">
        <f t="shared" si="40"/>
        <v>31.475806210019346</v>
      </c>
      <c r="J73">
        <v>1000</v>
      </c>
      <c r="K73" s="12">
        <f t="shared" si="43"/>
        <v>9.8425196850393704</v>
      </c>
      <c r="L73" s="14">
        <f t="shared" ref="L73:L99" si="66">SQRT(R73/AC73)</f>
        <v>0.39688900277693634</v>
      </c>
      <c r="M73" s="13">
        <v>0</v>
      </c>
      <c r="N73" s="13">
        <f t="shared" si="45"/>
        <v>33.866666666666667</v>
      </c>
      <c r="O73" s="12">
        <f t="shared" si="46"/>
        <v>0.93457248245226276</v>
      </c>
      <c r="P73">
        <v>718.88</v>
      </c>
      <c r="R73" s="1">
        <f t="shared" ref="R73:R99" si="67">(E73*AA73+H73*Z73)/1000</f>
        <v>801.03448000000037</v>
      </c>
      <c r="S73" s="12">
        <f t="shared" ref="S73:S99" si="68">P73/R73</f>
        <v>0.8974395209554521</v>
      </c>
      <c r="T73" s="1">
        <f t="shared" ref="T73:T99" si="69">AE73*R73</f>
        <v>763.86823044150242</v>
      </c>
      <c r="U73" s="18">
        <f t="shared" ref="U73:U99" si="70">P73/T73</f>
        <v>0.94110472376171472</v>
      </c>
      <c r="V73" s="1">
        <f t="shared" ref="V73:V99" si="71">AE73*(E73*AA73+0.85*H73*Z73)/1000</f>
        <v>731.18580419359682</v>
      </c>
      <c r="W73" s="12">
        <f t="shared" ref="W73:W99" si="72">E73*AA73/(1000*R73)</f>
        <v>0.71476383887994444</v>
      </c>
      <c r="X73">
        <f t="shared" ref="X73:X99" si="73">B73-2*D73</f>
        <v>95.6</v>
      </c>
      <c r="Y73">
        <f t="shared" ref="Y73:Y99" si="74">C73-2*D73</f>
        <v>95.6</v>
      </c>
      <c r="Z73" s="1">
        <f t="shared" si="53"/>
        <v>9139.3599999999988</v>
      </c>
      <c r="AA73" s="1">
        <f t="shared" ref="AA73:AA99" si="75">B73*C73-Z73</f>
        <v>1183.2000000000007</v>
      </c>
      <c r="AB73" s="22">
        <f t="shared" ref="AB73:AB99" si="76">((C73*B73^3-Y73*X73^3)*F73+(Y73*X73^3)*I73*0.6)/12</f>
        <v>515244463.98015052</v>
      </c>
      <c r="AC73" s="1">
        <f t="shared" ref="AC73:AC99" si="77">(PI()^2*AB73)/(J73*J73)</f>
        <v>5085.2590293354206</v>
      </c>
      <c r="AD73">
        <f t="shared" ref="AD73:AD99" si="78">0.5*(1+0.21*(L73-0.2)+L73*L73)</f>
        <v>0.59943378555421378</v>
      </c>
      <c r="AE73">
        <f t="shared" ref="AE73:AE99" si="79">IF((1/(AD73+SQRT(AD73*AD73-L73*L73)))&gt;1,1,1/(AD73+SQRT(AD73*AD73-L73*L73)))</f>
        <v>0.95360218506636829</v>
      </c>
      <c r="AF73" s="12" t="str">
        <f t="shared" ref="AF73:AF99" si="80">IF(H73&gt;60,(1000*P73/(AE73*(E73*AA73+0.85*H73*Z73))),"")</f>
        <v/>
      </c>
    </row>
    <row r="74" spans="1:32" x14ac:dyDescent="0.25">
      <c r="A74" t="s">
        <v>111</v>
      </c>
      <c r="B74">
        <v>101.6</v>
      </c>
      <c r="C74">
        <v>101.6</v>
      </c>
      <c r="D74">
        <v>3</v>
      </c>
      <c r="E74">
        <v>483.9</v>
      </c>
      <c r="F74">
        <v>200</v>
      </c>
      <c r="H74">
        <v>25</v>
      </c>
      <c r="I74" s="13">
        <f t="shared" si="40"/>
        <v>31.475806210019346</v>
      </c>
      <c r="J74">
        <v>1500</v>
      </c>
      <c r="K74" s="12">
        <f t="shared" si="43"/>
        <v>14.763779527559056</v>
      </c>
      <c r="L74" s="14">
        <f t="shared" si="66"/>
        <v>0.59533350416540454</v>
      </c>
      <c r="M74" s="13">
        <v>0</v>
      </c>
      <c r="N74" s="13">
        <f t="shared" si="45"/>
        <v>33.866666666666667</v>
      </c>
      <c r="O74" s="12">
        <f t="shared" si="46"/>
        <v>0.93457248245226276</v>
      </c>
      <c r="P74">
        <v>691.38</v>
      </c>
      <c r="R74" s="1">
        <f t="shared" si="67"/>
        <v>801.03448000000037</v>
      </c>
      <c r="S74" s="12">
        <f t="shared" si="68"/>
        <v>0.86310891386348276</v>
      </c>
      <c r="T74" s="1">
        <f t="shared" si="69"/>
        <v>714.3263195234714</v>
      </c>
      <c r="U74" s="18">
        <f t="shared" si="70"/>
        <v>0.96787697877522005</v>
      </c>
      <c r="V74" s="1">
        <f t="shared" si="71"/>
        <v>683.76356494828735</v>
      </c>
      <c r="W74" s="12">
        <f t="shared" si="72"/>
        <v>0.71476383887994444</v>
      </c>
      <c r="X74">
        <f t="shared" si="73"/>
        <v>95.6</v>
      </c>
      <c r="Y74">
        <f t="shared" si="74"/>
        <v>95.6</v>
      </c>
      <c r="Z74" s="1">
        <f t="shared" si="53"/>
        <v>9139.3599999999988</v>
      </c>
      <c r="AA74" s="1">
        <f t="shared" si="75"/>
        <v>1183.2000000000007</v>
      </c>
      <c r="AB74" s="22">
        <f t="shared" si="76"/>
        <v>515244463.98015052</v>
      </c>
      <c r="AC74" s="1">
        <f t="shared" si="77"/>
        <v>2260.1151241490757</v>
      </c>
      <c r="AD74">
        <f t="shared" si="78"/>
        <v>0.71872100852829734</v>
      </c>
      <c r="AE74">
        <f t="shared" si="79"/>
        <v>0.89175477130955838</v>
      </c>
      <c r="AF74" s="12" t="str">
        <f t="shared" si="80"/>
        <v/>
      </c>
    </row>
    <row r="75" spans="1:32" x14ac:dyDescent="0.25">
      <c r="A75" t="s">
        <v>112</v>
      </c>
      <c r="B75">
        <v>101.6</v>
      </c>
      <c r="C75">
        <v>101.6</v>
      </c>
      <c r="D75">
        <v>3</v>
      </c>
      <c r="E75">
        <v>483.9</v>
      </c>
      <c r="F75">
        <v>200</v>
      </c>
      <c r="H75">
        <v>25</v>
      </c>
      <c r="I75" s="13">
        <f t="shared" si="40"/>
        <v>31.475806210019346</v>
      </c>
      <c r="J75">
        <v>2000</v>
      </c>
      <c r="K75" s="12">
        <f t="shared" si="43"/>
        <v>19.685039370078741</v>
      </c>
      <c r="L75" s="14">
        <f t="shared" si="66"/>
        <v>0.79377800555387268</v>
      </c>
      <c r="M75" s="13">
        <v>0</v>
      </c>
      <c r="N75" s="13">
        <f t="shared" si="45"/>
        <v>33.866666666666667</v>
      </c>
      <c r="O75" s="12">
        <f t="shared" si="46"/>
        <v>0.93457248245226276</v>
      </c>
      <c r="P75">
        <v>589.48</v>
      </c>
      <c r="R75" s="1">
        <f t="shared" si="67"/>
        <v>801.03448000000037</v>
      </c>
      <c r="S75" s="12">
        <f t="shared" si="68"/>
        <v>0.73589840976633081</v>
      </c>
      <c r="T75" s="1">
        <f t="shared" si="69"/>
        <v>640.21852387381</v>
      </c>
      <c r="U75" s="18">
        <f t="shared" si="70"/>
        <v>0.92074811649184529</v>
      </c>
      <c r="V75" s="1">
        <f t="shared" si="71"/>
        <v>612.82650276965285</v>
      </c>
      <c r="W75" s="12">
        <f t="shared" si="72"/>
        <v>0.71476383887994444</v>
      </c>
      <c r="X75">
        <f t="shared" si="73"/>
        <v>95.6</v>
      </c>
      <c r="Y75">
        <f t="shared" si="74"/>
        <v>95.6</v>
      </c>
      <c r="Z75" s="1">
        <f t="shared" si="53"/>
        <v>9139.3599999999988</v>
      </c>
      <c r="AA75" s="1">
        <f t="shared" si="75"/>
        <v>1183.2000000000007</v>
      </c>
      <c r="AB75" s="22">
        <f t="shared" si="76"/>
        <v>515244463.98015052</v>
      </c>
      <c r="AC75" s="1">
        <f t="shared" si="77"/>
        <v>1271.3147573338551</v>
      </c>
      <c r="AD75">
        <f t="shared" si="78"/>
        <v>0.87738845163369861</v>
      </c>
      <c r="AE75">
        <f t="shared" si="79"/>
        <v>0.79923965804045005</v>
      </c>
      <c r="AF75" s="12" t="str">
        <f t="shared" si="80"/>
        <v/>
      </c>
    </row>
    <row r="76" spans="1:32" x14ac:dyDescent="0.25">
      <c r="A76" t="s">
        <v>113</v>
      </c>
      <c r="B76">
        <v>101.6</v>
      </c>
      <c r="C76">
        <v>101.6</v>
      </c>
      <c r="D76">
        <v>3</v>
      </c>
      <c r="E76">
        <v>483.9</v>
      </c>
      <c r="F76">
        <v>200</v>
      </c>
      <c r="H76">
        <v>25</v>
      </c>
      <c r="I76" s="13">
        <f t="shared" si="40"/>
        <v>31.475806210019346</v>
      </c>
      <c r="J76">
        <v>2500</v>
      </c>
      <c r="K76" s="12">
        <f t="shared" si="43"/>
        <v>24.606299212598426</v>
      </c>
      <c r="L76" s="14">
        <f t="shared" si="66"/>
        <v>0.99222250694234093</v>
      </c>
      <c r="M76" s="13">
        <v>0</v>
      </c>
      <c r="N76" s="13">
        <f t="shared" si="45"/>
        <v>33.866666666666667</v>
      </c>
      <c r="O76" s="12">
        <f t="shared" si="46"/>
        <v>0.93457248245226276</v>
      </c>
      <c r="P76">
        <v>471.29</v>
      </c>
      <c r="R76" s="1">
        <f t="shared" si="67"/>
        <v>801.03448000000037</v>
      </c>
      <c r="S76" s="12">
        <f t="shared" si="68"/>
        <v>0.58835170241360868</v>
      </c>
      <c r="T76" s="1">
        <f t="shared" si="69"/>
        <v>537.52259621989629</v>
      </c>
      <c r="U76" s="18">
        <f t="shared" si="70"/>
        <v>0.87678174520350582</v>
      </c>
      <c r="V76" s="1">
        <f t="shared" si="71"/>
        <v>514.52446394073888</v>
      </c>
      <c r="W76" s="12">
        <f t="shared" si="72"/>
        <v>0.71476383887994444</v>
      </c>
      <c r="X76">
        <f t="shared" si="73"/>
        <v>95.6</v>
      </c>
      <c r="Y76">
        <f t="shared" si="74"/>
        <v>95.6</v>
      </c>
      <c r="Z76" s="1">
        <f t="shared" si="53"/>
        <v>9139.3599999999988</v>
      </c>
      <c r="AA76" s="1">
        <f t="shared" si="75"/>
        <v>1183.2000000000007</v>
      </c>
      <c r="AB76" s="22">
        <f t="shared" si="76"/>
        <v>515244463.98015052</v>
      </c>
      <c r="AC76" s="1">
        <f t="shared" si="77"/>
        <v>813.64144469366727</v>
      </c>
      <c r="AD76">
        <f t="shared" si="78"/>
        <v>1.0754361148704177</v>
      </c>
      <c r="AE76">
        <f t="shared" si="79"/>
        <v>0.67103552923202014</v>
      </c>
      <c r="AF76" s="12" t="str">
        <f t="shared" si="80"/>
        <v/>
      </c>
    </row>
    <row r="77" spans="1:32" x14ac:dyDescent="0.25">
      <c r="A77" t="s">
        <v>114</v>
      </c>
      <c r="B77">
        <v>120</v>
      </c>
      <c r="C77">
        <v>120</v>
      </c>
      <c r="D77">
        <v>3.5</v>
      </c>
      <c r="E77">
        <v>401</v>
      </c>
      <c r="F77">
        <v>200</v>
      </c>
      <c r="H77">
        <v>25</v>
      </c>
      <c r="I77" s="13">
        <f t="shared" si="40"/>
        <v>31.475806210019346</v>
      </c>
      <c r="J77">
        <v>1000</v>
      </c>
      <c r="K77" s="12">
        <f t="shared" si="43"/>
        <v>8.3333333333333339</v>
      </c>
      <c r="L77" s="14">
        <f t="shared" si="66"/>
        <v>0.31478947052722311</v>
      </c>
      <c r="M77" s="13">
        <v>0</v>
      </c>
      <c r="N77" s="13">
        <f t="shared" si="45"/>
        <v>34.285714285714285</v>
      </c>
      <c r="O77" s="12">
        <f t="shared" si="46"/>
        <v>0.86128743843889766</v>
      </c>
      <c r="P77">
        <v>1164.1600000000001</v>
      </c>
      <c r="R77" s="1">
        <f t="shared" si="67"/>
        <v>973.25599999999997</v>
      </c>
      <c r="S77" s="12">
        <f t="shared" si="68"/>
        <v>1.1961498310824696</v>
      </c>
      <c r="T77" s="1">
        <f t="shared" si="69"/>
        <v>947.96342434749465</v>
      </c>
      <c r="U77" s="18">
        <f t="shared" si="70"/>
        <v>1.228064258704199</v>
      </c>
      <c r="V77" s="1">
        <f t="shared" si="71"/>
        <v>901.32405749992381</v>
      </c>
      <c r="W77" s="12">
        <f t="shared" si="72"/>
        <v>0.67200304955736212</v>
      </c>
      <c r="X77">
        <f t="shared" si="73"/>
        <v>113</v>
      </c>
      <c r="Y77">
        <f t="shared" si="74"/>
        <v>113</v>
      </c>
      <c r="Z77" s="1">
        <f t="shared" si="53"/>
        <v>12769</v>
      </c>
      <c r="AA77" s="1">
        <f t="shared" si="75"/>
        <v>1631</v>
      </c>
      <c r="AB77" s="22">
        <f t="shared" si="76"/>
        <v>995146340.22788668</v>
      </c>
      <c r="AC77" s="1">
        <f t="shared" si="77"/>
        <v>9821.700699241117</v>
      </c>
      <c r="AD77">
        <f t="shared" si="78"/>
        <v>0.56159909978276312</v>
      </c>
      <c r="AE77">
        <f t="shared" si="79"/>
        <v>0.97401241230210212</v>
      </c>
      <c r="AF77" s="12" t="str">
        <f t="shared" si="80"/>
        <v/>
      </c>
    </row>
    <row r="78" spans="1:32" x14ac:dyDescent="0.25">
      <c r="A78" t="s">
        <v>115</v>
      </c>
      <c r="B78">
        <v>120</v>
      </c>
      <c r="C78">
        <v>120</v>
      </c>
      <c r="D78">
        <v>3.5</v>
      </c>
      <c r="E78">
        <v>401</v>
      </c>
      <c r="F78">
        <v>200</v>
      </c>
      <c r="H78">
        <v>25</v>
      </c>
      <c r="I78" s="13">
        <f t="shared" si="40"/>
        <v>31.475806210019346</v>
      </c>
      <c r="J78">
        <v>1500</v>
      </c>
      <c r="K78" s="12">
        <f t="shared" si="43"/>
        <v>12.5</v>
      </c>
      <c r="L78" s="14">
        <f t="shared" si="66"/>
        <v>0.47218420579083459</v>
      </c>
      <c r="M78" s="13">
        <v>0</v>
      </c>
      <c r="N78" s="13">
        <f t="shared" si="45"/>
        <v>34.285714285714285</v>
      </c>
      <c r="O78" s="12">
        <f t="shared" si="46"/>
        <v>0.86128743843889766</v>
      </c>
      <c r="P78">
        <v>997.19</v>
      </c>
      <c r="R78" s="1">
        <f t="shared" si="67"/>
        <v>973.25599999999997</v>
      </c>
      <c r="S78" s="12">
        <f t="shared" si="68"/>
        <v>1.0245916798868953</v>
      </c>
      <c r="T78" s="1">
        <f t="shared" si="69"/>
        <v>907.74784039354176</v>
      </c>
      <c r="U78" s="18">
        <f t="shared" si="70"/>
        <v>1.0985319442541244</v>
      </c>
      <c r="V78" s="1">
        <f t="shared" si="71"/>
        <v>863.087061880546</v>
      </c>
      <c r="W78" s="12">
        <f t="shared" si="72"/>
        <v>0.67200304955736212</v>
      </c>
      <c r="X78">
        <f t="shared" si="73"/>
        <v>113</v>
      </c>
      <c r="Y78">
        <f t="shared" si="74"/>
        <v>113</v>
      </c>
      <c r="Z78" s="1">
        <f t="shared" si="53"/>
        <v>12769</v>
      </c>
      <c r="AA78" s="1">
        <f t="shared" si="75"/>
        <v>1631</v>
      </c>
      <c r="AB78" s="22">
        <f t="shared" si="76"/>
        <v>995146340.22788668</v>
      </c>
      <c r="AC78" s="1">
        <f t="shared" si="77"/>
        <v>4365.2003107738301</v>
      </c>
      <c r="AD78">
        <f t="shared" si="78"/>
        <v>0.6400583037071983</v>
      </c>
      <c r="AE78">
        <f t="shared" si="79"/>
        <v>0.93269174851584968</v>
      </c>
      <c r="AF78" s="12" t="str">
        <f t="shared" si="80"/>
        <v/>
      </c>
    </row>
    <row r="79" spans="1:32" x14ac:dyDescent="0.25">
      <c r="A79" t="s">
        <v>116</v>
      </c>
      <c r="B79">
        <v>120</v>
      </c>
      <c r="C79">
        <v>120</v>
      </c>
      <c r="D79">
        <v>3.5</v>
      </c>
      <c r="E79">
        <v>401</v>
      </c>
      <c r="F79">
        <v>200</v>
      </c>
      <c r="H79">
        <v>25</v>
      </c>
      <c r="I79" s="13">
        <f t="shared" si="40"/>
        <v>31.475806210019346</v>
      </c>
      <c r="J79">
        <v>2000</v>
      </c>
      <c r="K79" s="12">
        <f t="shared" si="43"/>
        <v>16.666666666666668</v>
      </c>
      <c r="L79" s="14">
        <f t="shared" si="66"/>
        <v>0.62957894105444623</v>
      </c>
      <c r="M79" s="13">
        <v>0</v>
      </c>
      <c r="N79" s="13">
        <f t="shared" si="45"/>
        <v>34.285714285714285</v>
      </c>
      <c r="O79" s="12">
        <f t="shared" si="46"/>
        <v>0.86128743843889766</v>
      </c>
      <c r="P79">
        <v>899.65</v>
      </c>
      <c r="R79" s="1">
        <f t="shared" si="67"/>
        <v>973.25599999999997</v>
      </c>
      <c r="S79" s="12">
        <f t="shared" si="68"/>
        <v>0.92437138841168198</v>
      </c>
      <c r="T79" s="1">
        <f t="shared" si="69"/>
        <v>854.9333740559116</v>
      </c>
      <c r="U79" s="18">
        <f t="shared" si="70"/>
        <v>1.05230422311384</v>
      </c>
      <c r="V79" s="1">
        <f t="shared" si="71"/>
        <v>812.87104312761562</v>
      </c>
      <c r="W79" s="12">
        <f t="shared" si="72"/>
        <v>0.67200304955736212</v>
      </c>
      <c r="X79">
        <f t="shared" si="73"/>
        <v>113</v>
      </c>
      <c r="Y79">
        <f t="shared" si="74"/>
        <v>113</v>
      </c>
      <c r="Z79" s="1">
        <f t="shared" si="53"/>
        <v>12769</v>
      </c>
      <c r="AA79" s="1">
        <f t="shared" si="75"/>
        <v>1631</v>
      </c>
      <c r="AB79" s="22">
        <f t="shared" si="76"/>
        <v>995146340.22788668</v>
      </c>
      <c r="AC79" s="1">
        <f t="shared" si="77"/>
        <v>2455.4251748102793</v>
      </c>
      <c r="AD79">
        <f t="shared" si="78"/>
        <v>0.74329061032033572</v>
      </c>
      <c r="AE79">
        <f t="shared" si="79"/>
        <v>0.87842599897243034</v>
      </c>
      <c r="AF79" s="12" t="str">
        <f t="shared" si="80"/>
        <v/>
      </c>
    </row>
    <row r="80" spans="1:32" x14ac:dyDescent="0.25">
      <c r="A80" t="s">
        <v>117</v>
      </c>
      <c r="B80">
        <v>120</v>
      </c>
      <c r="C80">
        <v>120</v>
      </c>
      <c r="D80">
        <v>3.5</v>
      </c>
      <c r="E80">
        <v>401</v>
      </c>
      <c r="F80">
        <v>200</v>
      </c>
      <c r="H80">
        <v>25</v>
      </c>
      <c r="I80" s="13">
        <f t="shared" si="40"/>
        <v>31.475806210019346</v>
      </c>
      <c r="J80">
        <v>2500</v>
      </c>
      <c r="K80" s="12">
        <f t="shared" si="43"/>
        <v>20.833333333333332</v>
      </c>
      <c r="L80" s="14">
        <f t="shared" si="66"/>
        <v>0.7869736763180577</v>
      </c>
      <c r="M80" s="13">
        <v>0</v>
      </c>
      <c r="N80" s="13">
        <f t="shared" si="45"/>
        <v>34.285714285714285</v>
      </c>
      <c r="O80" s="12">
        <f t="shared" si="46"/>
        <v>0.86128743843889766</v>
      </c>
      <c r="P80">
        <v>729.1</v>
      </c>
      <c r="R80" s="1">
        <f t="shared" si="67"/>
        <v>973.25599999999997</v>
      </c>
      <c r="S80" s="12">
        <f t="shared" si="68"/>
        <v>0.7491348627699187</v>
      </c>
      <c r="T80" s="1">
        <f t="shared" si="69"/>
        <v>781.58518463576399</v>
      </c>
      <c r="U80" s="18">
        <f t="shared" si="70"/>
        <v>0.93284777441089395</v>
      </c>
      <c r="V80" s="1">
        <f t="shared" si="71"/>
        <v>743.13155107501257</v>
      </c>
      <c r="W80" s="12">
        <f t="shared" si="72"/>
        <v>0.67200304955736212</v>
      </c>
      <c r="X80">
        <f t="shared" si="73"/>
        <v>113</v>
      </c>
      <c r="Y80">
        <f t="shared" si="74"/>
        <v>113</v>
      </c>
      <c r="Z80" s="1">
        <f t="shared" si="53"/>
        <v>12769</v>
      </c>
      <c r="AA80" s="1">
        <f t="shared" si="75"/>
        <v>1631</v>
      </c>
      <c r="AB80" s="22">
        <f t="shared" si="76"/>
        <v>995146340.22788668</v>
      </c>
      <c r="AC80" s="1">
        <f t="shared" si="77"/>
        <v>1571.4721118785787</v>
      </c>
      <c r="AD80">
        <f t="shared" si="78"/>
        <v>0.87129601962217562</v>
      </c>
      <c r="AE80">
        <f t="shared" si="79"/>
        <v>0.80306228231396881</v>
      </c>
      <c r="AF80" s="12" t="str">
        <f t="shared" si="80"/>
        <v/>
      </c>
    </row>
    <row r="81" spans="1:32" x14ac:dyDescent="0.25">
      <c r="A81" t="s">
        <v>118</v>
      </c>
      <c r="B81">
        <v>150</v>
      </c>
      <c r="C81">
        <v>150</v>
      </c>
      <c r="D81">
        <v>3.5</v>
      </c>
      <c r="E81">
        <v>405</v>
      </c>
      <c r="F81">
        <v>200</v>
      </c>
      <c r="H81">
        <v>25</v>
      </c>
      <c r="I81" s="13">
        <f t="shared" si="40"/>
        <v>31.475806210019346</v>
      </c>
      <c r="J81">
        <v>1000</v>
      </c>
      <c r="K81" s="12">
        <f t="shared" si="43"/>
        <v>6.666666666666667</v>
      </c>
      <c r="L81" s="14">
        <f t="shared" si="66"/>
        <v>0.25287212736313691</v>
      </c>
      <c r="M81" s="13">
        <v>0</v>
      </c>
      <c r="N81" s="13">
        <f t="shared" si="45"/>
        <v>42.857142857142854</v>
      </c>
      <c r="O81" s="12">
        <f t="shared" si="46"/>
        <v>1.0819655962755914</v>
      </c>
      <c r="P81">
        <v>1516.26</v>
      </c>
      <c r="R81" s="1">
        <f t="shared" si="67"/>
        <v>1341.88</v>
      </c>
      <c r="S81" s="12">
        <f t="shared" si="68"/>
        <v>1.1299520076310847</v>
      </c>
      <c r="T81" s="1">
        <f t="shared" si="69"/>
        <v>1326.1621316374246</v>
      </c>
      <c r="U81" s="18">
        <f t="shared" si="70"/>
        <v>1.1433443647858197</v>
      </c>
      <c r="V81" s="1">
        <f t="shared" si="71"/>
        <v>1250.3766028554535</v>
      </c>
      <c r="W81" s="12">
        <f t="shared" si="72"/>
        <v>0.61902331057918736</v>
      </c>
      <c r="X81">
        <f t="shared" si="73"/>
        <v>143</v>
      </c>
      <c r="Y81">
        <f t="shared" si="74"/>
        <v>143</v>
      </c>
      <c r="Z81" s="1">
        <f t="shared" si="53"/>
        <v>20449</v>
      </c>
      <c r="AA81" s="1">
        <f t="shared" si="75"/>
        <v>2051</v>
      </c>
      <c r="AB81" s="22">
        <f t="shared" si="76"/>
        <v>2126238659.2107048</v>
      </c>
      <c r="AC81" s="1">
        <f t="shared" si="77"/>
        <v>20985.134428712307</v>
      </c>
      <c r="AD81">
        <f t="shared" si="78"/>
        <v>0.5375237297717087</v>
      </c>
      <c r="AE81">
        <f t="shared" si="79"/>
        <v>0.9882866811022033</v>
      </c>
      <c r="AF81" s="12" t="str">
        <f t="shared" si="80"/>
        <v/>
      </c>
    </row>
    <row r="82" spans="1:32" x14ac:dyDescent="0.25">
      <c r="A82" t="s">
        <v>119</v>
      </c>
      <c r="B82">
        <v>150</v>
      </c>
      <c r="C82">
        <v>150</v>
      </c>
      <c r="D82">
        <v>3.5</v>
      </c>
      <c r="E82">
        <v>405</v>
      </c>
      <c r="F82">
        <v>200</v>
      </c>
      <c r="H82">
        <v>25</v>
      </c>
      <c r="I82" s="13">
        <f t="shared" si="40"/>
        <v>31.475806210019346</v>
      </c>
      <c r="J82">
        <v>1500</v>
      </c>
      <c r="K82" s="12">
        <f t="shared" si="43"/>
        <v>10</v>
      </c>
      <c r="L82" s="14">
        <f t="shared" si="66"/>
        <v>0.37930819104470531</v>
      </c>
      <c r="M82" s="13">
        <v>0</v>
      </c>
      <c r="N82" s="13">
        <f t="shared" si="45"/>
        <v>42.857142857142854</v>
      </c>
      <c r="O82" s="12">
        <f t="shared" si="46"/>
        <v>1.0819655962755914</v>
      </c>
      <c r="P82">
        <v>1330.13</v>
      </c>
      <c r="R82" s="1">
        <f t="shared" si="67"/>
        <v>1341.88</v>
      </c>
      <c r="S82" s="12">
        <f t="shared" si="68"/>
        <v>0.99124362834232571</v>
      </c>
      <c r="T82" s="1">
        <f t="shared" si="69"/>
        <v>1285.7252239890263</v>
      </c>
      <c r="U82" s="18">
        <f t="shared" si="70"/>
        <v>1.0345367541854751</v>
      </c>
      <c r="V82" s="1">
        <f t="shared" si="71"/>
        <v>1212.2505230880006</v>
      </c>
      <c r="W82" s="12">
        <f t="shared" si="72"/>
        <v>0.61902331057918736</v>
      </c>
      <c r="X82">
        <f t="shared" si="73"/>
        <v>143</v>
      </c>
      <c r="Y82">
        <f t="shared" si="74"/>
        <v>143</v>
      </c>
      <c r="Z82" s="1">
        <f t="shared" si="53"/>
        <v>20449</v>
      </c>
      <c r="AA82" s="1">
        <f t="shared" si="75"/>
        <v>2051</v>
      </c>
      <c r="AB82" s="22">
        <f t="shared" si="76"/>
        <v>2126238659.2107048</v>
      </c>
      <c r="AC82" s="1">
        <f t="shared" si="77"/>
        <v>9326.7264127610251</v>
      </c>
      <c r="AD82">
        <f t="shared" si="78"/>
        <v>0.59076471195649738</v>
      </c>
      <c r="AE82">
        <f t="shared" si="79"/>
        <v>0.9581521626293158</v>
      </c>
      <c r="AF82" s="12" t="str">
        <f t="shared" si="80"/>
        <v/>
      </c>
    </row>
    <row r="83" spans="1:32" x14ac:dyDescent="0.25">
      <c r="A83" t="s">
        <v>120</v>
      </c>
      <c r="B83">
        <v>150</v>
      </c>
      <c r="C83">
        <v>150</v>
      </c>
      <c r="D83">
        <v>3.5</v>
      </c>
      <c r="E83">
        <v>405</v>
      </c>
      <c r="F83">
        <v>200</v>
      </c>
      <c r="H83">
        <v>25</v>
      </c>
      <c r="I83" s="13">
        <f t="shared" si="40"/>
        <v>31.475806210019346</v>
      </c>
      <c r="J83">
        <v>2000</v>
      </c>
      <c r="K83" s="12">
        <f t="shared" si="43"/>
        <v>13.333333333333334</v>
      </c>
      <c r="L83" s="14">
        <f t="shared" si="66"/>
        <v>0.50574425472627382</v>
      </c>
      <c r="M83" s="13">
        <v>0</v>
      </c>
      <c r="N83" s="13">
        <f t="shared" si="45"/>
        <v>42.857142857142854</v>
      </c>
      <c r="O83" s="12">
        <f t="shared" si="46"/>
        <v>1.0819655962755914</v>
      </c>
      <c r="P83">
        <v>1307.6099999999999</v>
      </c>
      <c r="R83" s="1">
        <f t="shared" si="67"/>
        <v>1341.88</v>
      </c>
      <c r="S83" s="12">
        <f t="shared" si="68"/>
        <v>0.97446120368438294</v>
      </c>
      <c r="T83" s="1">
        <f t="shared" si="69"/>
        <v>1237.8577487767291</v>
      </c>
      <c r="U83" s="18">
        <f t="shared" si="70"/>
        <v>1.0563491655581598</v>
      </c>
      <c r="V83" s="1">
        <f t="shared" si="71"/>
        <v>1167.1185067113001</v>
      </c>
      <c r="W83" s="12">
        <f t="shared" si="72"/>
        <v>0.61902331057918736</v>
      </c>
      <c r="X83">
        <f t="shared" si="73"/>
        <v>143</v>
      </c>
      <c r="Y83">
        <f t="shared" si="74"/>
        <v>143</v>
      </c>
      <c r="Z83" s="1">
        <f t="shared" si="53"/>
        <v>20449</v>
      </c>
      <c r="AA83" s="1">
        <f t="shared" si="75"/>
        <v>2051</v>
      </c>
      <c r="AB83" s="22">
        <f t="shared" si="76"/>
        <v>2126238659.2107048</v>
      </c>
      <c r="AC83" s="1">
        <f t="shared" si="77"/>
        <v>5246.2836071780766</v>
      </c>
      <c r="AD83">
        <f t="shared" si="78"/>
        <v>0.65999177234057571</v>
      </c>
      <c r="AE83">
        <f t="shared" si="79"/>
        <v>0.92248021341455944</v>
      </c>
      <c r="AF83" s="12" t="str">
        <f t="shared" si="80"/>
        <v/>
      </c>
    </row>
    <row r="84" spans="1:32" x14ac:dyDescent="0.25">
      <c r="A84" t="s">
        <v>121</v>
      </c>
      <c r="B84">
        <v>150</v>
      </c>
      <c r="C84">
        <v>150</v>
      </c>
      <c r="D84">
        <v>3.5</v>
      </c>
      <c r="E84">
        <v>405</v>
      </c>
      <c r="F84">
        <v>200</v>
      </c>
      <c r="H84">
        <v>25</v>
      </c>
      <c r="I84" s="13">
        <f t="shared" si="40"/>
        <v>31.475806210019346</v>
      </c>
      <c r="J84">
        <v>2500</v>
      </c>
      <c r="K84" s="12">
        <f t="shared" si="43"/>
        <v>16.666666666666668</v>
      </c>
      <c r="L84" s="14">
        <f t="shared" si="66"/>
        <v>0.63218031840784217</v>
      </c>
      <c r="M84" s="13">
        <v>0</v>
      </c>
      <c r="N84" s="13">
        <f t="shared" si="45"/>
        <v>42.857142857142854</v>
      </c>
      <c r="O84" s="12">
        <f t="shared" si="46"/>
        <v>1.0819655962755914</v>
      </c>
      <c r="P84">
        <v>1198.25</v>
      </c>
      <c r="R84" s="1">
        <f t="shared" si="67"/>
        <v>1341.88</v>
      </c>
      <c r="S84" s="12">
        <f t="shared" si="68"/>
        <v>0.89296360330282876</v>
      </c>
      <c r="T84" s="1">
        <f t="shared" si="69"/>
        <v>1177.3294454322954</v>
      </c>
      <c r="U84" s="18">
        <f t="shared" si="70"/>
        <v>1.0177694991396591</v>
      </c>
      <c r="V84" s="1">
        <f t="shared" si="71"/>
        <v>1110.04918426053</v>
      </c>
      <c r="W84" s="12">
        <f t="shared" si="72"/>
        <v>0.61902331057918736</v>
      </c>
      <c r="X84">
        <f t="shared" si="73"/>
        <v>143</v>
      </c>
      <c r="Y84">
        <f t="shared" si="74"/>
        <v>143</v>
      </c>
      <c r="Z84" s="1">
        <f t="shared" si="53"/>
        <v>20449</v>
      </c>
      <c r="AA84" s="1">
        <f t="shared" si="75"/>
        <v>2051</v>
      </c>
      <c r="AB84" s="22">
        <f t="shared" si="76"/>
        <v>2126238659.2107048</v>
      </c>
      <c r="AC84" s="1">
        <f t="shared" si="77"/>
        <v>3357.6215085939693</v>
      </c>
      <c r="AD84">
        <f t="shared" si="78"/>
        <v>0.74520491092394381</v>
      </c>
      <c r="AE84">
        <f t="shared" si="79"/>
        <v>0.87737312235989462</v>
      </c>
      <c r="AF84" s="12" t="str">
        <f t="shared" si="80"/>
        <v/>
      </c>
    </row>
    <row r="85" spans="1:32" x14ac:dyDescent="0.25">
      <c r="A85" t="s">
        <v>122</v>
      </c>
      <c r="B85">
        <v>60</v>
      </c>
      <c r="C85">
        <v>60</v>
      </c>
      <c r="D85">
        <v>3</v>
      </c>
      <c r="E85">
        <v>351.51</v>
      </c>
      <c r="F85">
        <v>200</v>
      </c>
      <c r="H85">
        <v>28.8</v>
      </c>
      <c r="I85" s="13">
        <f t="shared" si="40"/>
        <v>32.521983596201238</v>
      </c>
      <c r="J85">
        <v>2700</v>
      </c>
      <c r="K85" s="12">
        <f t="shared" si="43"/>
        <v>45</v>
      </c>
      <c r="L85" s="14">
        <f t="shared" si="66"/>
        <v>1.6491219979529759</v>
      </c>
      <c r="M85" s="13">
        <v>0</v>
      </c>
      <c r="N85" s="13">
        <f t="shared" si="45"/>
        <v>20</v>
      </c>
      <c r="O85" s="12">
        <f t="shared" si="46"/>
        <v>0.47039377216739259</v>
      </c>
      <c r="P85">
        <v>105.4</v>
      </c>
      <c r="R85" s="1">
        <f t="shared" si="67"/>
        <v>324.41363999999999</v>
      </c>
      <c r="S85" s="12">
        <f t="shared" si="68"/>
        <v>0.32489386081300409</v>
      </c>
      <c r="T85" s="1">
        <f t="shared" si="69"/>
        <v>102.5161618894336</v>
      </c>
      <c r="U85" s="18">
        <f t="shared" si="70"/>
        <v>1.0281305704136359</v>
      </c>
      <c r="V85" s="1">
        <f t="shared" si="71"/>
        <v>98.535415601267005</v>
      </c>
      <c r="W85" s="12">
        <f t="shared" si="72"/>
        <v>0.7411304900743384</v>
      </c>
      <c r="X85">
        <f t="shared" si="73"/>
        <v>54</v>
      </c>
      <c r="Y85">
        <f t="shared" si="74"/>
        <v>54</v>
      </c>
      <c r="Z85" s="1">
        <f t="shared" si="53"/>
        <v>2916</v>
      </c>
      <c r="AA85" s="1">
        <f t="shared" si="75"/>
        <v>684</v>
      </c>
      <c r="AB85" s="22">
        <f t="shared" si="76"/>
        <v>88109212.387479022</v>
      </c>
      <c r="AC85" s="1">
        <f t="shared" si="77"/>
        <v>119.28711527516872</v>
      </c>
      <c r="AD85">
        <f t="shared" si="78"/>
        <v>2.01195949185127</v>
      </c>
      <c r="AE85">
        <f t="shared" si="79"/>
        <v>0.31600447468680298</v>
      </c>
      <c r="AF85" s="12" t="str">
        <f t="shared" si="80"/>
        <v/>
      </c>
    </row>
    <row r="86" spans="1:32" x14ac:dyDescent="0.25">
      <c r="A86" t="s">
        <v>123</v>
      </c>
      <c r="B86">
        <v>60</v>
      </c>
      <c r="C86">
        <v>60</v>
      </c>
      <c r="D86">
        <v>4</v>
      </c>
      <c r="E86">
        <v>528.54999999999995</v>
      </c>
      <c r="F86">
        <v>200</v>
      </c>
      <c r="H86">
        <v>28.8</v>
      </c>
      <c r="I86" s="13">
        <f t="shared" si="40"/>
        <v>32.521983596201238</v>
      </c>
      <c r="J86">
        <v>2700</v>
      </c>
      <c r="K86" s="12">
        <f t="shared" si="43"/>
        <v>45</v>
      </c>
      <c r="L86" s="14">
        <f t="shared" si="66"/>
        <v>1.9600028040561106</v>
      </c>
      <c r="M86" s="13">
        <v>0</v>
      </c>
      <c r="N86" s="13">
        <f t="shared" si="45"/>
        <v>15</v>
      </c>
      <c r="O86" s="12">
        <f t="shared" si="46"/>
        <v>0.4326104668919365</v>
      </c>
      <c r="P86">
        <v>127.7</v>
      </c>
      <c r="R86" s="1">
        <f t="shared" si="67"/>
        <v>551.4559999999999</v>
      </c>
      <c r="S86" s="12">
        <f t="shared" si="68"/>
        <v>0.23156879243312253</v>
      </c>
      <c r="T86" s="1">
        <f t="shared" si="69"/>
        <v>127.57935588252288</v>
      </c>
      <c r="U86" s="18">
        <f t="shared" si="70"/>
        <v>1.0009456398070251</v>
      </c>
      <c r="V86" s="1">
        <f t="shared" si="71"/>
        <v>124.87689153671217</v>
      </c>
      <c r="W86" s="12">
        <f t="shared" si="72"/>
        <v>0.85878256832820754</v>
      </c>
      <c r="X86">
        <f t="shared" si="73"/>
        <v>52</v>
      </c>
      <c r="Y86">
        <f t="shared" si="74"/>
        <v>52</v>
      </c>
      <c r="Z86" s="1">
        <f t="shared" si="53"/>
        <v>2704</v>
      </c>
      <c r="AA86" s="1">
        <f t="shared" si="75"/>
        <v>896</v>
      </c>
      <c r="AB86" s="22">
        <f t="shared" si="76"/>
        <v>106029146.11401945</v>
      </c>
      <c r="AC86" s="1">
        <f t="shared" si="77"/>
        <v>143.54811071751345</v>
      </c>
      <c r="AD86">
        <f t="shared" si="78"/>
        <v>2.6056057903797996</v>
      </c>
      <c r="AE86">
        <f t="shared" si="79"/>
        <v>0.23135001864613478</v>
      </c>
      <c r="AF86" s="12" t="str">
        <f t="shared" si="80"/>
        <v/>
      </c>
    </row>
    <row r="87" spans="1:32" x14ac:dyDescent="0.25">
      <c r="A87" t="s">
        <v>124</v>
      </c>
      <c r="B87">
        <v>60</v>
      </c>
      <c r="C87">
        <v>60</v>
      </c>
      <c r="D87">
        <v>4.5</v>
      </c>
      <c r="E87">
        <v>522.11</v>
      </c>
      <c r="F87">
        <v>200</v>
      </c>
      <c r="H87">
        <v>28.8</v>
      </c>
      <c r="I87" s="13">
        <f t="shared" si="40"/>
        <v>32.521983596201238</v>
      </c>
      <c r="J87">
        <v>2700</v>
      </c>
      <c r="K87" s="12">
        <f t="shared" si="43"/>
        <v>45</v>
      </c>
      <c r="L87" s="14">
        <f t="shared" si="66"/>
        <v>1.9637874756776172</v>
      </c>
      <c r="M87" s="13">
        <v>0</v>
      </c>
      <c r="N87" s="13">
        <f t="shared" si="45"/>
        <v>13.333333333333334</v>
      </c>
      <c r="O87" s="12">
        <f t="shared" si="46"/>
        <v>0.38219277029454879</v>
      </c>
      <c r="P87">
        <v>156</v>
      </c>
      <c r="R87" s="1">
        <f t="shared" si="67"/>
        <v>596.49669000000006</v>
      </c>
      <c r="S87" s="12">
        <f t="shared" si="68"/>
        <v>0.26152701702334674</v>
      </c>
      <c r="T87" s="1">
        <f t="shared" si="69"/>
        <v>137.51052587092326</v>
      </c>
      <c r="U87" s="18">
        <f t="shared" si="70"/>
        <v>1.1344586097098648</v>
      </c>
      <c r="V87" s="1">
        <f t="shared" si="71"/>
        <v>134.92021431017682</v>
      </c>
      <c r="W87" s="12">
        <f t="shared" si="72"/>
        <v>0.87441874991795843</v>
      </c>
      <c r="X87">
        <f t="shared" si="73"/>
        <v>51</v>
      </c>
      <c r="Y87">
        <f t="shared" si="74"/>
        <v>51</v>
      </c>
      <c r="Z87" s="1">
        <f t="shared" si="53"/>
        <v>2601</v>
      </c>
      <c r="AA87" s="1">
        <f t="shared" si="75"/>
        <v>999</v>
      </c>
      <c r="AB87" s="22">
        <f t="shared" si="76"/>
        <v>114247537.79735021</v>
      </c>
      <c r="AC87" s="1">
        <f t="shared" si="77"/>
        <v>154.67462302583684</v>
      </c>
      <c r="AD87">
        <f t="shared" si="78"/>
        <v>2.613428309760284</v>
      </c>
      <c r="AE87">
        <f t="shared" si="79"/>
        <v>0.23053024128419428</v>
      </c>
      <c r="AF87" s="12" t="str">
        <f t="shared" si="80"/>
        <v/>
      </c>
    </row>
    <row r="88" spans="1:32" x14ac:dyDescent="0.25">
      <c r="A88" t="s">
        <v>125</v>
      </c>
      <c r="B88">
        <v>63</v>
      </c>
      <c r="C88">
        <v>63</v>
      </c>
      <c r="D88">
        <v>3</v>
      </c>
      <c r="E88">
        <v>442.69</v>
      </c>
      <c r="F88">
        <v>200</v>
      </c>
      <c r="H88">
        <v>28.8</v>
      </c>
      <c r="I88" s="13">
        <f t="shared" si="40"/>
        <v>32.521983596201238</v>
      </c>
      <c r="J88">
        <v>2700</v>
      </c>
      <c r="K88" s="12">
        <f t="shared" si="43"/>
        <v>42.857142857142854</v>
      </c>
      <c r="L88" s="14">
        <f t="shared" si="66"/>
        <v>1.7130325997827287</v>
      </c>
      <c r="M88" s="13">
        <v>0</v>
      </c>
      <c r="N88" s="13">
        <f t="shared" si="45"/>
        <v>21</v>
      </c>
      <c r="O88" s="12">
        <f t="shared" si="46"/>
        <v>0.55428340452723901</v>
      </c>
      <c r="P88">
        <v>123.6</v>
      </c>
      <c r="R88" s="1">
        <f t="shared" si="67"/>
        <v>412.30799999999999</v>
      </c>
      <c r="S88" s="12">
        <f t="shared" si="68"/>
        <v>0.29977589568963009</v>
      </c>
      <c r="T88" s="1">
        <f t="shared" si="69"/>
        <v>121.78941979449327</v>
      </c>
      <c r="U88" s="18">
        <f t="shared" si="70"/>
        <v>1.0148664819042728</v>
      </c>
      <c r="V88" s="1">
        <f t="shared" si="71"/>
        <v>117.64349654386224</v>
      </c>
      <c r="W88" s="12">
        <f t="shared" si="72"/>
        <v>0.77305509473500389</v>
      </c>
      <c r="X88">
        <f t="shared" si="73"/>
        <v>57</v>
      </c>
      <c r="Y88">
        <f t="shared" si="74"/>
        <v>57</v>
      </c>
      <c r="Z88" s="1">
        <f t="shared" si="53"/>
        <v>3249</v>
      </c>
      <c r="AA88" s="1">
        <f t="shared" si="75"/>
        <v>720</v>
      </c>
      <c r="AB88" s="22">
        <f t="shared" si="76"/>
        <v>103781104.56817418</v>
      </c>
      <c r="AC88" s="1">
        <f t="shared" si="77"/>
        <v>140.50458798298584</v>
      </c>
      <c r="AD88">
        <f t="shared" si="78"/>
        <v>2.1261087669363739</v>
      </c>
      <c r="AE88">
        <f t="shared" si="79"/>
        <v>0.29538456637875876</v>
      </c>
      <c r="AF88" s="12" t="str">
        <f t="shared" si="80"/>
        <v/>
      </c>
    </row>
    <row r="89" spans="1:32" x14ac:dyDescent="0.25">
      <c r="A89" t="s">
        <v>126</v>
      </c>
      <c r="B89">
        <v>63</v>
      </c>
      <c r="C89">
        <v>63</v>
      </c>
      <c r="D89">
        <v>4</v>
      </c>
      <c r="E89">
        <v>517.49</v>
      </c>
      <c r="F89">
        <v>200</v>
      </c>
      <c r="H89">
        <v>28.8</v>
      </c>
      <c r="I89" s="13">
        <f t="shared" si="40"/>
        <v>32.521983596201238</v>
      </c>
      <c r="J89">
        <v>2700</v>
      </c>
      <c r="K89" s="12">
        <f t="shared" si="43"/>
        <v>42.857142857142854</v>
      </c>
      <c r="L89" s="14">
        <f t="shared" si="66"/>
        <v>1.8448964082278541</v>
      </c>
      <c r="M89" s="13">
        <v>0</v>
      </c>
      <c r="N89" s="13">
        <f t="shared" si="45"/>
        <v>15.75</v>
      </c>
      <c r="O89" s="12">
        <f t="shared" si="46"/>
        <v>0.44946332918641008</v>
      </c>
      <c r="P89">
        <v>154.69999999999999</v>
      </c>
      <c r="R89" s="1">
        <f t="shared" si="67"/>
        <v>575.63056000000006</v>
      </c>
      <c r="S89" s="12">
        <f t="shared" si="68"/>
        <v>0.2687487613583267</v>
      </c>
      <c r="T89" s="1">
        <f t="shared" si="69"/>
        <v>148.76280221413822</v>
      </c>
      <c r="U89" s="18">
        <f t="shared" si="70"/>
        <v>1.0399104997855271</v>
      </c>
      <c r="V89" s="1">
        <f t="shared" si="71"/>
        <v>145.38558002611825</v>
      </c>
      <c r="W89" s="12">
        <f t="shared" si="72"/>
        <v>0.84865292766944123</v>
      </c>
      <c r="X89">
        <f t="shared" si="73"/>
        <v>55</v>
      </c>
      <c r="Y89">
        <f t="shared" si="74"/>
        <v>55</v>
      </c>
      <c r="Z89" s="1">
        <f t="shared" si="53"/>
        <v>3025</v>
      </c>
      <c r="AA89" s="1">
        <f t="shared" si="75"/>
        <v>944</v>
      </c>
      <c r="AB89" s="22">
        <f t="shared" si="76"/>
        <v>124918757.14058279</v>
      </c>
      <c r="AC89" s="1">
        <f t="shared" si="77"/>
        <v>169.12190881389691</v>
      </c>
      <c r="AD89">
        <f t="shared" si="78"/>
        <v>2.3745355014099427</v>
      </c>
      <c r="AE89">
        <f t="shared" si="79"/>
        <v>0.25843451086776598</v>
      </c>
      <c r="AF89" s="12" t="str">
        <f t="shared" si="80"/>
        <v/>
      </c>
    </row>
    <row r="90" spans="1:32" x14ac:dyDescent="0.25">
      <c r="A90" t="s">
        <v>127</v>
      </c>
      <c r="B90">
        <v>63</v>
      </c>
      <c r="C90">
        <v>63</v>
      </c>
      <c r="D90">
        <v>4.5</v>
      </c>
      <c r="E90">
        <v>449.95</v>
      </c>
      <c r="F90">
        <v>200</v>
      </c>
      <c r="H90">
        <v>28.8</v>
      </c>
      <c r="I90" s="13">
        <f t="shared" si="40"/>
        <v>32.521983596201238</v>
      </c>
      <c r="J90">
        <v>2700</v>
      </c>
      <c r="K90" s="12">
        <f t="shared" si="43"/>
        <v>42.857142857142854</v>
      </c>
      <c r="L90" s="14">
        <f t="shared" si="66"/>
        <v>1.7491524125220581</v>
      </c>
      <c r="M90" s="13">
        <v>0</v>
      </c>
      <c r="N90" s="13">
        <f t="shared" si="45"/>
        <v>14</v>
      </c>
      <c r="O90" s="12">
        <f t="shared" si="46"/>
        <v>0.37253998177497522</v>
      </c>
      <c r="P90">
        <v>168.6</v>
      </c>
      <c r="R90" s="1">
        <f t="shared" si="67"/>
        <v>557.77814999999998</v>
      </c>
      <c r="S90" s="12">
        <f t="shared" si="68"/>
        <v>0.30227071462014066</v>
      </c>
      <c r="T90" s="1">
        <f t="shared" si="69"/>
        <v>158.71908266157726</v>
      </c>
      <c r="U90" s="18">
        <f t="shared" si="70"/>
        <v>1.0622541232769782</v>
      </c>
      <c r="V90" s="1">
        <f t="shared" si="71"/>
        <v>155.13449740921877</v>
      </c>
      <c r="W90" s="12">
        <f t="shared" si="72"/>
        <v>0.84943691322437054</v>
      </c>
      <c r="X90">
        <f t="shared" si="73"/>
        <v>54</v>
      </c>
      <c r="Y90">
        <f t="shared" si="74"/>
        <v>54</v>
      </c>
      <c r="Z90" s="1">
        <f t="shared" si="53"/>
        <v>2916</v>
      </c>
      <c r="AA90" s="1">
        <f t="shared" si="75"/>
        <v>1053</v>
      </c>
      <c r="AB90" s="22">
        <f t="shared" si="76"/>
        <v>134658562.38747904</v>
      </c>
      <c r="AC90" s="1">
        <f t="shared" si="77"/>
        <v>182.30819478516173</v>
      </c>
      <c r="AD90">
        <f t="shared" si="78"/>
        <v>2.1924280844306843</v>
      </c>
      <c r="AE90">
        <f t="shared" si="79"/>
        <v>0.28455593440075999</v>
      </c>
      <c r="AF90" s="12" t="str">
        <f t="shared" si="80"/>
        <v/>
      </c>
    </row>
    <row r="91" spans="1:32" x14ac:dyDescent="0.25">
      <c r="A91" t="s">
        <v>128</v>
      </c>
      <c r="B91">
        <v>76</v>
      </c>
      <c r="C91">
        <v>76</v>
      </c>
      <c r="D91">
        <v>3</v>
      </c>
      <c r="E91">
        <v>441.12</v>
      </c>
      <c r="F91">
        <v>200</v>
      </c>
      <c r="H91">
        <v>28.8</v>
      </c>
      <c r="I91" s="13">
        <f t="shared" si="40"/>
        <v>32.521983596201238</v>
      </c>
      <c r="J91">
        <v>2700</v>
      </c>
      <c r="K91" s="12">
        <f t="shared" si="43"/>
        <v>35.526315789473685</v>
      </c>
      <c r="L91" s="14">
        <f t="shared" si="66"/>
        <v>1.4139123641317524</v>
      </c>
      <c r="M91" s="13">
        <v>0</v>
      </c>
      <c r="N91" s="13">
        <f t="shared" si="45"/>
        <v>25.333333333333332</v>
      </c>
      <c r="O91" s="12">
        <f t="shared" si="46"/>
        <v>0.6674725918847676</v>
      </c>
      <c r="P91">
        <v>212</v>
      </c>
      <c r="R91" s="1">
        <f t="shared" si="67"/>
        <v>527.54111999999998</v>
      </c>
      <c r="S91" s="12">
        <f t="shared" si="68"/>
        <v>0.40186440821902186</v>
      </c>
      <c r="T91" s="1">
        <f t="shared" si="69"/>
        <v>216.90962622226797</v>
      </c>
      <c r="U91" s="18">
        <f t="shared" si="70"/>
        <v>0.97736556782760275</v>
      </c>
      <c r="V91" s="1">
        <f t="shared" si="71"/>
        <v>208.20595783737889</v>
      </c>
      <c r="W91" s="12">
        <f t="shared" si="72"/>
        <v>0.73249478637797938</v>
      </c>
      <c r="X91">
        <f t="shared" si="73"/>
        <v>70</v>
      </c>
      <c r="Y91">
        <f t="shared" si="74"/>
        <v>70</v>
      </c>
      <c r="Z91" s="1">
        <f t="shared" si="53"/>
        <v>4900</v>
      </c>
      <c r="AA91" s="1">
        <f t="shared" si="75"/>
        <v>876</v>
      </c>
      <c r="AB91" s="22">
        <f t="shared" si="76"/>
        <v>194912241.30723956</v>
      </c>
      <c r="AC91" s="1">
        <f t="shared" si="77"/>
        <v>263.88295125269173</v>
      </c>
      <c r="AD91">
        <f t="shared" si="78"/>
        <v>1.6270348849561547</v>
      </c>
      <c r="AE91">
        <f t="shared" si="79"/>
        <v>0.41117103103217428</v>
      </c>
      <c r="AF91" s="12" t="str">
        <f t="shared" si="80"/>
        <v/>
      </c>
    </row>
    <row r="92" spans="1:32" x14ac:dyDescent="0.25">
      <c r="A92" t="s">
        <v>129</v>
      </c>
      <c r="B92">
        <v>76</v>
      </c>
      <c r="C92">
        <v>76</v>
      </c>
      <c r="D92">
        <v>4</v>
      </c>
      <c r="E92">
        <v>498.38</v>
      </c>
      <c r="F92">
        <v>200</v>
      </c>
      <c r="H92">
        <v>28.8</v>
      </c>
      <c r="I92" s="13">
        <f t="shared" si="40"/>
        <v>32.521983596201238</v>
      </c>
      <c r="J92">
        <v>2700</v>
      </c>
      <c r="K92" s="12">
        <f t="shared" si="43"/>
        <v>35.526315789473685</v>
      </c>
      <c r="L92" s="14">
        <f t="shared" si="66"/>
        <v>1.4927729497787532</v>
      </c>
      <c r="M92" s="13">
        <v>0</v>
      </c>
      <c r="N92" s="13">
        <f t="shared" si="45"/>
        <v>19</v>
      </c>
      <c r="O92" s="12">
        <f t="shared" si="46"/>
        <v>0.53210412912336968</v>
      </c>
      <c r="P92">
        <v>247.3</v>
      </c>
      <c r="R92" s="1">
        <f t="shared" si="67"/>
        <v>707.30495999999994</v>
      </c>
      <c r="S92" s="12">
        <f t="shared" si="68"/>
        <v>0.34963702219761056</v>
      </c>
      <c r="T92" s="1">
        <f t="shared" si="69"/>
        <v>265.59530826637098</v>
      </c>
      <c r="U92" s="18">
        <f t="shared" si="70"/>
        <v>0.93111584543495696</v>
      </c>
      <c r="V92" s="1">
        <f t="shared" si="71"/>
        <v>258.0943755888589</v>
      </c>
      <c r="W92" s="12">
        <f t="shared" si="72"/>
        <v>0.81172025147398941</v>
      </c>
      <c r="X92">
        <f t="shared" si="73"/>
        <v>68</v>
      </c>
      <c r="Y92">
        <f t="shared" si="74"/>
        <v>68</v>
      </c>
      <c r="Z92" s="1">
        <f t="shared" si="53"/>
        <v>4624</v>
      </c>
      <c r="AA92" s="1">
        <f t="shared" si="75"/>
        <v>1152</v>
      </c>
      <c r="AB92" s="22">
        <f t="shared" si="76"/>
        <v>234448237.97681054</v>
      </c>
      <c r="AC92" s="1">
        <f t="shared" si="77"/>
        <v>317.40896589349444</v>
      </c>
      <c r="AD92">
        <f t="shared" si="78"/>
        <v>1.749926699522349</v>
      </c>
      <c r="AE92">
        <f t="shared" si="79"/>
        <v>0.3755032458225247</v>
      </c>
      <c r="AF92" s="12" t="str">
        <f t="shared" si="80"/>
        <v/>
      </c>
    </row>
    <row r="93" spans="1:32" x14ac:dyDescent="0.25">
      <c r="A93" t="s">
        <v>130</v>
      </c>
      <c r="B93">
        <v>76</v>
      </c>
      <c r="C93">
        <v>76</v>
      </c>
      <c r="D93">
        <v>4.5</v>
      </c>
      <c r="E93">
        <v>500.97</v>
      </c>
      <c r="F93">
        <v>200</v>
      </c>
      <c r="H93">
        <v>28.8</v>
      </c>
      <c r="I93" s="13">
        <f t="shared" si="40"/>
        <v>32.521983596201238</v>
      </c>
      <c r="J93">
        <v>2700</v>
      </c>
      <c r="K93" s="12">
        <f t="shared" si="43"/>
        <v>35.526315789473685</v>
      </c>
      <c r="L93" s="14">
        <f t="shared" si="66"/>
        <v>1.5033988028748591</v>
      </c>
      <c r="M93" s="13">
        <v>0</v>
      </c>
      <c r="N93" s="13">
        <f t="shared" si="45"/>
        <v>16.888888888888889</v>
      </c>
      <c r="O93" s="12">
        <f t="shared" si="46"/>
        <v>0.47420885943503566</v>
      </c>
      <c r="P93">
        <v>266.5</v>
      </c>
      <c r="R93" s="1">
        <f t="shared" si="67"/>
        <v>774.03158999999994</v>
      </c>
      <c r="S93" s="12">
        <f t="shared" si="68"/>
        <v>0.34430119318515157</v>
      </c>
      <c r="T93" s="1">
        <f t="shared" si="69"/>
        <v>287.17085964733161</v>
      </c>
      <c r="U93" s="18">
        <f t="shared" si="70"/>
        <v>0.92801895125181899</v>
      </c>
      <c r="V93" s="1">
        <f t="shared" si="71"/>
        <v>279.97612079656494</v>
      </c>
      <c r="W93" s="12">
        <f t="shared" si="72"/>
        <v>0.83297425884129617</v>
      </c>
      <c r="X93">
        <f t="shared" si="73"/>
        <v>67</v>
      </c>
      <c r="Y93">
        <f t="shared" si="74"/>
        <v>67</v>
      </c>
      <c r="Z93" s="1">
        <f t="shared" si="53"/>
        <v>4489</v>
      </c>
      <c r="AA93" s="1">
        <f t="shared" si="75"/>
        <v>1287</v>
      </c>
      <c r="AB93" s="22">
        <f t="shared" si="76"/>
        <v>252951971.33035329</v>
      </c>
      <c r="AC93" s="1">
        <f t="shared" si="77"/>
        <v>342.46034149606089</v>
      </c>
      <c r="AD93">
        <f t="shared" si="78"/>
        <v>1.76696085454464</v>
      </c>
      <c r="AE93">
        <f t="shared" si="79"/>
        <v>0.37100664024233382</v>
      </c>
      <c r="AF93" s="12" t="str">
        <f t="shared" si="80"/>
        <v/>
      </c>
    </row>
    <row r="94" spans="1:32" x14ac:dyDescent="0.25">
      <c r="A94" t="s">
        <v>131</v>
      </c>
      <c r="B94">
        <v>100</v>
      </c>
      <c r="C94">
        <v>100</v>
      </c>
      <c r="D94">
        <v>3</v>
      </c>
      <c r="E94">
        <v>441.19</v>
      </c>
      <c r="F94">
        <v>200</v>
      </c>
      <c r="H94">
        <v>28.8</v>
      </c>
      <c r="I94" s="13">
        <f t="shared" si="40"/>
        <v>32.521983596201238</v>
      </c>
      <c r="J94">
        <v>2700</v>
      </c>
      <c r="K94" s="12">
        <f t="shared" si="43"/>
        <v>27</v>
      </c>
      <c r="L94" s="14">
        <f t="shared" si="66"/>
        <v>1.0733770513140835</v>
      </c>
      <c r="M94" s="13">
        <v>0</v>
      </c>
      <c r="N94" s="13">
        <f t="shared" si="45"/>
        <v>33.333333333333336</v>
      </c>
      <c r="O94" s="12">
        <f t="shared" si="46"/>
        <v>0.87832309130050878</v>
      </c>
      <c r="P94">
        <v>405</v>
      </c>
      <c r="R94" s="1">
        <f t="shared" si="67"/>
        <v>768.02195999999992</v>
      </c>
      <c r="S94" s="12">
        <f t="shared" si="68"/>
        <v>0.52732867169579378</v>
      </c>
      <c r="T94" s="1">
        <f t="shared" si="69"/>
        <v>471.83701892264895</v>
      </c>
      <c r="U94" s="18">
        <f t="shared" si="70"/>
        <v>0.85834723380700673</v>
      </c>
      <c r="V94" s="1">
        <f t="shared" si="71"/>
        <v>448.38621003621256</v>
      </c>
      <c r="W94" s="12">
        <f t="shared" si="72"/>
        <v>0.66865947426815764</v>
      </c>
      <c r="X94">
        <f t="shared" si="73"/>
        <v>94</v>
      </c>
      <c r="Y94">
        <f t="shared" si="74"/>
        <v>94</v>
      </c>
      <c r="Z94" s="1">
        <f t="shared" si="53"/>
        <v>8836</v>
      </c>
      <c r="AA94" s="1">
        <f t="shared" si="75"/>
        <v>1164</v>
      </c>
      <c r="AB94" s="22">
        <f t="shared" si="76"/>
        <v>492375924.34935588</v>
      </c>
      <c r="AC94" s="1">
        <f t="shared" si="77"/>
        <v>666.60570506842851</v>
      </c>
      <c r="AD94">
        <f t="shared" si="78"/>
        <v>1.1677737375318369</v>
      </c>
      <c r="AE94">
        <f t="shared" si="79"/>
        <v>0.61435355171699646</v>
      </c>
      <c r="AF94" s="12" t="str">
        <f t="shared" si="80"/>
        <v/>
      </c>
    </row>
    <row r="95" spans="1:32" x14ac:dyDescent="0.25">
      <c r="A95" t="s">
        <v>132</v>
      </c>
      <c r="B95">
        <v>100</v>
      </c>
      <c r="C95">
        <v>100</v>
      </c>
      <c r="D95">
        <v>4.5</v>
      </c>
      <c r="E95">
        <v>424.49</v>
      </c>
      <c r="F95">
        <v>200</v>
      </c>
      <c r="H95">
        <v>28.8</v>
      </c>
      <c r="I95" s="13">
        <f t="shared" si="40"/>
        <v>32.521983596201238</v>
      </c>
      <c r="J95">
        <v>2700</v>
      </c>
      <c r="K95" s="12">
        <f t="shared" si="43"/>
        <v>27</v>
      </c>
      <c r="L95" s="14">
        <f t="shared" si="66"/>
        <v>1.06100777440741</v>
      </c>
      <c r="M95" s="13">
        <v>0</v>
      </c>
      <c r="N95" s="13">
        <f t="shared" si="45"/>
        <v>22.222222222222221</v>
      </c>
      <c r="O95" s="12">
        <f t="shared" si="46"/>
        <v>0.57435967794967246</v>
      </c>
      <c r="P95">
        <v>501.71</v>
      </c>
      <c r="R95" s="1">
        <f t="shared" si="67"/>
        <v>968.19111000000009</v>
      </c>
      <c r="S95" s="12">
        <f t="shared" si="68"/>
        <v>0.5181931488711975</v>
      </c>
      <c r="T95" s="1">
        <f t="shared" si="69"/>
        <v>603.13085840814529</v>
      </c>
      <c r="U95" s="18">
        <f t="shared" si="70"/>
        <v>0.83184269716222559</v>
      </c>
      <c r="V95" s="1">
        <f t="shared" si="71"/>
        <v>580.84563511351666</v>
      </c>
      <c r="W95" s="12">
        <f t="shared" si="72"/>
        <v>0.75367177250780581</v>
      </c>
      <c r="X95">
        <f t="shared" si="73"/>
        <v>91</v>
      </c>
      <c r="Y95">
        <f t="shared" si="74"/>
        <v>91</v>
      </c>
      <c r="Z95" s="1">
        <f t="shared" si="53"/>
        <v>8281</v>
      </c>
      <c r="AA95" s="1">
        <f t="shared" si="75"/>
        <v>1719</v>
      </c>
      <c r="AB95" s="22">
        <f t="shared" si="76"/>
        <v>635260337.83760703</v>
      </c>
      <c r="AC95" s="1">
        <f t="shared" si="77"/>
        <v>860.05051113299839</v>
      </c>
      <c r="AD95">
        <f t="shared" si="78"/>
        <v>1.1532745649892608</v>
      </c>
      <c r="AE95">
        <f t="shared" si="79"/>
        <v>0.62294608180005417</v>
      </c>
      <c r="AF95" s="12" t="str">
        <f t="shared" si="80"/>
        <v/>
      </c>
    </row>
    <row r="96" spans="1:32" x14ac:dyDescent="0.25">
      <c r="A96" t="s">
        <v>133</v>
      </c>
      <c r="B96">
        <v>120</v>
      </c>
      <c r="C96">
        <v>120</v>
      </c>
      <c r="D96">
        <v>3</v>
      </c>
      <c r="E96">
        <v>400.77</v>
      </c>
      <c r="F96">
        <v>200</v>
      </c>
      <c r="H96">
        <v>28.8</v>
      </c>
      <c r="I96" s="13">
        <f t="shared" si="40"/>
        <v>32.521983596201238</v>
      </c>
      <c r="J96">
        <v>2700</v>
      </c>
      <c r="K96" s="12">
        <f t="shared" si="43"/>
        <v>22.5</v>
      </c>
      <c r="L96" s="14">
        <f t="shared" si="66"/>
        <v>0.86935520370394825</v>
      </c>
      <c r="M96" s="13">
        <v>0</v>
      </c>
      <c r="N96" s="13">
        <f t="shared" si="45"/>
        <v>40</v>
      </c>
      <c r="O96" s="12">
        <f t="shared" si="46"/>
        <v>1.0045471337751295</v>
      </c>
      <c r="P96">
        <v>770.38499999999999</v>
      </c>
      <c r="R96" s="1">
        <f t="shared" si="67"/>
        <v>936.96587999999986</v>
      </c>
      <c r="S96" s="12">
        <f t="shared" si="68"/>
        <v>0.82221243744756223</v>
      </c>
      <c r="T96" s="1">
        <f t="shared" si="69"/>
        <v>706.26116295709858</v>
      </c>
      <c r="U96" s="18">
        <f t="shared" si="70"/>
        <v>1.0907933784358415</v>
      </c>
      <c r="V96" s="1">
        <f t="shared" si="71"/>
        <v>663.94220175994724</v>
      </c>
      <c r="W96" s="12">
        <f t="shared" si="72"/>
        <v>0.60053529377185011</v>
      </c>
      <c r="X96">
        <f t="shared" si="73"/>
        <v>114</v>
      </c>
      <c r="Y96">
        <f t="shared" si="74"/>
        <v>114</v>
      </c>
      <c r="Z96" s="1">
        <f t="shared" si="53"/>
        <v>12996</v>
      </c>
      <c r="AA96" s="1">
        <f t="shared" si="75"/>
        <v>1404</v>
      </c>
      <c r="AB96" s="22">
        <f t="shared" si="76"/>
        <v>915708073.09078705</v>
      </c>
      <c r="AC96" s="1">
        <f t="shared" si="77"/>
        <v>1239.7361355678856</v>
      </c>
      <c r="AD96">
        <f t="shared" si="78"/>
        <v>0.94817153149248123</v>
      </c>
      <c r="AE96">
        <f t="shared" si="79"/>
        <v>0.75377468703246553</v>
      </c>
      <c r="AF96" s="12" t="str">
        <f t="shared" si="80"/>
        <v/>
      </c>
    </row>
    <row r="97" spans="1:32" x14ac:dyDescent="0.25">
      <c r="A97" t="s">
        <v>134</v>
      </c>
      <c r="B97">
        <v>120</v>
      </c>
      <c r="C97">
        <v>120</v>
      </c>
      <c r="D97">
        <v>4.5</v>
      </c>
      <c r="E97">
        <v>436.54</v>
      </c>
      <c r="F97">
        <v>200</v>
      </c>
      <c r="H97">
        <v>28.8</v>
      </c>
      <c r="I97" s="13">
        <f t="shared" si="40"/>
        <v>32.521983596201238</v>
      </c>
      <c r="J97">
        <v>2700</v>
      </c>
      <c r="K97" s="12">
        <f t="shared" si="43"/>
        <v>22.5</v>
      </c>
      <c r="L97" s="14">
        <f t="shared" si="66"/>
        <v>0.89169069654518085</v>
      </c>
      <c r="M97" s="13">
        <v>0</v>
      </c>
      <c r="N97" s="13">
        <f t="shared" si="45"/>
        <v>26.666666666666668</v>
      </c>
      <c r="O97" s="12">
        <f t="shared" si="46"/>
        <v>0.69894576785150275</v>
      </c>
      <c r="P97">
        <v>830</v>
      </c>
      <c r="R97" s="1">
        <f t="shared" si="67"/>
        <v>1262.41146</v>
      </c>
      <c r="S97" s="12">
        <f t="shared" si="68"/>
        <v>0.65747185153087884</v>
      </c>
      <c r="T97" s="1">
        <f t="shared" si="69"/>
        <v>933.41069786631795</v>
      </c>
      <c r="U97" s="18">
        <f t="shared" si="70"/>
        <v>0.88921200699466563</v>
      </c>
      <c r="V97" s="1">
        <f t="shared" si="71"/>
        <v>894.0555498543257</v>
      </c>
      <c r="W97" s="12">
        <f t="shared" si="72"/>
        <v>0.71891509920228391</v>
      </c>
      <c r="X97">
        <f t="shared" si="73"/>
        <v>111</v>
      </c>
      <c r="Y97">
        <f t="shared" si="74"/>
        <v>111</v>
      </c>
      <c r="Z97" s="1">
        <f t="shared" si="53"/>
        <v>12321</v>
      </c>
      <c r="AA97" s="1">
        <f t="shared" si="75"/>
        <v>2079</v>
      </c>
      <c r="AB97" s="22">
        <f t="shared" si="76"/>
        <v>1172735954.8594925</v>
      </c>
      <c r="AC97" s="1">
        <f t="shared" si="77"/>
        <v>1587.7146696017803</v>
      </c>
      <c r="AD97">
        <f t="shared" si="78"/>
        <v>0.97018367228985891</v>
      </c>
      <c r="AE97">
        <f t="shared" si="79"/>
        <v>0.73938705995770815</v>
      </c>
      <c r="AF97" s="12" t="str">
        <f t="shared" si="80"/>
        <v/>
      </c>
    </row>
    <row r="98" spans="1:32" x14ac:dyDescent="0.25">
      <c r="A98" t="s">
        <v>135</v>
      </c>
      <c r="B98">
        <v>150</v>
      </c>
      <c r="C98">
        <v>150</v>
      </c>
      <c r="D98">
        <v>3</v>
      </c>
      <c r="E98">
        <v>429.14</v>
      </c>
      <c r="F98">
        <v>200</v>
      </c>
      <c r="H98">
        <v>28.8</v>
      </c>
      <c r="I98" s="13">
        <f t="shared" si="40"/>
        <v>32.521983596201238</v>
      </c>
      <c r="J98">
        <v>2700</v>
      </c>
      <c r="K98" s="12">
        <f t="shared" si="43"/>
        <v>18</v>
      </c>
      <c r="L98" s="14">
        <f t="shared" si="66"/>
        <v>0.71250125121206487</v>
      </c>
      <c r="M98" s="13">
        <v>0</v>
      </c>
      <c r="N98" s="13">
        <f t="shared" si="45"/>
        <v>50</v>
      </c>
      <c r="O98" s="12">
        <f t="shared" si="46"/>
        <v>1.2993681823960213</v>
      </c>
      <c r="P98">
        <v>1087.0999999999999</v>
      </c>
      <c r="R98" s="1">
        <f t="shared" si="67"/>
        <v>1354.19976</v>
      </c>
      <c r="S98" s="12">
        <f t="shared" si="68"/>
        <v>0.80276192044222483</v>
      </c>
      <c r="T98" s="1">
        <f t="shared" si="69"/>
        <v>1139.9561573545543</v>
      </c>
      <c r="U98" s="18">
        <f t="shared" si="70"/>
        <v>0.95363316649193308</v>
      </c>
      <c r="V98" s="1">
        <f t="shared" si="71"/>
        <v>1064.5487260337384</v>
      </c>
      <c r="W98" s="12">
        <f t="shared" si="72"/>
        <v>0.55900390943799894</v>
      </c>
      <c r="X98">
        <f t="shared" si="73"/>
        <v>144</v>
      </c>
      <c r="Y98">
        <f t="shared" si="74"/>
        <v>144</v>
      </c>
      <c r="Z98" s="1">
        <f t="shared" si="53"/>
        <v>20736</v>
      </c>
      <c r="AA98" s="1">
        <f t="shared" si="75"/>
        <v>1764</v>
      </c>
      <c r="AB98" s="22">
        <f t="shared" si="76"/>
        <v>1970331283.1989393</v>
      </c>
      <c r="AC98" s="1">
        <f t="shared" si="77"/>
        <v>2667.5432516137575</v>
      </c>
      <c r="AD98">
        <f t="shared" si="78"/>
        <v>0.80764164786664572</v>
      </c>
      <c r="AE98">
        <f t="shared" si="79"/>
        <v>0.84179320586687623</v>
      </c>
      <c r="AF98" s="12" t="str">
        <f t="shared" si="80"/>
        <v/>
      </c>
    </row>
    <row r="99" spans="1:32" x14ac:dyDescent="0.25">
      <c r="A99" t="s">
        <v>136</v>
      </c>
      <c r="B99">
        <v>150</v>
      </c>
      <c r="C99">
        <v>150</v>
      </c>
      <c r="D99">
        <v>4.5</v>
      </c>
      <c r="E99">
        <v>334.8</v>
      </c>
      <c r="F99">
        <v>200</v>
      </c>
      <c r="H99">
        <v>28.8</v>
      </c>
      <c r="I99" s="13">
        <f t="shared" si="40"/>
        <v>32.521983596201238</v>
      </c>
      <c r="J99">
        <v>2700</v>
      </c>
      <c r="K99" s="12">
        <f t="shared" si="43"/>
        <v>18</v>
      </c>
      <c r="L99" s="14">
        <f t="shared" si="66"/>
        <v>0.65535888952353061</v>
      </c>
      <c r="M99" s="13">
        <v>0</v>
      </c>
      <c r="N99" s="13">
        <f t="shared" si="45"/>
        <v>33.333333333333336</v>
      </c>
      <c r="O99" s="12">
        <f t="shared" si="46"/>
        <v>0.76512817587599358</v>
      </c>
      <c r="P99">
        <v>1285.0999999999999</v>
      </c>
      <c r="R99" s="1">
        <f t="shared" si="67"/>
        <v>1449.414</v>
      </c>
      <c r="S99" s="12">
        <f t="shared" si="68"/>
        <v>0.88663418457390364</v>
      </c>
      <c r="T99" s="1">
        <f t="shared" si="69"/>
        <v>1257.6959802137906</v>
      </c>
      <c r="U99" s="18">
        <f t="shared" si="70"/>
        <v>1.0217890652568922</v>
      </c>
      <c r="V99" s="1">
        <f t="shared" si="71"/>
        <v>1183.1704296526927</v>
      </c>
      <c r="W99" s="12">
        <f t="shared" si="72"/>
        <v>0.60496255728177051</v>
      </c>
      <c r="X99">
        <f t="shared" si="73"/>
        <v>141</v>
      </c>
      <c r="Y99">
        <f t="shared" si="74"/>
        <v>141</v>
      </c>
      <c r="Z99" s="1">
        <f t="shared" si="53"/>
        <v>19881</v>
      </c>
      <c r="AA99" s="1">
        <f t="shared" si="75"/>
        <v>2619</v>
      </c>
      <c r="AB99" s="22">
        <f t="shared" si="76"/>
        <v>2492653117.0186143</v>
      </c>
      <c r="AC99" s="1">
        <f t="shared" si="77"/>
        <v>3374.6913819089191</v>
      </c>
      <c r="AD99">
        <f t="shared" si="78"/>
        <v>0.76256032043872835</v>
      </c>
      <c r="AE99">
        <f t="shared" si="79"/>
        <v>0.8677272195616923</v>
      </c>
      <c r="AF99" s="12" t="str">
        <f t="shared" si="80"/>
        <v/>
      </c>
    </row>
    <row r="100" spans="1:32" x14ac:dyDescent="0.25">
      <c r="A100" s="15" t="s">
        <v>202</v>
      </c>
      <c r="B100" s="16" t="s">
        <v>203</v>
      </c>
      <c r="C100" s="16" t="s">
        <v>225</v>
      </c>
      <c r="I100" s="13"/>
      <c r="K100" s="12"/>
      <c r="L100" s="14"/>
      <c r="M100" s="13"/>
      <c r="N100" s="13"/>
      <c r="O100" s="12"/>
      <c r="R100" s="1"/>
      <c r="S100" s="12"/>
      <c r="T100" s="21" t="s">
        <v>211</v>
      </c>
      <c r="U100" s="18">
        <f>AVERAGE(U73:U99)</f>
        <v>1.0012201254053594</v>
      </c>
      <c r="V100" s="1"/>
      <c r="W100" s="12"/>
      <c r="Z100" s="1"/>
      <c r="AA100" s="1"/>
      <c r="AB100" s="22"/>
      <c r="AC100" s="1"/>
      <c r="AF100" s="12"/>
    </row>
    <row r="101" spans="1:32" x14ac:dyDescent="0.25">
      <c r="A101" t="s">
        <v>137</v>
      </c>
      <c r="B101">
        <v>73.930000000000007</v>
      </c>
      <c r="C101">
        <v>73.930000000000007</v>
      </c>
      <c r="D101">
        <v>4.8899999999999997</v>
      </c>
      <c r="E101">
        <v>762</v>
      </c>
      <c r="F101">
        <v>200</v>
      </c>
      <c r="H101">
        <v>113</v>
      </c>
      <c r="I101" s="13">
        <f t="shared" ref="I101:I156" si="81">22*((H101+8)/10)^0.3</f>
        <v>46.479162279706692</v>
      </c>
      <c r="J101">
        <v>1512</v>
      </c>
      <c r="K101" s="12">
        <f t="shared" si="43"/>
        <v>20.451778709590151</v>
      </c>
      <c r="L101" s="14">
        <f t="shared" ref="L101:L109" si="82">SQRT(R101/AC101)</f>
        <v>1.1649811961151149</v>
      </c>
      <c r="M101" s="13">
        <v>0</v>
      </c>
      <c r="N101" s="13">
        <f t="shared" si="45"/>
        <v>15.118609406952968</v>
      </c>
      <c r="O101" s="12">
        <f t="shared" si="46"/>
        <v>0.52354263921136257</v>
      </c>
      <c r="P101">
        <v>1732</v>
      </c>
      <c r="R101" s="1">
        <f t="shared" ref="R101:R109" si="83">(E101*AA101+H101*Z101)/1000</f>
        <v>1494.0420113000005</v>
      </c>
      <c r="S101" s="12">
        <f t="shared" ref="S101:S109" si="84">P101/R101</f>
        <v>1.1592712834714378</v>
      </c>
      <c r="T101" s="1">
        <f t="shared" ref="T101:T109" si="85">AE101*R101</f>
        <v>825.43494518048681</v>
      </c>
      <c r="U101" s="18">
        <f t="shared" ref="U101:U109" si="86">P101/T101</f>
        <v>2.0982877089378458</v>
      </c>
      <c r="V101" s="1">
        <f t="shared" ref="V101:V109" si="87">AE101*(E101*AA101+0.85*H101*Z101)/1000</f>
        <v>786.89748710409197</v>
      </c>
      <c r="W101" s="12">
        <f t="shared" ref="W101:W109" si="88">E101*AA101/(1000*R101)</f>
        <v>0.68875029016394573</v>
      </c>
      <c r="X101">
        <f t="shared" ref="X101:X109" si="89">B101-2*D101</f>
        <v>64.150000000000006</v>
      </c>
      <c r="Y101">
        <f t="shared" ref="Y101:Y109" si="90">C101-2*D101</f>
        <v>64.150000000000006</v>
      </c>
      <c r="Z101" s="1">
        <f t="shared" si="53"/>
        <v>4115.2225000000008</v>
      </c>
      <c r="AA101" s="1">
        <f t="shared" ref="AA101:AA109" si="91">B101*C101-Z101</f>
        <v>1350.4224000000004</v>
      </c>
      <c r="AB101" s="22">
        <f t="shared" ref="AB101:AB109" si="92">((C101*B101^3-Y101*X101^3)*F101+(Y101*X101^3)*I101*0.6)/12</f>
        <v>254993327.13023531</v>
      </c>
      <c r="AC101" s="1">
        <f t="shared" ref="AC101:AC109" si="93">(PI()^2*AB101)/(J101*J101)</f>
        <v>1100.8419695754023</v>
      </c>
      <c r="AD101">
        <f t="shared" ref="AD101:AD109" si="94">0.5*(1+0.21*(L101-0.2)+L101*L101)</f>
        <v>1.279913619242989</v>
      </c>
      <c r="AE101">
        <f t="shared" ref="AE101:AE109" si="95">IF((1/(AD101+SQRT(AD101*AD101-L101*L101)))&gt;1,1,1/(AD101+SQRT(AD101*AD101-L101*L101)))</f>
        <v>0.55248442743738968</v>
      </c>
      <c r="AF101" s="12">
        <f t="shared" ref="AF101:AF109" si="96">IF(H101&gt;60,(1000*P101/(AE101*(E101*AA101+0.85*H101*Z101))),"")</f>
        <v>2.2010490926512372</v>
      </c>
    </row>
    <row r="102" spans="1:32" x14ac:dyDescent="0.25">
      <c r="A102" t="s">
        <v>138</v>
      </c>
      <c r="B102">
        <v>73.84</v>
      </c>
      <c r="C102">
        <v>73.84</v>
      </c>
      <c r="D102">
        <v>4.8899999999999997</v>
      </c>
      <c r="E102">
        <v>762</v>
      </c>
      <c r="F102">
        <v>200</v>
      </c>
      <c r="H102">
        <v>113</v>
      </c>
      <c r="I102" s="13">
        <f t="shared" si="81"/>
        <v>46.479162279706692</v>
      </c>
      <c r="J102">
        <v>1512</v>
      </c>
      <c r="K102" s="12">
        <f t="shared" ref="K102:K156" si="97">J102/B102</f>
        <v>20.47670639219935</v>
      </c>
      <c r="L102" s="14">
        <f t="shared" si="82"/>
        <v>1.1663757681532421</v>
      </c>
      <c r="M102" s="13">
        <v>0</v>
      </c>
      <c r="N102" s="13">
        <f t="shared" ref="N102:N156" si="98">C102/D102</f>
        <v>15.100204498977506</v>
      </c>
      <c r="O102" s="12">
        <f t="shared" ref="O102:O156" si="99">N102/(52*SQRT(235/E102))</f>
        <v>0.52290529527075624</v>
      </c>
      <c r="P102">
        <v>1362</v>
      </c>
      <c r="R102" s="1">
        <f t="shared" si="83"/>
        <v>1491.3966908000002</v>
      </c>
      <c r="S102" s="12">
        <f t="shared" si="84"/>
        <v>0.91323791208723248</v>
      </c>
      <c r="T102" s="1">
        <f t="shared" si="85"/>
        <v>822.61654834942021</v>
      </c>
      <c r="U102" s="18">
        <f t="shared" si="86"/>
        <v>1.6556924398528725</v>
      </c>
      <c r="V102" s="1">
        <f t="shared" si="87"/>
        <v>784.2504321401027</v>
      </c>
      <c r="W102" s="12">
        <f t="shared" si="88"/>
        <v>0.68907249851060226</v>
      </c>
      <c r="X102">
        <f t="shared" si="89"/>
        <v>64.06</v>
      </c>
      <c r="Y102">
        <f t="shared" si="90"/>
        <v>64.06</v>
      </c>
      <c r="Z102" s="1">
        <f t="shared" si="53"/>
        <v>4103.6836000000003</v>
      </c>
      <c r="AA102" s="1">
        <f t="shared" si="91"/>
        <v>1348.6620000000003</v>
      </c>
      <c r="AB102" s="22">
        <f t="shared" si="92"/>
        <v>253933521.34180078</v>
      </c>
      <c r="AC102" s="1">
        <f t="shared" si="93"/>
        <v>1096.2666392926933</v>
      </c>
      <c r="AD102">
        <f t="shared" si="94"/>
        <v>1.2816856719236231</v>
      </c>
      <c r="AE102">
        <f t="shared" si="95"/>
        <v>0.55157461017843645</v>
      </c>
      <c r="AF102" s="12">
        <f t="shared" si="96"/>
        <v>1.7366901491954614</v>
      </c>
    </row>
    <row r="103" spans="1:32" x14ac:dyDescent="0.25">
      <c r="A103" t="s">
        <v>139</v>
      </c>
      <c r="B103">
        <v>73.599999999999994</v>
      </c>
      <c r="C103">
        <v>73.599999999999994</v>
      </c>
      <c r="D103">
        <v>4.96</v>
      </c>
      <c r="E103">
        <v>762</v>
      </c>
      <c r="F103">
        <v>200</v>
      </c>
      <c r="H103">
        <v>113</v>
      </c>
      <c r="I103" s="13">
        <f t="shared" si="81"/>
        <v>46.479162279706692</v>
      </c>
      <c r="J103">
        <v>1512</v>
      </c>
      <c r="K103" s="12">
        <f t="shared" si="97"/>
        <v>20.543478260869566</v>
      </c>
      <c r="L103" s="14">
        <f t="shared" si="82"/>
        <v>1.1698322110901092</v>
      </c>
      <c r="M103" s="13">
        <v>0</v>
      </c>
      <c r="N103" s="13">
        <f t="shared" si="98"/>
        <v>14.838709677419354</v>
      </c>
      <c r="O103" s="12">
        <f t="shared" si="99"/>
        <v>0.51384998566300233</v>
      </c>
      <c r="P103">
        <v>1572</v>
      </c>
      <c r="R103" s="1">
        <f t="shared" si="83"/>
        <v>1495.9361023999998</v>
      </c>
      <c r="S103" s="12">
        <f t="shared" si="84"/>
        <v>1.0508470231301774</v>
      </c>
      <c r="T103" s="1">
        <f t="shared" si="85"/>
        <v>821.75442836365903</v>
      </c>
      <c r="U103" s="18">
        <f t="shared" si="86"/>
        <v>1.9129802599668224</v>
      </c>
      <c r="V103" s="1">
        <f t="shared" si="87"/>
        <v>783.99679007248585</v>
      </c>
      <c r="W103" s="12">
        <f t="shared" si="88"/>
        <v>0.69368271113663316</v>
      </c>
      <c r="X103">
        <f t="shared" si="89"/>
        <v>63.679999999999993</v>
      </c>
      <c r="Y103">
        <f t="shared" si="90"/>
        <v>63.679999999999993</v>
      </c>
      <c r="Z103" s="1">
        <f t="shared" si="53"/>
        <v>4055.1423999999993</v>
      </c>
      <c r="AA103" s="1">
        <f t="shared" si="91"/>
        <v>1361.8175999999999</v>
      </c>
      <c r="AB103" s="22">
        <f t="shared" si="92"/>
        <v>253203514.55860567</v>
      </c>
      <c r="AC103" s="1">
        <f t="shared" si="93"/>
        <v>1093.1150975874257</v>
      </c>
      <c r="AD103">
        <f t="shared" si="94"/>
        <v>1.2860860832164482</v>
      </c>
      <c r="AE103">
        <f t="shared" si="95"/>
        <v>0.54932455139312453</v>
      </c>
      <c r="AF103" s="12">
        <f t="shared" si="96"/>
        <v>2.0051102503297979</v>
      </c>
    </row>
    <row r="104" spans="1:32" x14ac:dyDescent="0.25">
      <c r="A104" t="s">
        <v>140</v>
      </c>
      <c r="B104">
        <v>98.87</v>
      </c>
      <c r="C104">
        <v>98.87</v>
      </c>
      <c r="D104">
        <v>4.93</v>
      </c>
      <c r="E104">
        <v>762</v>
      </c>
      <c r="F104">
        <v>200</v>
      </c>
      <c r="H104">
        <v>113</v>
      </c>
      <c r="I104" s="13">
        <f t="shared" si="81"/>
        <v>46.479162279706692</v>
      </c>
      <c r="J104">
        <v>1512</v>
      </c>
      <c r="K104" s="12">
        <f t="shared" si="97"/>
        <v>15.29280873874785</v>
      </c>
      <c r="L104" s="14">
        <f t="shared" si="82"/>
        <v>0.87854938032629093</v>
      </c>
      <c r="M104" s="13">
        <v>0</v>
      </c>
      <c r="N104" s="13">
        <f t="shared" si="98"/>
        <v>20.054766734279919</v>
      </c>
      <c r="O104" s="12">
        <f t="shared" si="99"/>
        <v>0.69447693383787479</v>
      </c>
      <c r="P104">
        <v>2087</v>
      </c>
      <c r="R104" s="1">
        <f t="shared" si="83"/>
        <v>2306.8767129000003</v>
      </c>
      <c r="S104" s="12">
        <f t="shared" si="84"/>
        <v>0.9046864049255624</v>
      </c>
      <c r="T104" s="1">
        <f t="shared" si="85"/>
        <v>1725.3100125401097</v>
      </c>
      <c r="U104" s="18">
        <f t="shared" si="86"/>
        <v>1.209637679507457</v>
      </c>
      <c r="V104" s="1">
        <f t="shared" si="87"/>
        <v>1624.8738612341861</v>
      </c>
      <c r="W104" s="12">
        <f t="shared" si="88"/>
        <v>0.61191070754078525</v>
      </c>
      <c r="X104">
        <f t="shared" si="89"/>
        <v>89.01</v>
      </c>
      <c r="Y104">
        <f t="shared" si="90"/>
        <v>89.01</v>
      </c>
      <c r="Z104" s="1">
        <f t="shared" si="53"/>
        <v>7922.7801000000009</v>
      </c>
      <c r="AA104" s="1">
        <f t="shared" si="91"/>
        <v>1852.4967999999999</v>
      </c>
      <c r="AB104" s="22">
        <f t="shared" si="92"/>
        <v>692302449.82297695</v>
      </c>
      <c r="AC104" s="1">
        <f t="shared" si="93"/>
        <v>2988.7668080653702</v>
      </c>
      <c r="AD104">
        <f t="shared" si="94"/>
        <v>0.95717219177011548</v>
      </c>
      <c r="AE104">
        <f t="shared" si="95"/>
        <v>0.74789866441159025</v>
      </c>
      <c r="AF104" s="12">
        <f t="shared" si="96"/>
        <v>1.2844073929620619</v>
      </c>
    </row>
    <row r="105" spans="1:32" x14ac:dyDescent="0.25">
      <c r="A105" t="s">
        <v>141</v>
      </c>
      <c r="B105">
        <v>98.89</v>
      </c>
      <c r="C105">
        <v>98.89</v>
      </c>
      <c r="D105">
        <v>4.92</v>
      </c>
      <c r="E105">
        <v>762</v>
      </c>
      <c r="F105">
        <v>200</v>
      </c>
      <c r="H105">
        <v>113</v>
      </c>
      <c r="I105" s="13">
        <f t="shared" si="81"/>
        <v>46.479162279706692</v>
      </c>
      <c r="J105">
        <v>1512</v>
      </c>
      <c r="K105" s="12">
        <f t="shared" si="97"/>
        <v>15.289715845889372</v>
      </c>
      <c r="L105" s="14">
        <f t="shared" si="82"/>
        <v>0.878452660985371</v>
      </c>
      <c r="M105" s="13">
        <v>0</v>
      </c>
      <c r="N105" s="13">
        <f t="shared" si="98"/>
        <v>20.099593495934961</v>
      </c>
      <c r="O105" s="12">
        <f t="shared" si="99"/>
        <v>0.69602924069841088</v>
      </c>
      <c r="P105">
        <v>2109</v>
      </c>
      <c r="R105" s="1">
        <f t="shared" si="83"/>
        <v>2305.2681376999999</v>
      </c>
      <c r="S105" s="12">
        <f t="shared" si="84"/>
        <v>0.91486103742542524</v>
      </c>
      <c r="T105" s="1">
        <f t="shared" si="85"/>
        <v>1724.2502578334984</v>
      </c>
      <c r="U105" s="18">
        <f t="shared" si="86"/>
        <v>1.2231403129670606</v>
      </c>
      <c r="V105" s="1">
        <f t="shared" si="87"/>
        <v>1623.7154615978422</v>
      </c>
      <c r="W105" s="12">
        <f t="shared" si="88"/>
        <v>0.61129077878375082</v>
      </c>
      <c r="X105">
        <f t="shared" si="89"/>
        <v>89.05</v>
      </c>
      <c r="Y105">
        <f t="shared" si="90"/>
        <v>89.05</v>
      </c>
      <c r="Z105" s="1">
        <f t="shared" si="53"/>
        <v>7929.9024999999992</v>
      </c>
      <c r="AA105" s="1">
        <f t="shared" si="91"/>
        <v>1849.3296</v>
      </c>
      <c r="AB105" s="22">
        <f t="shared" si="92"/>
        <v>691972060.07435501</v>
      </c>
      <c r="AC105" s="1">
        <f t="shared" si="93"/>
        <v>2987.3404691658634</v>
      </c>
      <c r="AD105">
        <f t="shared" si="94"/>
        <v>0.95707706819960348</v>
      </c>
      <c r="AE105">
        <f t="shared" si="95"/>
        <v>0.74796082487558624</v>
      </c>
      <c r="AF105" s="12">
        <f t="shared" si="96"/>
        <v>1.2988728936069909</v>
      </c>
    </row>
    <row r="106" spans="1:32" x14ac:dyDescent="0.25">
      <c r="A106" t="s">
        <v>142</v>
      </c>
      <c r="B106">
        <v>99.29</v>
      </c>
      <c r="C106">
        <v>99.29</v>
      </c>
      <c r="D106">
        <v>4.8899999999999997</v>
      </c>
      <c r="E106">
        <v>762</v>
      </c>
      <c r="F106">
        <v>200</v>
      </c>
      <c r="H106">
        <v>113</v>
      </c>
      <c r="I106" s="13">
        <f t="shared" si="81"/>
        <v>46.479162279706692</v>
      </c>
      <c r="J106">
        <v>1512</v>
      </c>
      <c r="K106" s="12">
        <f t="shared" si="97"/>
        <v>15.22811964951153</v>
      </c>
      <c r="L106" s="14">
        <f t="shared" si="82"/>
        <v>0.87528440206382541</v>
      </c>
      <c r="M106" s="13">
        <v>0</v>
      </c>
      <c r="N106" s="13">
        <f t="shared" si="98"/>
        <v>20.304703476482619</v>
      </c>
      <c r="O106" s="12">
        <f t="shared" si="99"/>
        <v>0.70313199847553332</v>
      </c>
      <c r="P106">
        <v>2374</v>
      </c>
      <c r="R106" s="1">
        <f t="shared" si="83"/>
        <v>2312.3660993000008</v>
      </c>
      <c r="S106" s="12">
        <f t="shared" si="84"/>
        <v>1.0266540409490768</v>
      </c>
      <c r="T106" s="1">
        <f t="shared" si="85"/>
        <v>1734.258375288598</v>
      </c>
      <c r="U106" s="18">
        <f t="shared" si="86"/>
        <v>1.3688848408213352</v>
      </c>
      <c r="V106" s="1">
        <f t="shared" si="87"/>
        <v>1632.4062668872898</v>
      </c>
      <c r="W106" s="12">
        <f t="shared" si="88"/>
        <v>0.60847007246211104</v>
      </c>
      <c r="X106">
        <f t="shared" si="89"/>
        <v>89.51</v>
      </c>
      <c r="Y106">
        <f t="shared" si="90"/>
        <v>89.51</v>
      </c>
      <c r="Z106" s="1">
        <f>X106*Y106</f>
        <v>8012.0401000000011</v>
      </c>
      <c r="AA106" s="1">
        <f t="shared" si="91"/>
        <v>1846.4640000000009</v>
      </c>
      <c r="AB106" s="22">
        <f t="shared" si="92"/>
        <v>699136622.62323558</v>
      </c>
      <c r="AC106" s="1">
        <f t="shared" si="93"/>
        <v>3018.2708908997142</v>
      </c>
      <c r="AD106">
        <f t="shared" si="94"/>
        <v>0.95396625446481587</v>
      </c>
      <c r="AE106">
        <f t="shared" si="95"/>
        <v>0.74999299454078339</v>
      </c>
      <c r="AF106" s="12">
        <f t="shared" si="96"/>
        <v>1.4542948334343255</v>
      </c>
    </row>
    <row r="107" spans="1:32" x14ac:dyDescent="0.25">
      <c r="A107" t="s">
        <v>143</v>
      </c>
      <c r="B107">
        <v>124.12</v>
      </c>
      <c r="C107">
        <v>124.12</v>
      </c>
      <c r="D107">
        <v>4.93</v>
      </c>
      <c r="E107">
        <v>762</v>
      </c>
      <c r="F107">
        <v>200</v>
      </c>
      <c r="H107">
        <v>113</v>
      </c>
      <c r="I107" s="13">
        <f t="shared" si="81"/>
        <v>46.479162279706692</v>
      </c>
      <c r="J107">
        <v>1512</v>
      </c>
      <c r="K107" s="12">
        <f t="shared" si="97"/>
        <v>12.181759587495971</v>
      </c>
      <c r="L107" s="14">
        <f t="shared" si="82"/>
        <v>0.70760687297868041</v>
      </c>
      <c r="M107" s="13">
        <v>0</v>
      </c>
      <c r="N107" s="13">
        <f t="shared" si="98"/>
        <v>25.176470588235297</v>
      </c>
      <c r="O107" s="12">
        <f t="shared" si="99"/>
        <v>0.87183652298934988</v>
      </c>
      <c r="P107">
        <v>3748</v>
      </c>
      <c r="R107" s="1">
        <f t="shared" si="83"/>
        <v>3266.2795003999995</v>
      </c>
      <c r="S107" s="12">
        <f t="shared" si="84"/>
        <v>1.1474829387812671</v>
      </c>
      <c r="T107" s="1">
        <f t="shared" si="85"/>
        <v>2757.1968414953799</v>
      </c>
      <c r="U107" s="18">
        <f t="shared" si="86"/>
        <v>1.3593516224859929</v>
      </c>
      <c r="V107" s="1">
        <f t="shared" si="87"/>
        <v>2570.3986922213303</v>
      </c>
      <c r="W107" s="12">
        <f t="shared" si="88"/>
        <v>0.548338016198756</v>
      </c>
      <c r="X107">
        <f t="shared" si="89"/>
        <v>114.26</v>
      </c>
      <c r="Y107">
        <f t="shared" si="90"/>
        <v>114.26</v>
      </c>
      <c r="Z107" s="1">
        <f>X107*Y107</f>
        <v>13055.347600000001</v>
      </c>
      <c r="AA107" s="1">
        <f t="shared" si="91"/>
        <v>2350.4267999999993</v>
      </c>
      <c r="AB107" s="22">
        <f t="shared" si="92"/>
        <v>1511030035.2644827</v>
      </c>
      <c r="AC107" s="1">
        <f t="shared" si="93"/>
        <v>6523.3286644343252</v>
      </c>
      <c r="AD107">
        <f t="shared" si="94"/>
        <v>0.80365246500609455</v>
      </c>
      <c r="AE107">
        <f t="shared" si="95"/>
        <v>0.84413989713915305</v>
      </c>
      <c r="AF107" s="12">
        <f t="shared" si="96"/>
        <v>1.4581395529582184</v>
      </c>
    </row>
    <row r="108" spans="1:32" x14ac:dyDescent="0.25">
      <c r="A108" t="s">
        <v>144</v>
      </c>
      <c r="B108">
        <v>124.39</v>
      </c>
      <c r="C108">
        <v>124.39</v>
      </c>
      <c r="D108">
        <v>4.8899999999999997</v>
      </c>
      <c r="E108">
        <v>762</v>
      </c>
      <c r="F108">
        <v>200</v>
      </c>
      <c r="H108">
        <v>113</v>
      </c>
      <c r="I108" s="13">
        <f t="shared" si="81"/>
        <v>46.479162279706692</v>
      </c>
      <c r="J108">
        <v>1512</v>
      </c>
      <c r="K108" s="12">
        <f t="shared" si="97"/>
        <v>12.155317951603827</v>
      </c>
      <c r="L108" s="14">
        <f t="shared" si="82"/>
        <v>0.70647649002485546</v>
      </c>
      <c r="M108" s="13">
        <v>0</v>
      </c>
      <c r="N108" s="13">
        <f t="shared" si="98"/>
        <v>25.437627811860942</v>
      </c>
      <c r="O108" s="12">
        <f t="shared" si="99"/>
        <v>0.88088014191128605</v>
      </c>
      <c r="P108">
        <v>3560</v>
      </c>
      <c r="R108" s="1">
        <f t="shared" si="83"/>
        <v>3265.4201272999999</v>
      </c>
      <c r="S108" s="12">
        <f t="shared" si="84"/>
        <v>1.090211936356126</v>
      </c>
      <c r="T108" s="1">
        <f t="shared" si="85"/>
        <v>2758.2300379749381</v>
      </c>
      <c r="U108" s="18">
        <f t="shared" si="86"/>
        <v>1.2906827751806056</v>
      </c>
      <c r="V108" s="1">
        <f t="shared" si="87"/>
        <v>2570.1658314133283</v>
      </c>
      <c r="W108" s="12">
        <f t="shared" si="88"/>
        <v>0.5454471310167085</v>
      </c>
      <c r="X108">
        <f t="shared" si="89"/>
        <v>114.61</v>
      </c>
      <c r="Y108">
        <f t="shared" si="90"/>
        <v>114.61</v>
      </c>
      <c r="Z108" s="1">
        <f>X108*Y108</f>
        <v>13135.4521</v>
      </c>
      <c r="AA108" s="1">
        <f t="shared" si="91"/>
        <v>2337.42</v>
      </c>
      <c r="AB108" s="22">
        <f t="shared" si="92"/>
        <v>1515470455.5912836</v>
      </c>
      <c r="AC108" s="1">
        <f t="shared" si="93"/>
        <v>6542.4985819898602</v>
      </c>
      <c r="AD108">
        <f t="shared" si="94"/>
        <v>0.80273454693152968</v>
      </c>
      <c r="AE108">
        <f t="shared" si="95"/>
        <v>0.84467845803828312</v>
      </c>
      <c r="AF108" s="12">
        <f t="shared" si="96"/>
        <v>1.3851246314493117</v>
      </c>
    </row>
    <row r="109" spans="1:32" x14ac:dyDescent="0.25">
      <c r="A109" t="s">
        <v>145</v>
      </c>
      <c r="B109">
        <v>124.05</v>
      </c>
      <c r="C109">
        <v>124.05</v>
      </c>
      <c r="D109">
        <v>4.93</v>
      </c>
      <c r="E109">
        <v>762</v>
      </c>
      <c r="F109">
        <v>200</v>
      </c>
      <c r="H109">
        <v>113</v>
      </c>
      <c r="I109" s="13">
        <f t="shared" si="81"/>
        <v>46.479162279706692</v>
      </c>
      <c r="J109">
        <v>1512</v>
      </c>
      <c r="K109" s="12">
        <f t="shared" si="97"/>
        <v>12.188633615477631</v>
      </c>
      <c r="L109" s="14">
        <f t="shared" si="82"/>
        <v>0.70798405946631338</v>
      </c>
      <c r="M109" s="13">
        <v>0</v>
      </c>
      <c r="N109" s="13">
        <f t="shared" si="98"/>
        <v>25.162271805273836</v>
      </c>
      <c r="O109" s="12">
        <f t="shared" si="99"/>
        <v>0.87134483303922694</v>
      </c>
      <c r="P109">
        <v>2799</v>
      </c>
      <c r="R109" s="1">
        <f t="shared" si="83"/>
        <v>3263.4205961000007</v>
      </c>
      <c r="S109" s="12">
        <f t="shared" si="84"/>
        <v>0.8576890160419367</v>
      </c>
      <c r="T109" s="1">
        <f t="shared" si="85"/>
        <v>2754.1961360221862</v>
      </c>
      <c r="U109" s="18">
        <f t="shared" si="86"/>
        <v>1.0162674921338475</v>
      </c>
      <c r="V109" s="1">
        <f t="shared" si="87"/>
        <v>2567.6665772229444</v>
      </c>
      <c r="W109" s="12">
        <f t="shared" si="88"/>
        <v>0.5484960654287514</v>
      </c>
      <c r="X109">
        <f t="shared" si="89"/>
        <v>114.19</v>
      </c>
      <c r="Y109">
        <f t="shared" si="90"/>
        <v>114.19</v>
      </c>
      <c r="Z109" s="1">
        <f t="shared" ref="Z109:Z156" si="100">X109*Y109</f>
        <v>13039.356099999999</v>
      </c>
      <c r="AA109" s="1">
        <f t="shared" si="91"/>
        <v>2349.0464000000011</v>
      </c>
      <c r="AB109" s="22">
        <f t="shared" si="92"/>
        <v>1508099264.2977955</v>
      </c>
      <c r="AC109" s="1">
        <f t="shared" si="93"/>
        <v>6510.6761149748863</v>
      </c>
      <c r="AD109">
        <f t="shared" si="94"/>
        <v>0.80395904047316313</v>
      </c>
      <c r="AE109">
        <f t="shared" si="95"/>
        <v>0.84395990492725004</v>
      </c>
      <c r="AF109" s="12">
        <f t="shared" si="96"/>
        <v>1.0900948062451528</v>
      </c>
    </row>
    <row r="110" spans="1:32" x14ac:dyDescent="0.25">
      <c r="A110" s="15" t="s">
        <v>202</v>
      </c>
      <c r="B110" s="16" t="s">
        <v>204</v>
      </c>
      <c r="C110" s="16" t="s">
        <v>226</v>
      </c>
      <c r="I110" s="13"/>
      <c r="K110" s="12"/>
      <c r="L110" s="14"/>
      <c r="M110" s="13"/>
      <c r="N110" s="13"/>
      <c r="O110" s="12"/>
      <c r="R110" s="1"/>
      <c r="S110" s="12"/>
      <c r="T110" s="21" t="s">
        <v>212</v>
      </c>
      <c r="U110" s="18">
        <f>AVERAGE(U101:U109)</f>
        <v>1.459436125761538</v>
      </c>
      <c r="V110" s="1"/>
      <c r="W110" s="12"/>
      <c r="Z110" s="1"/>
      <c r="AA110" s="1"/>
      <c r="AB110" s="22"/>
      <c r="AC110" s="1"/>
      <c r="AF110" s="12"/>
    </row>
    <row r="111" spans="1:32" x14ac:dyDescent="0.25">
      <c r="A111" t="s">
        <v>146</v>
      </c>
      <c r="B111">
        <v>74.36</v>
      </c>
      <c r="C111">
        <v>74.36</v>
      </c>
      <c r="D111">
        <v>4.9000000000000004</v>
      </c>
      <c r="E111">
        <v>762</v>
      </c>
      <c r="F111">
        <v>200</v>
      </c>
      <c r="H111">
        <v>113</v>
      </c>
      <c r="I111" s="13">
        <f t="shared" si="81"/>
        <v>46.479162279706692</v>
      </c>
      <c r="J111">
        <v>2512</v>
      </c>
      <c r="K111" s="12">
        <f t="shared" si="97"/>
        <v>33.781603012372244</v>
      </c>
      <c r="L111" s="14">
        <f t="shared" ref="L111:L156" si="101">SQRT(R111/AC111)</f>
        <v>1.9244099433965631</v>
      </c>
      <c r="M111" s="13">
        <v>0</v>
      </c>
      <c r="N111" s="13">
        <f t="shared" si="98"/>
        <v>15.175510204081631</v>
      </c>
      <c r="O111" s="12">
        <f t="shared" si="99"/>
        <v>0.52551305809712789</v>
      </c>
      <c r="P111">
        <v>583</v>
      </c>
      <c r="R111" s="1">
        <f t="shared" ref="R111:R156" si="102">(E111*AA111+H111*Z111)/1000</f>
        <v>1508.3822687999996</v>
      </c>
      <c r="S111" s="12">
        <f t="shared" ref="S111:S156" si="103">P111/R111</f>
        <v>0.38650679742066202</v>
      </c>
      <c r="T111" s="1">
        <f t="shared" ref="T111:T156" si="104">AE111*R111</f>
        <v>360.91069658420008</v>
      </c>
      <c r="U111" s="18">
        <f t="shared" ref="U111:U156" si="105">P111/T111</f>
        <v>1.6153580526089693</v>
      </c>
      <c r="V111" s="1">
        <f t="shared" ref="V111:V156" si="106">AE111*(E111*AA111+0.85*H111*Z111)/1000</f>
        <v>344.00686795679638</v>
      </c>
      <c r="W111" s="12">
        <f t="shared" ref="W111:W156" si="107">E111*AA111/(1000*R111)</f>
        <v>0.68775602409149705</v>
      </c>
      <c r="X111">
        <f t="shared" ref="X111:X156" si="108">B111-2*D111</f>
        <v>64.56</v>
      </c>
      <c r="Y111">
        <f t="shared" ref="Y111:Y156" si="109">C111-2*D111</f>
        <v>64.56</v>
      </c>
      <c r="Z111" s="1">
        <f t="shared" si="100"/>
        <v>4167.9936000000007</v>
      </c>
      <c r="AA111" s="1">
        <f t="shared" ref="AA111:AA156" si="110">B111*C111-Z111</f>
        <v>1361.4159999999993</v>
      </c>
      <c r="AB111" s="22">
        <f t="shared" ref="AB111:AB156" si="111">((C111*B111^3-Y111*X111^3)*F111+(Y111*X111^3)*I111*0.6)/12</f>
        <v>260408861.52095759</v>
      </c>
      <c r="AC111" s="1">
        <f t="shared" ref="AC111:AC156" si="112">(PI()^2*AB111)/(J111*J111)</f>
        <v>407.30171066617692</v>
      </c>
      <c r="AD111">
        <f t="shared" ref="AD111:AD156" si="113">0.5*(1+0.21*(L111-0.2)+L111*L111)</f>
        <v>2.5327398591784207</v>
      </c>
      <c r="AE111">
        <f t="shared" ref="AE111:AE156" si="114">IF((1/(AD111+SQRT(AD111*AD111-L111*L111)))&gt;1,1,1/(AD111+SQRT(AD111*AD111-L111*L111)))</f>
        <v>0.23927004715543643</v>
      </c>
      <c r="AF111" s="12">
        <f t="shared" ref="AF111:AF156" si="115">IF(H111&gt;60,(1000*P111/(AE111*(E111*AA111+0.85*H111*Z111))),"")</f>
        <v>1.6947336065197938</v>
      </c>
    </row>
    <row r="112" spans="1:32" x14ac:dyDescent="0.25">
      <c r="A112" t="s">
        <v>147</v>
      </c>
      <c r="B112">
        <v>74.44</v>
      </c>
      <c r="C112">
        <v>74.44</v>
      </c>
      <c r="D112">
        <v>4.9400000000000004</v>
      </c>
      <c r="E112">
        <v>762</v>
      </c>
      <c r="F112">
        <v>200</v>
      </c>
      <c r="H112">
        <v>113</v>
      </c>
      <c r="I112" s="13">
        <f t="shared" si="81"/>
        <v>46.479162279706692</v>
      </c>
      <c r="J112">
        <v>2512</v>
      </c>
      <c r="K112" s="12">
        <f t="shared" si="97"/>
        <v>33.745298226759807</v>
      </c>
      <c r="L112" s="14">
        <f t="shared" si="101"/>
        <v>1.9220986146197385</v>
      </c>
      <c r="M112" s="13">
        <v>0</v>
      </c>
      <c r="N112" s="13">
        <f t="shared" si="98"/>
        <v>15.068825910931173</v>
      </c>
      <c r="O112" s="12">
        <f t="shared" si="99"/>
        <v>0.5218186854934741</v>
      </c>
      <c r="P112">
        <v>878</v>
      </c>
      <c r="R112" s="1">
        <f t="shared" si="102"/>
        <v>1517.453116799999</v>
      </c>
      <c r="S112" s="12">
        <f t="shared" si="103"/>
        <v>0.57860107194054466</v>
      </c>
      <c r="T112" s="1">
        <f t="shared" si="104"/>
        <v>363.88195997986361</v>
      </c>
      <c r="U112" s="18">
        <f t="shared" si="105"/>
        <v>2.4128703716133288</v>
      </c>
      <c r="V112" s="1">
        <f t="shared" si="106"/>
        <v>346.94084503051351</v>
      </c>
      <c r="W112" s="12">
        <f t="shared" si="107"/>
        <v>0.68962251842534139</v>
      </c>
      <c r="X112">
        <f t="shared" si="108"/>
        <v>64.56</v>
      </c>
      <c r="Y112">
        <f t="shared" si="109"/>
        <v>64.56</v>
      </c>
      <c r="Z112" s="1">
        <f t="shared" si="100"/>
        <v>4167.9936000000007</v>
      </c>
      <c r="AA112" s="1">
        <f t="shared" si="110"/>
        <v>1373.3199999999988</v>
      </c>
      <c r="AB112" s="22">
        <f t="shared" si="111"/>
        <v>262605293.0038375</v>
      </c>
      <c r="AC112" s="1">
        <f t="shared" si="112"/>
        <v>410.73711718465296</v>
      </c>
      <c r="AD112">
        <f t="shared" si="113"/>
        <v>2.5280518966966317</v>
      </c>
      <c r="AE112">
        <f t="shared" si="114"/>
        <v>0.23979782699792196</v>
      </c>
      <c r="AF112" s="12">
        <f t="shared" si="115"/>
        <v>2.5306907865598229</v>
      </c>
    </row>
    <row r="113" spans="1:32" x14ac:dyDescent="0.25">
      <c r="A113" t="s">
        <v>148</v>
      </c>
      <c r="B113">
        <v>75.08</v>
      </c>
      <c r="C113">
        <v>75.08</v>
      </c>
      <c r="D113">
        <v>4.92</v>
      </c>
      <c r="E113">
        <v>762</v>
      </c>
      <c r="F113">
        <v>200</v>
      </c>
      <c r="H113">
        <v>113</v>
      </c>
      <c r="I113" s="13">
        <f t="shared" si="81"/>
        <v>46.479162279706692</v>
      </c>
      <c r="J113">
        <v>2512</v>
      </c>
      <c r="K113" s="12">
        <f t="shared" si="97"/>
        <v>33.457645178476291</v>
      </c>
      <c r="L113" s="14">
        <f t="shared" si="101"/>
        <v>1.9061516689732187</v>
      </c>
      <c r="M113" s="13">
        <v>0</v>
      </c>
      <c r="N113" s="13">
        <f t="shared" si="98"/>
        <v>15.260162601626016</v>
      </c>
      <c r="O113" s="12">
        <f t="shared" si="99"/>
        <v>0.52844448773017172</v>
      </c>
      <c r="P113">
        <v>594</v>
      </c>
      <c r="R113" s="1">
        <f t="shared" si="102"/>
        <v>1533.0876944000001</v>
      </c>
      <c r="S113" s="12">
        <f t="shared" si="103"/>
        <v>0.38745337410882552</v>
      </c>
      <c r="T113" s="1">
        <f t="shared" si="104"/>
        <v>373.2844362161714</v>
      </c>
      <c r="U113" s="18">
        <f t="shared" si="105"/>
        <v>1.591279845527797</v>
      </c>
      <c r="V113" s="1">
        <f t="shared" si="106"/>
        <v>355.71853272692277</v>
      </c>
      <c r="W113" s="12">
        <f t="shared" si="107"/>
        <v>0.68628206295254979</v>
      </c>
      <c r="X113">
        <f t="shared" si="108"/>
        <v>65.239999999999995</v>
      </c>
      <c r="Y113">
        <f t="shared" si="109"/>
        <v>65.239999999999995</v>
      </c>
      <c r="Z113" s="1">
        <f t="shared" si="100"/>
        <v>4256.257599999999</v>
      </c>
      <c r="AA113" s="1">
        <f t="shared" si="110"/>
        <v>1380.7488000000003</v>
      </c>
      <c r="AB113" s="22">
        <f t="shared" si="111"/>
        <v>269768734.77160382</v>
      </c>
      <c r="AC113" s="1">
        <f t="shared" si="112"/>
        <v>421.94135220656278</v>
      </c>
      <c r="AD113">
        <f t="shared" si="113"/>
        <v>2.4958530178068816</v>
      </c>
      <c r="AE113">
        <f t="shared" si="114"/>
        <v>0.24348537763344491</v>
      </c>
      <c r="AF113" s="12">
        <f t="shared" si="115"/>
        <v>1.6698595809625714</v>
      </c>
    </row>
    <row r="114" spans="1:32" x14ac:dyDescent="0.25">
      <c r="A114" t="s">
        <v>149</v>
      </c>
      <c r="B114">
        <v>99.95</v>
      </c>
      <c r="C114">
        <v>99.95</v>
      </c>
      <c r="D114">
        <v>4.9000000000000004</v>
      </c>
      <c r="E114">
        <v>762</v>
      </c>
      <c r="F114">
        <v>200</v>
      </c>
      <c r="H114">
        <v>113</v>
      </c>
      <c r="I114" s="13">
        <f t="shared" si="81"/>
        <v>46.479162279706692</v>
      </c>
      <c r="J114">
        <v>2512</v>
      </c>
      <c r="K114" s="12">
        <f t="shared" si="97"/>
        <v>25.132566283141571</v>
      </c>
      <c r="L114" s="14">
        <f t="shared" si="101"/>
        <v>1.4448534668164721</v>
      </c>
      <c r="M114" s="13">
        <v>0</v>
      </c>
      <c r="N114" s="13">
        <f t="shared" si="98"/>
        <v>20.397959183673468</v>
      </c>
      <c r="O114" s="12">
        <f t="shared" si="99"/>
        <v>0.70636135229704067</v>
      </c>
      <c r="P114">
        <v>1377</v>
      </c>
      <c r="R114" s="1">
        <f t="shared" si="102"/>
        <v>2337.9443024999996</v>
      </c>
      <c r="S114" s="12">
        <f t="shared" si="103"/>
        <v>0.58897895836421454</v>
      </c>
      <c r="T114" s="1">
        <f t="shared" si="104"/>
        <v>927.42269111332621</v>
      </c>
      <c r="U114" s="18">
        <f t="shared" si="105"/>
        <v>1.4847598761541816</v>
      </c>
      <c r="V114" s="1">
        <f t="shared" si="106"/>
        <v>872.77840941242778</v>
      </c>
      <c r="W114" s="12">
        <f t="shared" si="107"/>
        <v>0.60719614170534753</v>
      </c>
      <c r="X114">
        <f t="shared" si="108"/>
        <v>90.15</v>
      </c>
      <c r="Y114">
        <f t="shared" si="109"/>
        <v>90.15</v>
      </c>
      <c r="Z114" s="1">
        <f t="shared" si="100"/>
        <v>8127.0225000000009</v>
      </c>
      <c r="AA114" s="1">
        <f t="shared" si="110"/>
        <v>1862.9799999999996</v>
      </c>
      <c r="AB114" s="22">
        <f t="shared" si="111"/>
        <v>716021522.45228481</v>
      </c>
      <c r="AC114" s="1">
        <f t="shared" si="112"/>
        <v>1119.9188432577407</v>
      </c>
      <c r="AD114">
        <f t="shared" si="113"/>
        <v>1.6745103843015188</v>
      </c>
      <c r="AE114">
        <f t="shared" si="114"/>
        <v>0.39668297064289298</v>
      </c>
      <c r="AF114" s="12">
        <f t="shared" si="115"/>
        <v>1.5777200548842911</v>
      </c>
    </row>
    <row r="115" spans="1:32" x14ac:dyDescent="0.25">
      <c r="A115" t="s">
        <v>150</v>
      </c>
      <c r="B115">
        <v>100</v>
      </c>
      <c r="C115">
        <v>100</v>
      </c>
      <c r="D115">
        <v>4.93</v>
      </c>
      <c r="E115">
        <v>762</v>
      </c>
      <c r="F115">
        <v>200</v>
      </c>
      <c r="H115">
        <v>113</v>
      </c>
      <c r="I115" s="13">
        <f t="shared" si="81"/>
        <v>46.479162279706692</v>
      </c>
      <c r="J115">
        <v>2512</v>
      </c>
      <c r="K115" s="12">
        <f t="shared" si="97"/>
        <v>25.12</v>
      </c>
      <c r="L115" s="14">
        <f t="shared" si="101"/>
        <v>1.4437895528441222</v>
      </c>
      <c r="M115" s="13">
        <v>0</v>
      </c>
      <c r="N115" s="13">
        <f t="shared" si="98"/>
        <v>20.28397565922921</v>
      </c>
      <c r="O115" s="12">
        <f t="shared" si="99"/>
        <v>0.70241421446128738</v>
      </c>
      <c r="P115">
        <v>1049</v>
      </c>
      <c r="R115" s="1">
        <f t="shared" si="102"/>
        <v>2346.7324795999998</v>
      </c>
      <c r="S115" s="12">
        <f t="shared" si="103"/>
        <v>0.44700450908609823</v>
      </c>
      <c r="T115" s="1">
        <f t="shared" si="104"/>
        <v>932.05259154133103</v>
      </c>
      <c r="U115" s="18">
        <f t="shared" si="105"/>
        <v>1.1254729717185525</v>
      </c>
      <c r="V115" s="1">
        <f t="shared" si="106"/>
        <v>877.35330721216474</v>
      </c>
      <c r="W115" s="12">
        <f t="shared" si="107"/>
        <v>0.60875394925436976</v>
      </c>
      <c r="X115">
        <f t="shared" si="108"/>
        <v>90.14</v>
      </c>
      <c r="Y115">
        <f t="shared" si="109"/>
        <v>90.14</v>
      </c>
      <c r="Z115" s="1">
        <f t="shared" si="100"/>
        <v>8125.2196000000004</v>
      </c>
      <c r="AA115" s="1">
        <f t="shared" si="110"/>
        <v>1874.7803999999996</v>
      </c>
      <c r="AB115" s="22">
        <f t="shared" si="111"/>
        <v>719772614.72142756</v>
      </c>
      <c r="AC115" s="1">
        <f t="shared" si="112"/>
        <v>1125.7858720875779</v>
      </c>
      <c r="AD115">
        <f t="shared" si="113"/>
        <v>1.6728620394995481</v>
      </c>
      <c r="AE115">
        <f t="shared" si="114"/>
        <v>0.39717036332159994</v>
      </c>
      <c r="AF115" s="12">
        <f t="shared" si="115"/>
        <v>1.1956414723428255</v>
      </c>
    </row>
    <row r="116" spans="1:32" x14ac:dyDescent="0.25">
      <c r="A116" t="s">
        <v>151</v>
      </c>
      <c r="B116">
        <v>99.37</v>
      </c>
      <c r="C116">
        <v>99.37</v>
      </c>
      <c r="D116">
        <v>4.91</v>
      </c>
      <c r="E116">
        <v>762</v>
      </c>
      <c r="F116">
        <v>200</v>
      </c>
      <c r="H116">
        <v>113</v>
      </c>
      <c r="I116" s="13">
        <f t="shared" si="81"/>
        <v>46.479162279706692</v>
      </c>
      <c r="J116">
        <v>2512</v>
      </c>
      <c r="K116" s="12">
        <f t="shared" si="97"/>
        <v>25.279259333802958</v>
      </c>
      <c r="L116" s="14">
        <f t="shared" si="101"/>
        <v>1.4528057382054544</v>
      </c>
      <c r="M116" s="13">
        <v>0</v>
      </c>
      <c r="N116" s="13">
        <f t="shared" si="98"/>
        <v>20.23828920570265</v>
      </c>
      <c r="O116" s="12">
        <f t="shared" si="99"/>
        <v>0.70083213731307403</v>
      </c>
      <c r="P116">
        <v>1235</v>
      </c>
      <c r="R116" s="1">
        <f t="shared" si="102"/>
        <v>2319.8280153000001</v>
      </c>
      <c r="S116" s="12">
        <f t="shared" si="103"/>
        <v>0.53236705128776107</v>
      </c>
      <c r="T116" s="1">
        <f t="shared" si="104"/>
        <v>911.84067166604382</v>
      </c>
      <c r="U116" s="18">
        <f t="shared" si="105"/>
        <v>1.3544032837924467</v>
      </c>
      <c r="V116" s="1">
        <f t="shared" si="106"/>
        <v>858.41327001044169</v>
      </c>
      <c r="W116" s="12">
        <f t="shared" si="107"/>
        <v>0.60938057626534237</v>
      </c>
      <c r="X116">
        <f t="shared" si="108"/>
        <v>89.550000000000011</v>
      </c>
      <c r="Y116">
        <f t="shared" si="109"/>
        <v>89.550000000000011</v>
      </c>
      <c r="Z116" s="1">
        <f t="shared" si="100"/>
        <v>8019.2025000000021</v>
      </c>
      <c r="AA116" s="1">
        <f t="shared" si="110"/>
        <v>1855.1943999999994</v>
      </c>
      <c r="AB116" s="22">
        <f t="shared" si="111"/>
        <v>702716612.49175847</v>
      </c>
      <c r="AC116" s="1">
        <f t="shared" si="112"/>
        <v>1099.1088272101658</v>
      </c>
      <c r="AD116">
        <f t="shared" si="113"/>
        <v>1.6868668589929205</v>
      </c>
      <c r="AE116">
        <f t="shared" si="114"/>
        <v>0.39306391062275564</v>
      </c>
      <c r="AF116" s="12">
        <f t="shared" si="115"/>
        <v>1.4387009650782514</v>
      </c>
    </row>
    <row r="117" spans="1:32" x14ac:dyDescent="0.25">
      <c r="A117" t="s">
        <v>152</v>
      </c>
      <c r="B117">
        <v>124.6</v>
      </c>
      <c r="C117">
        <v>124.6</v>
      </c>
      <c r="D117">
        <v>4.93</v>
      </c>
      <c r="E117">
        <v>762</v>
      </c>
      <c r="F117">
        <v>200</v>
      </c>
      <c r="H117">
        <v>113</v>
      </c>
      <c r="I117" s="13">
        <f t="shared" si="81"/>
        <v>46.479162279706692</v>
      </c>
      <c r="J117">
        <v>2512</v>
      </c>
      <c r="K117" s="12">
        <f t="shared" si="97"/>
        <v>20.160513643659712</v>
      </c>
      <c r="L117" s="14">
        <f t="shared" si="101"/>
        <v>1.1713227949101439</v>
      </c>
      <c r="M117" s="13">
        <v>0</v>
      </c>
      <c r="N117" s="13">
        <f t="shared" si="98"/>
        <v>25.273833671399593</v>
      </c>
      <c r="O117" s="12">
        <f t="shared" si="99"/>
        <v>0.87520811121876396</v>
      </c>
      <c r="P117">
        <v>2823</v>
      </c>
      <c r="R117" s="1">
        <f t="shared" si="102"/>
        <v>3285.9132475999991</v>
      </c>
      <c r="S117" s="12">
        <f t="shared" si="103"/>
        <v>0.85912189010525253</v>
      </c>
      <c r="T117" s="1">
        <f t="shared" si="104"/>
        <v>1801.8515598844247</v>
      </c>
      <c r="U117" s="18">
        <f t="shared" si="105"/>
        <v>1.5667217338264392</v>
      </c>
      <c r="V117" s="1">
        <f t="shared" si="106"/>
        <v>1679.4851240880255</v>
      </c>
      <c r="W117" s="12">
        <f t="shared" si="107"/>
        <v>0.54725669039297242</v>
      </c>
      <c r="X117">
        <f t="shared" si="108"/>
        <v>114.74</v>
      </c>
      <c r="Y117">
        <f t="shared" si="109"/>
        <v>114.74</v>
      </c>
      <c r="Z117" s="1">
        <f t="shared" si="100"/>
        <v>13165.267599999999</v>
      </c>
      <c r="AA117" s="1">
        <f t="shared" si="110"/>
        <v>2359.8923999999988</v>
      </c>
      <c r="AB117" s="22">
        <f t="shared" si="111"/>
        <v>1531237046.6601608</v>
      </c>
      <c r="AC117" s="1">
        <f t="shared" si="112"/>
        <v>2394.9855811259131</v>
      </c>
      <c r="AD117">
        <f t="shared" si="113"/>
        <v>1.2879874384036207</v>
      </c>
      <c r="AE117">
        <f t="shared" si="114"/>
        <v>0.54835640021856347</v>
      </c>
      <c r="AF117" s="12">
        <f t="shared" si="115"/>
        <v>1.6808722861019163</v>
      </c>
    </row>
    <row r="118" spans="1:32" x14ac:dyDescent="0.25">
      <c r="A118" t="s">
        <v>153</v>
      </c>
      <c r="B118">
        <v>125.09</v>
      </c>
      <c r="C118">
        <v>125.09</v>
      </c>
      <c r="D118">
        <v>4.8899999999999997</v>
      </c>
      <c r="E118">
        <v>762</v>
      </c>
      <c r="F118">
        <v>200</v>
      </c>
      <c r="H118">
        <v>113</v>
      </c>
      <c r="I118" s="13">
        <f t="shared" si="81"/>
        <v>46.479162279706692</v>
      </c>
      <c r="J118">
        <v>2512</v>
      </c>
      <c r="K118" s="12">
        <f t="shared" si="97"/>
        <v>20.081541290271005</v>
      </c>
      <c r="L118" s="14">
        <f t="shared" si="101"/>
        <v>1.1675219663839937</v>
      </c>
      <c r="M118" s="13">
        <v>0</v>
      </c>
      <c r="N118" s="13">
        <f t="shared" si="98"/>
        <v>25.58077709611452</v>
      </c>
      <c r="O118" s="12">
        <f t="shared" si="99"/>
        <v>0.88583726144933495</v>
      </c>
      <c r="P118">
        <v>2546</v>
      </c>
      <c r="R118" s="1">
        <f t="shared" si="102"/>
        <v>3294.0401033000007</v>
      </c>
      <c r="S118" s="12">
        <f t="shared" si="103"/>
        <v>0.77291105152283757</v>
      </c>
      <c r="T118" s="1">
        <f t="shared" si="104"/>
        <v>1814.4484803841806</v>
      </c>
      <c r="U118" s="18">
        <f t="shared" si="105"/>
        <v>1.4031812021804693</v>
      </c>
      <c r="V118" s="1">
        <f t="shared" si="106"/>
        <v>1690.3062894086218</v>
      </c>
      <c r="W118" s="12">
        <f t="shared" si="107"/>
        <v>0.54387538943597302</v>
      </c>
      <c r="X118">
        <f t="shared" si="108"/>
        <v>115.31</v>
      </c>
      <c r="Y118">
        <f t="shared" si="109"/>
        <v>115.31</v>
      </c>
      <c r="Z118" s="1">
        <f t="shared" si="100"/>
        <v>13296.3961</v>
      </c>
      <c r="AA118" s="1">
        <f t="shared" si="110"/>
        <v>2351.112000000001</v>
      </c>
      <c r="AB118" s="22">
        <f t="shared" si="111"/>
        <v>1545034872.508085</v>
      </c>
      <c r="AC118" s="1">
        <f t="shared" si="112"/>
        <v>2416.5665597397351</v>
      </c>
      <c r="AD118">
        <f t="shared" si="113"/>
        <v>1.2831435774648932</v>
      </c>
      <c r="AE118">
        <f t="shared" si="114"/>
        <v>0.55082768378152069</v>
      </c>
      <c r="AF118" s="12">
        <f t="shared" si="115"/>
        <v>1.5062358910648999</v>
      </c>
    </row>
    <row r="119" spans="1:32" x14ac:dyDescent="0.25">
      <c r="A119" t="s">
        <v>154</v>
      </c>
      <c r="B119">
        <v>124.54</v>
      </c>
      <c r="C119">
        <v>124.54</v>
      </c>
      <c r="D119">
        <v>4.92</v>
      </c>
      <c r="E119">
        <v>762</v>
      </c>
      <c r="F119">
        <v>200</v>
      </c>
      <c r="H119">
        <v>113</v>
      </c>
      <c r="I119" s="13">
        <f t="shared" si="81"/>
        <v>46.479162279706692</v>
      </c>
      <c r="J119">
        <v>2512</v>
      </c>
      <c r="K119" s="12">
        <f t="shared" si="97"/>
        <v>20.170226433274451</v>
      </c>
      <c r="L119" s="14">
        <f t="shared" si="101"/>
        <v>1.1719880516050809</v>
      </c>
      <c r="M119" s="13">
        <v>0</v>
      </c>
      <c r="N119" s="13">
        <f t="shared" si="98"/>
        <v>25.313008130081304</v>
      </c>
      <c r="O119" s="12">
        <f t="shared" si="99"/>
        <v>0.87656468436222168</v>
      </c>
      <c r="P119">
        <v>2522</v>
      </c>
      <c r="R119" s="1">
        <f t="shared" si="102"/>
        <v>3280.4788292000017</v>
      </c>
      <c r="S119" s="12">
        <f t="shared" si="103"/>
        <v>0.76879020756095873</v>
      </c>
      <c r="T119" s="1">
        <f t="shared" si="104"/>
        <v>1797.4554958867543</v>
      </c>
      <c r="U119" s="18">
        <f t="shared" si="105"/>
        <v>1.4030945443552136</v>
      </c>
      <c r="V119" s="1">
        <f t="shared" si="106"/>
        <v>1675.2706219008501</v>
      </c>
      <c r="W119" s="12">
        <f t="shared" si="107"/>
        <v>0.54682281233848384</v>
      </c>
      <c r="X119">
        <f t="shared" si="108"/>
        <v>114.7</v>
      </c>
      <c r="Y119">
        <f t="shared" si="109"/>
        <v>114.7</v>
      </c>
      <c r="Z119" s="1">
        <f t="shared" si="100"/>
        <v>13156.09</v>
      </c>
      <c r="AA119" s="1">
        <f t="shared" si="110"/>
        <v>2354.1216000000022</v>
      </c>
      <c r="AB119" s="22">
        <f t="shared" si="111"/>
        <v>1526969617.7006397</v>
      </c>
      <c r="AC119" s="1">
        <f t="shared" si="112"/>
        <v>2388.3109575927219</v>
      </c>
      <c r="AD119">
        <f t="shared" si="113"/>
        <v>1.2888367419710705</v>
      </c>
      <c r="AE119">
        <f t="shared" si="114"/>
        <v>0.54792473583043766</v>
      </c>
      <c r="AF119" s="12">
        <f t="shared" si="115"/>
        <v>1.5054284167762737</v>
      </c>
    </row>
    <row r="120" spans="1:32" x14ac:dyDescent="0.25">
      <c r="A120" t="s">
        <v>155</v>
      </c>
      <c r="B120">
        <v>149.72</v>
      </c>
      <c r="C120">
        <v>149.72</v>
      </c>
      <c r="D120">
        <v>4.9400000000000004</v>
      </c>
      <c r="E120">
        <v>762</v>
      </c>
      <c r="F120">
        <v>200</v>
      </c>
      <c r="H120">
        <v>113</v>
      </c>
      <c r="I120" s="13">
        <f t="shared" si="81"/>
        <v>46.479162279706692</v>
      </c>
      <c r="J120">
        <v>2512</v>
      </c>
      <c r="K120" s="12">
        <f t="shared" si="97"/>
        <v>16.777985573069731</v>
      </c>
      <c r="L120" s="14">
        <f t="shared" si="101"/>
        <v>0.98547206261457887</v>
      </c>
      <c r="M120" s="13">
        <v>0</v>
      </c>
      <c r="N120" s="13">
        <f t="shared" si="98"/>
        <v>30.307692307692307</v>
      </c>
      <c r="O120" s="12">
        <f t="shared" si="99"/>
        <v>1.049525706502995</v>
      </c>
      <c r="P120">
        <v>3938</v>
      </c>
      <c r="R120" s="1">
        <f t="shared" si="102"/>
        <v>4389.7103263999979</v>
      </c>
      <c r="S120" s="12">
        <f t="shared" si="103"/>
        <v>0.89709791926738691</v>
      </c>
      <c r="T120" s="1">
        <f t="shared" si="104"/>
        <v>2966.3143940313616</v>
      </c>
      <c r="U120" s="18">
        <f t="shared" si="105"/>
        <v>1.3275733711584332</v>
      </c>
      <c r="V120" s="1">
        <f t="shared" si="106"/>
        <v>2742.3320167166544</v>
      </c>
      <c r="W120" s="12">
        <f t="shared" si="107"/>
        <v>0.49660904057598521</v>
      </c>
      <c r="X120">
        <f t="shared" si="108"/>
        <v>139.84</v>
      </c>
      <c r="Y120">
        <f t="shared" si="109"/>
        <v>139.84</v>
      </c>
      <c r="Z120" s="1">
        <f t="shared" si="100"/>
        <v>19555.225600000002</v>
      </c>
      <c r="AA120" s="1">
        <f t="shared" si="110"/>
        <v>2860.8527999999969</v>
      </c>
      <c r="AB120" s="22">
        <f t="shared" si="111"/>
        <v>2889926207.3409286</v>
      </c>
      <c r="AC120" s="1">
        <f t="shared" si="112"/>
        <v>4520.0915248202746</v>
      </c>
      <c r="AD120">
        <f t="shared" si="113"/>
        <v>1.068052159671447</v>
      </c>
      <c r="AE120">
        <f t="shared" si="114"/>
        <v>0.6757426284353566</v>
      </c>
      <c r="AF120" s="12">
        <f t="shared" si="115"/>
        <v>1.4360040928650564</v>
      </c>
    </row>
    <row r="121" spans="1:32" x14ac:dyDescent="0.25">
      <c r="A121" t="s">
        <v>156</v>
      </c>
      <c r="B121">
        <v>149.96</v>
      </c>
      <c r="C121">
        <v>149.96</v>
      </c>
      <c r="D121">
        <v>4.91</v>
      </c>
      <c r="E121">
        <v>762</v>
      </c>
      <c r="F121">
        <v>200</v>
      </c>
      <c r="H121">
        <v>113</v>
      </c>
      <c r="I121" s="13">
        <f t="shared" si="81"/>
        <v>46.479162279706692</v>
      </c>
      <c r="J121">
        <v>2512</v>
      </c>
      <c r="K121" s="12">
        <f t="shared" si="97"/>
        <v>16.751133635636169</v>
      </c>
      <c r="L121" s="14">
        <f t="shared" si="101"/>
        <v>0.98437990302567946</v>
      </c>
      <c r="M121" s="13">
        <v>0</v>
      </c>
      <c r="N121" s="13">
        <f t="shared" si="98"/>
        <v>30.54175152749491</v>
      </c>
      <c r="O121" s="12">
        <f t="shared" si="99"/>
        <v>1.0576309480876378</v>
      </c>
      <c r="P121">
        <v>3739</v>
      </c>
      <c r="R121" s="1">
        <f t="shared" si="102"/>
        <v>4390.0036987999993</v>
      </c>
      <c r="S121" s="12">
        <f t="shared" si="103"/>
        <v>0.85170771063861517</v>
      </c>
      <c r="T121" s="1">
        <f t="shared" si="104"/>
        <v>2969.8522793347342</v>
      </c>
      <c r="U121" s="18">
        <f t="shared" si="105"/>
        <v>1.2589851778208847</v>
      </c>
      <c r="V121" s="1">
        <f t="shared" si="106"/>
        <v>2744.6546104116701</v>
      </c>
      <c r="W121" s="12">
        <f t="shared" si="107"/>
        <v>0.49448065034509575</v>
      </c>
      <c r="X121">
        <f t="shared" si="108"/>
        <v>140.14000000000001</v>
      </c>
      <c r="Y121">
        <f t="shared" si="109"/>
        <v>140.14000000000001</v>
      </c>
      <c r="Z121" s="1">
        <f t="shared" si="100"/>
        <v>19639.219600000004</v>
      </c>
      <c r="AA121" s="1">
        <f t="shared" si="110"/>
        <v>2848.7819999999992</v>
      </c>
      <c r="AB121" s="22">
        <f t="shared" si="111"/>
        <v>2896536020.6769948</v>
      </c>
      <c r="AC121" s="1">
        <f t="shared" si="112"/>
        <v>4530.4298376689221</v>
      </c>
      <c r="AD121">
        <f t="shared" si="113"/>
        <v>1.0668617865581194</v>
      </c>
      <c r="AE121">
        <f t="shared" si="114"/>
        <v>0.67650336607837913</v>
      </c>
      <c r="AF121" s="12">
        <f t="shared" si="115"/>
        <v>1.3622843420138713</v>
      </c>
    </row>
    <row r="122" spans="1:32" x14ac:dyDescent="0.25">
      <c r="A122" t="s">
        <v>157</v>
      </c>
      <c r="B122">
        <v>150.31</v>
      </c>
      <c r="C122">
        <v>150.31</v>
      </c>
      <c r="D122">
        <v>4.92</v>
      </c>
      <c r="E122">
        <v>762</v>
      </c>
      <c r="F122">
        <v>200</v>
      </c>
      <c r="H122">
        <v>113</v>
      </c>
      <c r="I122" s="13">
        <f t="shared" si="81"/>
        <v>46.479162279706692</v>
      </c>
      <c r="J122">
        <v>2512</v>
      </c>
      <c r="K122" s="12">
        <f t="shared" si="97"/>
        <v>16.712128268245625</v>
      </c>
      <c r="L122" s="14">
        <f t="shared" si="101"/>
        <v>0.98210646205209495</v>
      </c>
      <c r="M122" s="13">
        <v>0</v>
      </c>
      <c r="N122" s="13">
        <f t="shared" si="98"/>
        <v>30.550813008130081</v>
      </c>
      <c r="O122" s="12">
        <f t="shared" si="99"/>
        <v>1.0579447382887868</v>
      </c>
      <c r="P122">
        <v>3988</v>
      </c>
      <c r="R122" s="1">
        <f t="shared" si="102"/>
        <v>4409.9874641000024</v>
      </c>
      <c r="S122" s="12">
        <f t="shared" si="103"/>
        <v>0.90431096062398397</v>
      </c>
      <c r="T122" s="1">
        <f t="shared" si="104"/>
        <v>2990.3512189971352</v>
      </c>
      <c r="U122" s="18">
        <f t="shared" si="105"/>
        <v>1.3336226108374798</v>
      </c>
      <c r="V122" s="1">
        <f t="shared" si="106"/>
        <v>2763.5623621147588</v>
      </c>
      <c r="W122" s="12">
        <f t="shared" si="107"/>
        <v>0.49439861680989161</v>
      </c>
      <c r="X122">
        <f t="shared" si="108"/>
        <v>140.47</v>
      </c>
      <c r="Y122">
        <f t="shared" si="109"/>
        <v>140.47</v>
      </c>
      <c r="Z122" s="1">
        <f t="shared" si="100"/>
        <v>19731.820899999999</v>
      </c>
      <c r="AA122" s="1">
        <f t="shared" si="110"/>
        <v>2861.2752000000037</v>
      </c>
      <c r="AB122" s="22">
        <f t="shared" si="111"/>
        <v>2923208160.8154488</v>
      </c>
      <c r="AC122" s="1">
        <f t="shared" si="112"/>
        <v>4572.1473439091851</v>
      </c>
      <c r="AD122">
        <f t="shared" si="113"/>
        <v>1.0643877299177116</v>
      </c>
      <c r="AE122">
        <f t="shared" si="114"/>
        <v>0.67808610417612858</v>
      </c>
      <c r="AF122" s="12">
        <f t="shared" si="115"/>
        <v>1.4430649565469786</v>
      </c>
    </row>
    <row r="123" spans="1:32" x14ac:dyDescent="0.25">
      <c r="A123" t="s">
        <v>158</v>
      </c>
      <c r="B123">
        <v>199.62</v>
      </c>
      <c r="C123">
        <v>199.62</v>
      </c>
      <c r="D123">
        <v>4.95</v>
      </c>
      <c r="E123">
        <v>762</v>
      </c>
      <c r="F123">
        <v>200</v>
      </c>
      <c r="H123">
        <v>113</v>
      </c>
      <c r="I123" s="13">
        <f t="shared" si="81"/>
        <v>46.479162279706692</v>
      </c>
      <c r="J123">
        <v>2512</v>
      </c>
      <c r="K123" s="12">
        <f t="shared" si="97"/>
        <v>12.583909427913035</v>
      </c>
      <c r="L123" s="14">
        <f t="shared" si="101"/>
        <v>0.75372059535640157</v>
      </c>
      <c r="M123" s="13">
        <v>0</v>
      </c>
      <c r="N123" s="13">
        <f t="shared" si="98"/>
        <v>40.327272727272728</v>
      </c>
      <c r="O123" s="12">
        <f t="shared" si="99"/>
        <v>1.3964939649888031</v>
      </c>
      <c r="P123">
        <v>6141</v>
      </c>
      <c r="R123" s="1">
        <f t="shared" si="102"/>
        <v>7004.3887512000056</v>
      </c>
      <c r="S123" s="12">
        <f t="shared" si="103"/>
        <v>0.87673603195538108</v>
      </c>
      <c r="T123" s="1">
        <f t="shared" si="104"/>
        <v>5751.035601153475</v>
      </c>
      <c r="U123" s="18">
        <f t="shared" si="105"/>
        <v>1.0678076829794465</v>
      </c>
      <c r="V123" s="1">
        <f t="shared" si="106"/>
        <v>5250.1117063572419</v>
      </c>
      <c r="W123" s="12">
        <f t="shared" si="107"/>
        <v>0.4193232552229223</v>
      </c>
      <c r="X123">
        <f t="shared" si="108"/>
        <v>189.72</v>
      </c>
      <c r="Y123">
        <f t="shared" si="109"/>
        <v>189.72</v>
      </c>
      <c r="Z123" s="1">
        <f t="shared" si="100"/>
        <v>35993.678399999997</v>
      </c>
      <c r="AA123" s="1">
        <f t="shared" si="110"/>
        <v>3854.4660000000076</v>
      </c>
      <c r="AB123" s="22">
        <f t="shared" si="111"/>
        <v>7882954169.653389</v>
      </c>
      <c r="AC123" s="1">
        <f t="shared" si="112"/>
        <v>12329.613898889913</v>
      </c>
      <c r="AD123">
        <f t="shared" si="113"/>
        <v>0.84218803044462631</v>
      </c>
      <c r="AE123">
        <f t="shared" si="114"/>
        <v>0.82106173792369763</v>
      </c>
      <c r="AF123" s="12">
        <f t="shared" si="115"/>
        <v>1.1696893977634804</v>
      </c>
    </row>
    <row r="124" spans="1:32" x14ac:dyDescent="0.25">
      <c r="A124" t="s">
        <v>159</v>
      </c>
      <c r="B124">
        <v>199.5</v>
      </c>
      <c r="C124">
        <v>199.5</v>
      </c>
      <c r="D124">
        <v>4.92</v>
      </c>
      <c r="E124">
        <v>762</v>
      </c>
      <c r="F124">
        <v>200</v>
      </c>
      <c r="H124">
        <v>113</v>
      </c>
      <c r="I124" s="13">
        <f t="shared" si="81"/>
        <v>46.479162279706692</v>
      </c>
      <c r="J124">
        <v>2512</v>
      </c>
      <c r="K124" s="12">
        <f t="shared" si="97"/>
        <v>12.591478696741854</v>
      </c>
      <c r="L124" s="14">
        <f t="shared" si="101"/>
        <v>0.75447156985241992</v>
      </c>
      <c r="M124" s="13">
        <v>0</v>
      </c>
      <c r="N124" s="13">
        <f t="shared" si="98"/>
        <v>40.548780487804876</v>
      </c>
      <c r="O124" s="12">
        <f t="shared" si="99"/>
        <v>1.4041645618296386</v>
      </c>
      <c r="P124">
        <v>6004</v>
      </c>
      <c r="R124" s="1">
        <f t="shared" si="102"/>
        <v>6982.6662755999996</v>
      </c>
      <c r="S124" s="12">
        <f t="shared" si="103"/>
        <v>0.85984346996220928</v>
      </c>
      <c r="T124" s="1">
        <f t="shared" si="104"/>
        <v>5730.4495372106367</v>
      </c>
      <c r="U124" s="18">
        <f t="shared" si="105"/>
        <v>1.0477363007933436</v>
      </c>
      <c r="V124" s="1">
        <f t="shared" si="106"/>
        <v>5230.0826043846519</v>
      </c>
      <c r="W124" s="12">
        <f t="shared" si="107"/>
        <v>0.41788518849832462</v>
      </c>
      <c r="X124">
        <f t="shared" si="108"/>
        <v>189.66</v>
      </c>
      <c r="Y124">
        <f t="shared" si="109"/>
        <v>189.66</v>
      </c>
      <c r="Z124" s="1">
        <f t="shared" si="100"/>
        <v>35970.9156</v>
      </c>
      <c r="AA124" s="1">
        <f t="shared" si="110"/>
        <v>3829.3343999999997</v>
      </c>
      <c r="AB124" s="22">
        <f t="shared" si="111"/>
        <v>7842870650.7988386</v>
      </c>
      <c r="AC124" s="1">
        <f t="shared" si="112"/>
        <v>12266.919850370892</v>
      </c>
      <c r="AD124">
        <f t="shared" si="113"/>
        <v>0.8428331896922916</v>
      </c>
      <c r="AE124">
        <f t="shared" si="114"/>
        <v>0.82066782387050796</v>
      </c>
      <c r="AF124" s="12">
        <f t="shared" si="115"/>
        <v>1.1479742203242704</v>
      </c>
    </row>
    <row r="125" spans="1:32" x14ac:dyDescent="0.25">
      <c r="A125" t="s">
        <v>160</v>
      </c>
      <c r="B125">
        <v>199.78</v>
      </c>
      <c r="C125">
        <v>199.78</v>
      </c>
      <c r="D125">
        <v>4.92</v>
      </c>
      <c r="E125">
        <v>762</v>
      </c>
      <c r="F125">
        <v>200</v>
      </c>
      <c r="H125">
        <v>113</v>
      </c>
      <c r="I125" s="13">
        <f t="shared" si="81"/>
        <v>46.479162279706692</v>
      </c>
      <c r="J125">
        <v>2512</v>
      </c>
      <c r="K125" s="12">
        <f t="shared" si="97"/>
        <v>12.573831214335769</v>
      </c>
      <c r="L125" s="14">
        <f t="shared" si="101"/>
        <v>0.75349032285559614</v>
      </c>
      <c r="M125" s="13">
        <v>0</v>
      </c>
      <c r="N125" s="13">
        <f t="shared" si="98"/>
        <v>40.605691056910572</v>
      </c>
      <c r="O125" s="12">
        <f t="shared" si="99"/>
        <v>1.4061353191093997</v>
      </c>
      <c r="P125">
        <v>6329</v>
      </c>
      <c r="R125" s="1">
        <f t="shared" si="102"/>
        <v>6998.8757443999993</v>
      </c>
      <c r="S125" s="12">
        <f t="shared" si="103"/>
        <v>0.9042880929932231</v>
      </c>
      <c r="T125" s="1">
        <f t="shared" si="104"/>
        <v>5747.3536350710037</v>
      </c>
      <c r="U125" s="18">
        <f t="shared" si="105"/>
        <v>1.1012024667108917</v>
      </c>
      <c r="V125" s="1">
        <f t="shared" si="106"/>
        <v>5245.1935297481486</v>
      </c>
      <c r="W125" s="12">
        <f t="shared" si="107"/>
        <v>0.4175173048240064</v>
      </c>
      <c r="X125">
        <f t="shared" si="108"/>
        <v>189.94</v>
      </c>
      <c r="Y125">
        <f t="shared" si="109"/>
        <v>189.94</v>
      </c>
      <c r="Z125" s="1">
        <f t="shared" si="100"/>
        <v>36077.203600000001</v>
      </c>
      <c r="AA125" s="1">
        <f t="shared" si="110"/>
        <v>3834.8447999999989</v>
      </c>
      <c r="AB125" s="22">
        <f t="shared" si="111"/>
        <v>7881564790.0541754</v>
      </c>
      <c r="AC125" s="1">
        <f t="shared" si="112"/>
        <v>12327.440790477938</v>
      </c>
      <c r="AD125">
        <f t="shared" si="113"/>
        <v>0.84199031721835282</v>
      </c>
      <c r="AE125">
        <f t="shared" si="114"/>
        <v>0.82118240771307105</v>
      </c>
      <c r="AF125" s="12">
        <f t="shared" si="115"/>
        <v>1.2066284998074974</v>
      </c>
    </row>
    <row r="126" spans="1:32" x14ac:dyDescent="0.25">
      <c r="A126" t="s">
        <v>161</v>
      </c>
      <c r="B126">
        <v>74.41</v>
      </c>
      <c r="C126">
        <v>74.41</v>
      </c>
      <c r="D126">
        <v>4.95</v>
      </c>
      <c r="E126">
        <v>762</v>
      </c>
      <c r="F126">
        <v>200</v>
      </c>
      <c r="H126">
        <v>113</v>
      </c>
      <c r="I126" s="13">
        <f t="shared" si="81"/>
        <v>46.479162279706692</v>
      </c>
      <c r="J126">
        <v>3512</v>
      </c>
      <c r="K126" s="12">
        <f t="shared" si="97"/>
        <v>47.197957263808632</v>
      </c>
      <c r="L126" s="14">
        <f t="shared" si="101"/>
        <v>2.688234664775099</v>
      </c>
      <c r="M126" s="13">
        <v>0</v>
      </c>
      <c r="N126" s="13">
        <f t="shared" si="98"/>
        <v>15.032323232323231</v>
      </c>
      <c r="O126" s="12">
        <f t="shared" si="99"/>
        <v>0.52055463347769171</v>
      </c>
      <c r="P126">
        <v>469</v>
      </c>
      <c r="R126" s="1">
        <f t="shared" si="102"/>
        <v>1518.2387272999999</v>
      </c>
      <c r="S126" s="12">
        <f t="shared" si="103"/>
        <v>0.30891057616087725</v>
      </c>
      <c r="T126" s="1">
        <f t="shared" si="104"/>
        <v>194.00705482444621</v>
      </c>
      <c r="U126" s="18">
        <f t="shared" si="105"/>
        <v>2.417437862887978</v>
      </c>
      <c r="V126" s="1">
        <f t="shared" si="106"/>
        <v>184.99339333715673</v>
      </c>
      <c r="W126" s="12">
        <f t="shared" si="107"/>
        <v>0.69026344616021706</v>
      </c>
      <c r="X126">
        <f t="shared" si="108"/>
        <v>64.509999999999991</v>
      </c>
      <c r="Y126">
        <f t="shared" si="109"/>
        <v>64.509999999999991</v>
      </c>
      <c r="Z126" s="1">
        <f t="shared" si="100"/>
        <v>4161.5400999999993</v>
      </c>
      <c r="AA126" s="1">
        <f t="shared" si="110"/>
        <v>1375.308</v>
      </c>
      <c r="AB126" s="22">
        <f t="shared" si="111"/>
        <v>262551788.03641549</v>
      </c>
      <c r="AC126" s="1">
        <f t="shared" si="112"/>
        <v>210.09015969961811</v>
      </c>
      <c r="AD126">
        <f t="shared" si="113"/>
        <v>4.3745674462506301</v>
      </c>
      <c r="AE126">
        <f t="shared" si="114"/>
        <v>0.12778428802792022</v>
      </c>
      <c r="AF126" s="12">
        <f t="shared" si="115"/>
        <v>2.535225672331074</v>
      </c>
    </row>
    <row r="127" spans="1:32" x14ac:dyDescent="0.25">
      <c r="A127" t="s">
        <v>162</v>
      </c>
      <c r="B127">
        <v>73.95</v>
      </c>
      <c r="C127">
        <v>73.95</v>
      </c>
      <c r="D127">
        <v>4.97</v>
      </c>
      <c r="E127">
        <v>762</v>
      </c>
      <c r="F127">
        <v>200</v>
      </c>
      <c r="H127">
        <v>113</v>
      </c>
      <c r="I127" s="13">
        <f t="shared" si="81"/>
        <v>46.479162279706692</v>
      </c>
      <c r="J127">
        <v>3512</v>
      </c>
      <c r="K127" s="12">
        <f t="shared" si="97"/>
        <v>47.491548343475323</v>
      </c>
      <c r="L127" s="14">
        <f t="shared" si="101"/>
        <v>2.7044890586065522</v>
      </c>
      <c r="M127" s="13">
        <v>0</v>
      </c>
      <c r="N127" s="13">
        <f t="shared" si="98"/>
        <v>14.879275653923543</v>
      </c>
      <c r="O127" s="12">
        <f t="shared" si="99"/>
        <v>0.51525474570604057</v>
      </c>
      <c r="P127">
        <v>286</v>
      </c>
      <c r="R127" s="1">
        <f t="shared" si="102"/>
        <v>1507.9403201000002</v>
      </c>
      <c r="S127" s="12">
        <f t="shared" si="103"/>
        <v>0.18966267841490814</v>
      </c>
      <c r="T127" s="1">
        <f t="shared" si="104"/>
        <v>190.48673903759587</v>
      </c>
      <c r="U127" s="18">
        <f t="shared" si="105"/>
        <v>1.5014168516137647</v>
      </c>
      <c r="V127" s="1">
        <f t="shared" si="106"/>
        <v>181.7137830556251</v>
      </c>
      <c r="W127" s="12">
        <f t="shared" si="107"/>
        <v>0.69296354429378448</v>
      </c>
      <c r="X127">
        <f t="shared" si="108"/>
        <v>64.010000000000005</v>
      </c>
      <c r="Y127">
        <f t="shared" si="109"/>
        <v>64.010000000000005</v>
      </c>
      <c r="Z127" s="1">
        <f t="shared" si="100"/>
        <v>4097.2801000000009</v>
      </c>
      <c r="AA127" s="1">
        <f t="shared" si="110"/>
        <v>1371.3224</v>
      </c>
      <c r="AB127" s="22">
        <f t="shared" si="111"/>
        <v>257645739.51810968</v>
      </c>
      <c r="AC127" s="1">
        <f t="shared" si="112"/>
        <v>206.16441032874738</v>
      </c>
      <c r="AD127">
        <f t="shared" si="113"/>
        <v>4.4201018852149652</v>
      </c>
      <c r="AE127">
        <f t="shared" si="114"/>
        <v>0.12632246548388837</v>
      </c>
      <c r="AF127" s="12">
        <f t="shared" si="115"/>
        <v>1.5739037248068928</v>
      </c>
    </row>
    <row r="128" spans="1:32" x14ac:dyDescent="0.25">
      <c r="A128" t="s">
        <v>163</v>
      </c>
      <c r="B128">
        <v>74.16</v>
      </c>
      <c r="C128">
        <v>74.16</v>
      </c>
      <c r="D128">
        <v>4.8899999999999997</v>
      </c>
      <c r="E128">
        <v>762</v>
      </c>
      <c r="F128">
        <v>200</v>
      </c>
      <c r="H128">
        <v>113</v>
      </c>
      <c r="I128" s="13">
        <f t="shared" si="81"/>
        <v>46.479162279706692</v>
      </c>
      <c r="J128">
        <v>3512</v>
      </c>
      <c r="K128" s="12">
        <f t="shared" si="97"/>
        <v>47.357065803667744</v>
      </c>
      <c r="L128" s="14">
        <f t="shared" si="101"/>
        <v>2.6977206418639375</v>
      </c>
      <c r="M128" s="13">
        <v>0</v>
      </c>
      <c r="N128" s="13">
        <f t="shared" si="98"/>
        <v>15.165644171779141</v>
      </c>
      <c r="O128" s="12">
        <f t="shared" si="99"/>
        <v>0.52517140705957854</v>
      </c>
      <c r="P128">
        <v>410</v>
      </c>
      <c r="R128" s="1">
        <f t="shared" si="102"/>
        <v>1500.8105915999997</v>
      </c>
      <c r="S128" s="12">
        <f t="shared" si="103"/>
        <v>0.27318570530802488</v>
      </c>
      <c r="T128" s="1">
        <f t="shared" si="104"/>
        <v>190.4950997249685</v>
      </c>
      <c r="U128" s="18">
        <f t="shared" si="105"/>
        <v>2.1522863348818237</v>
      </c>
      <c r="V128" s="1">
        <f t="shared" si="106"/>
        <v>181.57787791263306</v>
      </c>
      <c r="W128" s="12">
        <f t="shared" si="107"/>
        <v>0.6879282170439075</v>
      </c>
      <c r="X128">
        <f t="shared" si="108"/>
        <v>64.38</v>
      </c>
      <c r="Y128">
        <f t="shared" si="109"/>
        <v>64.38</v>
      </c>
      <c r="Z128" s="1">
        <f t="shared" si="100"/>
        <v>4144.7843999999996</v>
      </c>
      <c r="AA128" s="1">
        <f t="shared" si="110"/>
        <v>1354.9211999999998</v>
      </c>
      <c r="AB128" s="22">
        <f t="shared" si="111"/>
        <v>257715894.96704814</v>
      </c>
      <c r="AC128" s="1">
        <f t="shared" si="112"/>
        <v>206.22054770865827</v>
      </c>
      <c r="AD128">
        <f t="shared" si="113"/>
        <v>4.4011089981651006</v>
      </c>
      <c r="AE128">
        <f t="shared" si="114"/>
        <v>0.12692814189289769</v>
      </c>
      <c r="AF128" s="12">
        <f t="shared" si="115"/>
        <v>2.2579843134705713</v>
      </c>
    </row>
    <row r="129" spans="1:32" x14ac:dyDescent="0.25">
      <c r="A129" t="s">
        <v>164</v>
      </c>
      <c r="B129">
        <v>98.99</v>
      </c>
      <c r="C129">
        <v>98.99</v>
      </c>
      <c r="D129">
        <v>4.95</v>
      </c>
      <c r="E129">
        <v>762</v>
      </c>
      <c r="F129">
        <v>200</v>
      </c>
      <c r="H129">
        <v>113</v>
      </c>
      <c r="I129" s="13">
        <f t="shared" si="81"/>
        <v>46.479162279706692</v>
      </c>
      <c r="J129">
        <v>3512</v>
      </c>
      <c r="K129" s="12">
        <f t="shared" si="97"/>
        <v>35.478331144560059</v>
      </c>
      <c r="L129" s="14">
        <f t="shared" si="101"/>
        <v>2.037940442404147</v>
      </c>
      <c r="M129" s="13">
        <v>0</v>
      </c>
      <c r="N129" s="13">
        <f t="shared" si="98"/>
        <v>19.997979797979795</v>
      </c>
      <c r="O129" s="12">
        <f t="shared" si="99"/>
        <v>0.6925104578411061</v>
      </c>
      <c r="P129">
        <v>810</v>
      </c>
      <c r="R129" s="1">
        <f t="shared" si="102"/>
        <v>2315.722079300001</v>
      </c>
      <c r="S129" s="12">
        <f t="shared" si="103"/>
        <v>0.34978290669701073</v>
      </c>
      <c r="T129" s="1">
        <f t="shared" si="104"/>
        <v>498.53473178963299</v>
      </c>
      <c r="U129" s="18">
        <f t="shared" si="105"/>
        <v>1.6247614225237093</v>
      </c>
      <c r="V129" s="1">
        <f t="shared" si="106"/>
        <v>469.57219463266711</v>
      </c>
      <c r="W129" s="12">
        <f t="shared" si="107"/>
        <v>0.61269783480619111</v>
      </c>
      <c r="X129">
        <f t="shared" si="108"/>
        <v>89.089999999999989</v>
      </c>
      <c r="Y129">
        <f t="shared" si="109"/>
        <v>89.089999999999989</v>
      </c>
      <c r="Z129" s="1">
        <f t="shared" si="100"/>
        <v>7937.0280999999977</v>
      </c>
      <c r="AA129" s="1">
        <f t="shared" si="110"/>
        <v>1861.992000000002</v>
      </c>
      <c r="AB129" s="22">
        <f t="shared" si="111"/>
        <v>696807360.93135583</v>
      </c>
      <c r="AC129" s="1">
        <f t="shared" si="112"/>
        <v>557.575215285274</v>
      </c>
      <c r="AD129">
        <f t="shared" si="113"/>
        <v>2.7695843698456404</v>
      </c>
      <c r="AE129">
        <f t="shared" si="114"/>
        <v>0.21528262663554626</v>
      </c>
      <c r="AF129" s="12">
        <f t="shared" si="115"/>
        <v>1.7249743687094585</v>
      </c>
    </row>
    <row r="130" spans="1:32" x14ac:dyDescent="0.25">
      <c r="A130" t="s">
        <v>165</v>
      </c>
      <c r="B130">
        <v>99.4</v>
      </c>
      <c r="C130">
        <v>99.4</v>
      </c>
      <c r="D130">
        <v>4.92</v>
      </c>
      <c r="E130">
        <v>762</v>
      </c>
      <c r="F130">
        <v>200</v>
      </c>
      <c r="H130">
        <v>113</v>
      </c>
      <c r="I130" s="13">
        <f t="shared" si="81"/>
        <v>46.479162279706692</v>
      </c>
      <c r="J130">
        <v>3512</v>
      </c>
      <c r="K130" s="12">
        <f t="shared" si="97"/>
        <v>35.331991951710258</v>
      </c>
      <c r="L130" s="14">
        <f t="shared" si="101"/>
        <v>2.0303919321224049</v>
      </c>
      <c r="M130" s="13">
        <v>0</v>
      </c>
      <c r="N130" s="13">
        <f t="shared" si="98"/>
        <v>20.203252032520325</v>
      </c>
      <c r="O130" s="12">
        <f t="shared" si="99"/>
        <v>0.69961883431511818</v>
      </c>
      <c r="P130">
        <v>851</v>
      </c>
      <c r="R130" s="1">
        <f t="shared" si="102"/>
        <v>2323.2094736000004</v>
      </c>
      <c r="S130" s="12">
        <f t="shared" si="103"/>
        <v>0.3663036026972234</v>
      </c>
      <c r="T130" s="1">
        <f t="shared" si="104"/>
        <v>503.59443252411432</v>
      </c>
      <c r="U130" s="18">
        <f t="shared" si="105"/>
        <v>1.6898518828626057</v>
      </c>
      <c r="V130" s="1">
        <f t="shared" si="106"/>
        <v>474.12373449338162</v>
      </c>
      <c r="W130" s="12">
        <f t="shared" si="107"/>
        <v>0.60986200895801979</v>
      </c>
      <c r="X130">
        <f t="shared" si="108"/>
        <v>89.56</v>
      </c>
      <c r="Y130">
        <f t="shared" si="109"/>
        <v>89.56</v>
      </c>
      <c r="Z130" s="1">
        <f t="shared" si="100"/>
        <v>8020.9936000000007</v>
      </c>
      <c r="AA130" s="1">
        <f t="shared" si="110"/>
        <v>1859.3663999999999</v>
      </c>
      <c r="AB130" s="22">
        <f t="shared" si="111"/>
        <v>704267878.79497731</v>
      </c>
      <c r="AC130" s="1">
        <f t="shared" si="112"/>
        <v>563.54501423858642</v>
      </c>
      <c r="AD130">
        <f t="shared" si="113"/>
        <v>2.7534368518867285</v>
      </c>
      <c r="AE130">
        <f t="shared" si="114"/>
        <v>0.21676669204682356</v>
      </c>
      <c r="AF130" s="12">
        <f t="shared" si="115"/>
        <v>1.7948901058693556</v>
      </c>
    </row>
    <row r="131" spans="1:32" x14ac:dyDescent="0.25">
      <c r="A131" t="s">
        <v>166</v>
      </c>
      <c r="B131">
        <v>99.51</v>
      </c>
      <c r="C131">
        <v>99.51</v>
      </c>
      <c r="D131">
        <v>4.92</v>
      </c>
      <c r="E131">
        <v>762</v>
      </c>
      <c r="F131">
        <v>200</v>
      </c>
      <c r="H131">
        <v>113</v>
      </c>
      <c r="I131" s="13">
        <f t="shared" si="81"/>
        <v>46.479162279706692</v>
      </c>
      <c r="J131">
        <v>3512</v>
      </c>
      <c r="K131" s="12">
        <f t="shared" si="97"/>
        <v>35.292935383378556</v>
      </c>
      <c r="L131" s="14">
        <f t="shared" si="101"/>
        <v>2.028241190936547</v>
      </c>
      <c r="M131" s="13">
        <v>0</v>
      </c>
      <c r="N131" s="13">
        <f t="shared" si="98"/>
        <v>20.225609756097562</v>
      </c>
      <c r="O131" s="12">
        <f t="shared" si="99"/>
        <v>0.70039306038931004</v>
      </c>
      <c r="P131">
        <v>761</v>
      </c>
      <c r="R131" s="1">
        <f t="shared" si="102"/>
        <v>2327.0868801000001</v>
      </c>
      <c r="S131" s="12">
        <f t="shared" si="103"/>
        <v>0.32701830194122283</v>
      </c>
      <c r="T131" s="1">
        <f t="shared" si="104"/>
        <v>505.42525826953243</v>
      </c>
      <c r="U131" s="18">
        <f t="shared" si="105"/>
        <v>1.5056627810915122</v>
      </c>
      <c r="V131" s="1">
        <f t="shared" si="106"/>
        <v>475.82412173606878</v>
      </c>
      <c r="W131" s="12">
        <f t="shared" si="107"/>
        <v>0.60955471260232652</v>
      </c>
      <c r="X131">
        <f t="shared" si="108"/>
        <v>89.67</v>
      </c>
      <c r="Y131">
        <f t="shared" si="109"/>
        <v>89.67</v>
      </c>
      <c r="Z131" s="1">
        <f t="shared" si="100"/>
        <v>8040.7089000000005</v>
      </c>
      <c r="AA131" s="1">
        <f t="shared" si="110"/>
        <v>1861.5312000000004</v>
      </c>
      <c r="AB131" s="22">
        <f t="shared" si="111"/>
        <v>706940186.10617912</v>
      </c>
      <c r="AC131" s="1">
        <f t="shared" si="112"/>
        <v>565.68335606431026</v>
      </c>
      <c r="AD131">
        <f t="shared" si="113"/>
        <v>2.7488464893541886</v>
      </c>
      <c r="AE131">
        <f t="shared" si="114"/>
        <v>0.21719225981275489</v>
      </c>
      <c r="AF131" s="12">
        <f t="shared" si="115"/>
        <v>1.5993304358414036</v>
      </c>
    </row>
    <row r="132" spans="1:32" x14ac:dyDescent="0.25">
      <c r="A132" t="s">
        <v>167</v>
      </c>
      <c r="B132">
        <v>124.41</v>
      </c>
      <c r="C132">
        <v>124.41</v>
      </c>
      <c r="D132">
        <v>4.92</v>
      </c>
      <c r="E132">
        <v>762</v>
      </c>
      <c r="F132">
        <v>200</v>
      </c>
      <c r="H132">
        <v>113</v>
      </c>
      <c r="I132" s="13">
        <f t="shared" si="81"/>
        <v>46.479162279706692</v>
      </c>
      <c r="J132">
        <v>3512</v>
      </c>
      <c r="K132" s="12">
        <f t="shared" si="97"/>
        <v>28.229242022345471</v>
      </c>
      <c r="L132" s="14">
        <f t="shared" si="101"/>
        <v>1.6401606810903695</v>
      </c>
      <c r="M132" s="13">
        <v>0</v>
      </c>
      <c r="N132" s="13">
        <f t="shared" si="98"/>
        <v>25.286585365853657</v>
      </c>
      <c r="O132" s="12">
        <f t="shared" si="99"/>
        <v>0.87564968991090397</v>
      </c>
      <c r="P132">
        <v>1535</v>
      </c>
      <c r="R132" s="1">
        <f t="shared" si="102"/>
        <v>3275.1613521000004</v>
      </c>
      <c r="S132" s="12">
        <f t="shared" si="103"/>
        <v>0.4686791992754108</v>
      </c>
      <c r="T132" s="1">
        <f t="shared" si="104"/>
        <v>1044.9536371907006</v>
      </c>
      <c r="U132" s="18">
        <f t="shared" si="105"/>
        <v>1.4689646940956744</v>
      </c>
      <c r="V132" s="1">
        <f t="shared" si="106"/>
        <v>973.96712306753102</v>
      </c>
      <c r="W132" s="12">
        <f t="shared" si="107"/>
        <v>0.54711538326228049</v>
      </c>
      <c r="X132">
        <f t="shared" si="108"/>
        <v>114.57</v>
      </c>
      <c r="Y132">
        <f t="shared" si="109"/>
        <v>114.57</v>
      </c>
      <c r="Z132" s="1">
        <f t="shared" si="100"/>
        <v>13126.284899999999</v>
      </c>
      <c r="AA132" s="1">
        <f t="shared" si="110"/>
        <v>2351.5632000000005</v>
      </c>
      <c r="AB132" s="22">
        <f t="shared" si="111"/>
        <v>1521490260.2397878</v>
      </c>
      <c r="AC132" s="1">
        <f t="shared" si="112"/>
        <v>1217.474594805866</v>
      </c>
      <c r="AD132">
        <f t="shared" si="113"/>
        <v>1.9962804014119011</v>
      </c>
      <c r="AE132">
        <f t="shared" si="114"/>
        <v>0.31905409378401672</v>
      </c>
      <c r="AF132" s="12">
        <f t="shared" si="115"/>
        <v>1.576028557478905</v>
      </c>
    </row>
    <row r="133" spans="1:32" x14ac:dyDescent="0.25">
      <c r="A133" t="s">
        <v>168</v>
      </c>
      <c r="B133">
        <v>124.24</v>
      </c>
      <c r="C133">
        <v>124.24</v>
      </c>
      <c r="D133">
        <v>4.92</v>
      </c>
      <c r="E133">
        <v>762</v>
      </c>
      <c r="F133">
        <v>200</v>
      </c>
      <c r="H133">
        <v>113</v>
      </c>
      <c r="I133" s="13">
        <f t="shared" si="81"/>
        <v>46.479162279706692</v>
      </c>
      <c r="J133">
        <v>3512</v>
      </c>
      <c r="K133" s="12">
        <f t="shared" si="97"/>
        <v>28.267868641339344</v>
      </c>
      <c r="L133" s="14">
        <f t="shared" si="101"/>
        <v>1.6422801648169205</v>
      </c>
      <c r="M133" s="13">
        <v>0</v>
      </c>
      <c r="N133" s="13">
        <f t="shared" si="98"/>
        <v>25.252032520325201</v>
      </c>
      <c r="O133" s="12">
        <f t="shared" si="99"/>
        <v>0.8744531587053348</v>
      </c>
      <c r="P133">
        <v>1196</v>
      </c>
      <c r="R133" s="1">
        <f t="shared" si="102"/>
        <v>3268.2134912000001</v>
      </c>
      <c r="S133" s="12">
        <f t="shared" si="103"/>
        <v>0.36594916556716767</v>
      </c>
      <c r="T133" s="1">
        <f t="shared" si="104"/>
        <v>1040.3676528294468</v>
      </c>
      <c r="U133" s="18">
        <f t="shared" si="105"/>
        <v>1.1495936044794224</v>
      </c>
      <c r="V133" s="1">
        <f t="shared" si="106"/>
        <v>969.75245605449766</v>
      </c>
      <c r="W133" s="12">
        <f t="shared" si="107"/>
        <v>0.54749844709287998</v>
      </c>
      <c r="X133">
        <f t="shared" si="108"/>
        <v>114.39999999999999</v>
      </c>
      <c r="Y133">
        <f t="shared" si="109"/>
        <v>114.39999999999999</v>
      </c>
      <c r="Z133" s="1">
        <f t="shared" si="100"/>
        <v>13087.359999999999</v>
      </c>
      <c r="AA133" s="1">
        <f t="shared" si="110"/>
        <v>2348.2175999999999</v>
      </c>
      <c r="AB133" s="22">
        <f t="shared" si="111"/>
        <v>1514346270.6118858</v>
      </c>
      <c r="AC133" s="1">
        <f t="shared" si="112"/>
        <v>1211.7580771883581</v>
      </c>
      <c r="AD133">
        <f t="shared" si="113"/>
        <v>1.9999814871813224</v>
      </c>
      <c r="AE133">
        <f t="shared" si="114"/>
        <v>0.31832915922743216</v>
      </c>
      <c r="AF133" s="12">
        <f t="shared" si="115"/>
        <v>1.2333044299428799</v>
      </c>
    </row>
    <row r="134" spans="1:32" x14ac:dyDescent="0.25">
      <c r="A134" t="s">
        <v>169</v>
      </c>
      <c r="B134">
        <v>124.4</v>
      </c>
      <c r="C134">
        <v>124.4</v>
      </c>
      <c r="D134">
        <v>4.95</v>
      </c>
      <c r="E134">
        <v>762</v>
      </c>
      <c r="F134">
        <v>200</v>
      </c>
      <c r="H134">
        <v>113</v>
      </c>
      <c r="I134" s="13">
        <f t="shared" si="81"/>
        <v>46.479162279706692</v>
      </c>
      <c r="J134">
        <v>3512</v>
      </c>
      <c r="K134" s="12">
        <f t="shared" si="97"/>
        <v>28.231511254019292</v>
      </c>
      <c r="L134" s="14">
        <f t="shared" si="101"/>
        <v>1.6397325355061543</v>
      </c>
      <c r="M134" s="13">
        <v>0</v>
      </c>
      <c r="N134" s="13">
        <f t="shared" si="98"/>
        <v>25.131313131313131</v>
      </c>
      <c r="O134" s="12">
        <f t="shared" si="99"/>
        <v>0.87027276447553903</v>
      </c>
      <c r="P134">
        <v>1539</v>
      </c>
      <c r="R134" s="1">
        <f t="shared" si="102"/>
        <v>3283.6720700000001</v>
      </c>
      <c r="S134" s="12">
        <f t="shared" si="103"/>
        <v>0.46868261117194931</v>
      </c>
      <c r="T134" s="1">
        <f t="shared" si="104"/>
        <v>1048.1507853042149</v>
      </c>
      <c r="U134" s="18">
        <f t="shared" si="105"/>
        <v>1.4683001926610408</v>
      </c>
      <c r="V134" s="1">
        <f t="shared" si="106"/>
        <v>977.21838424385703</v>
      </c>
      <c r="W134" s="12">
        <f t="shared" si="107"/>
        <v>0.54884098703559048</v>
      </c>
      <c r="X134">
        <f t="shared" si="108"/>
        <v>114.5</v>
      </c>
      <c r="Y134">
        <f t="shared" si="109"/>
        <v>114.5</v>
      </c>
      <c r="Z134" s="1">
        <f t="shared" si="100"/>
        <v>13110.25</v>
      </c>
      <c r="AA134" s="1">
        <f t="shared" si="110"/>
        <v>2365.1100000000006</v>
      </c>
      <c r="AB134" s="22">
        <f t="shared" si="111"/>
        <v>1526240662.8383839</v>
      </c>
      <c r="AC134" s="1">
        <f t="shared" si="112"/>
        <v>1221.2757985532885</v>
      </c>
      <c r="AD134">
        <f t="shared" si="113"/>
        <v>1.9955333102268669</v>
      </c>
      <c r="AE134">
        <f t="shared" si="114"/>
        <v>0.3192008102393169</v>
      </c>
      <c r="AF134" s="12">
        <f t="shared" si="115"/>
        <v>1.574878271647369</v>
      </c>
    </row>
    <row r="135" spans="1:32" x14ac:dyDescent="0.25">
      <c r="A135" t="s">
        <v>170</v>
      </c>
      <c r="B135">
        <v>149.33000000000001</v>
      </c>
      <c r="C135">
        <v>149.33000000000001</v>
      </c>
      <c r="D135">
        <v>4.93</v>
      </c>
      <c r="E135">
        <v>762</v>
      </c>
      <c r="F135">
        <v>200</v>
      </c>
      <c r="H135">
        <v>113</v>
      </c>
      <c r="I135" s="13">
        <f t="shared" si="81"/>
        <v>46.479162279706692</v>
      </c>
      <c r="J135">
        <v>3512</v>
      </c>
      <c r="K135" s="12">
        <f t="shared" si="97"/>
        <v>23.518382106743452</v>
      </c>
      <c r="L135" s="14">
        <f t="shared" si="101"/>
        <v>1.3813247484993922</v>
      </c>
      <c r="M135" s="13">
        <v>0</v>
      </c>
      <c r="N135" s="13">
        <f t="shared" si="98"/>
        <v>30.290060851926981</v>
      </c>
      <c r="O135" s="12">
        <f t="shared" si="99"/>
        <v>1.0489151464550404</v>
      </c>
      <c r="P135">
        <v>4142</v>
      </c>
      <c r="R135" s="1">
        <f t="shared" si="102"/>
        <v>4367.9093576999976</v>
      </c>
      <c r="S135" s="12">
        <f t="shared" si="103"/>
        <v>0.94827975143262722</v>
      </c>
      <c r="T135" s="1">
        <f t="shared" si="104"/>
        <v>1865.7386886298868</v>
      </c>
      <c r="U135" s="18">
        <f t="shared" si="105"/>
        <v>2.2200322184676864</v>
      </c>
      <c r="V135" s="1">
        <f t="shared" si="106"/>
        <v>1724.9043676229157</v>
      </c>
      <c r="W135" s="12">
        <f t="shared" si="107"/>
        <v>0.49677011089409812</v>
      </c>
      <c r="X135">
        <f t="shared" si="108"/>
        <v>139.47000000000003</v>
      </c>
      <c r="Y135">
        <f t="shared" si="109"/>
        <v>139.47000000000003</v>
      </c>
      <c r="Z135" s="1">
        <f t="shared" si="100"/>
        <v>19451.880900000007</v>
      </c>
      <c r="AA135" s="1">
        <f t="shared" si="110"/>
        <v>2847.5679999999957</v>
      </c>
      <c r="AB135" s="22">
        <f t="shared" si="111"/>
        <v>2860825054.636271</v>
      </c>
      <c r="AC135" s="1">
        <f t="shared" si="112"/>
        <v>2289.1910091194691</v>
      </c>
      <c r="AD135">
        <f t="shared" si="113"/>
        <v>1.5780681290008909</v>
      </c>
      <c r="AE135">
        <f t="shared" si="114"/>
        <v>0.42714684207923342</v>
      </c>
      <c r="AF135" s="12">
        <f t="shared" si="115"/>
        <v>2.4012925456894023</v>
      </c>
    </row>
    <row r="136" spans="1:32" x14ac:dyDescent="0.25">
      <c r="A136" t="s">
        <v>171</v>
      </c>
      <c r="B136">
        <v>148.88</v>
      </c>
      <c r="C136">
        <v>148.88</v>
      </c>
      <c r="D136">
        <v>4.93</v>
      </c>
      <c r="E136">
        <v>762</v>
      </c>
      <c r="F136">
        <v>200</v>
      </c>
      <c r="H136">
        <v>113</v>
      </c>
      <c r="I136" s="13">
        <f t="shared" si="81"/>
        <v>46.479162279706692</v>
      </c>
      <c r="J136">
        <v>3512</v>
      </c>
      <c r="K136" s="12">
        <f t="shared" si="97"/>
        <v>23.589468027941969</v>
      </c>
      <c r="L136" s="14">
        <f t="shared" si="101"/>
        <v>1.3852330145851046</v>
      </c>
      <c r="M136" s="13">
        <v>0</v>
      </c>
      <c r="N136" s="13">
        <f t="shared" si="98"/>
        <v>30.198782961460449</v>
      </c>
      <c r="O136" s="12">
        <f t="shared" si="99"/>
        <v>1.0457542824899646</v>
      </c>
      <c r="P136">
        <v>2303</v>
      </c>
      <c r="R136" s="1">
        <f t="shared" si="102"/>
        <v>4346.9861532000023</v>
      </c>
      <c r="S136" s="12">
        <f t="shared" si="103"/>
        <v>0.52979234780968032</v>
      </c>
      <c r="T136" s="1">
        <f t="shared" si="104"/>
        <v>1848.3008852434862</v>
      </c>
      <c r="U136" s="18">
        <f t="shared" si="105"/>
        <v>1.2460092501100619</v>
      </c>
      <c r="V136" s="1">
        <f t="shared" si="106"/>
        <v>1709.0144942684376</v>
      </c>
      <c r="W136" s="12">
        <f t="shared" si="107"/>
        <v>0.4976056402681806</v>
      </c>
      <c r="X136">
        <f t="shared" si="108"/>
        <v>139.01999999999998</v>
      </c>
      <c r="Y136">
        <f t="shared" si="109"/>
        <v>139.01999999999998</v>
      </c>
      <c r="Z136" s="1">
        <f t="shared" si="100"/>
        <v>19326.560399999995</v>
      </c>
      <c r="AA136" s="1">
        <f t="shared" si="110"/>
        <v>2838.6940000000031</v>
      </c>
      <c r="AB136" s="22">
        <f t="shared" si="111"/>
        <v>2831078154.2808051</v>
      </c>
      <c r="AC136" s="1">
        <f t="shared" si="112"/>
        <v>2265.3879678490675</v>
      </c>
      <c r="AD136">
        <f t="shared" si="113"/>
        <v>1.5838847188797043</v>
      </c>
      <c r="AE136">
        <f t="shared" si="114"/>
        <v>0.4251913440954655</v>
      </c>
      <c r="AF136" s="12">
        <f t="shared" si="115"/>
        <v>1.3475602504973629</v>
      </c>
    </row>
    <row r="137" spans="1:32" x14ac:dyDescent="0.25">
      <c r="A137" t="s">
        <v>172</v>
      </c>
      <c r="B137">
        <v>149.91999999999999</v>
      </c>
      <c r="C137">
        <v>149.91999999999999</v>
      </c>
      <c r="D137">
        <v>4.93</v>
      </c>
      <c r="E137">
        <v>762</v>
      </c>
      <c r="F137">
        <v>200</v>
      </c>
      <c r="H137">
        <v>113</v>
      </c>
      <c r="I137" s="13">
        <f t="shared" si="81"/>
        <v>46.479162279706692</v>
      </c>
      <c r="J137">
        <v>3512</v>
      </c>
      <c r="K137" s="12">
        <f t="shared" si="97"/>
        <v>23.425827107790823</v>
      </c>
      <c r="L137" s="14">
        <f t="shared" si="101"/>
        <v>1.3762357283831066</v>
      </c>
      <c r="M137" s="13">
        <v>0</v>
      </c>
      <c r="N137" s="13">
        <f t="shared" si="98"/>
        <v>30.409736308316429</v>
      </c>
      <c r="O137" s="12">
        <f t="shared" si="99"/>
        <v>1.0530593903203618</v>
      </c>
      <c r="P137">
        <v>2556</v>
      </c>
      <c r="R137" s="1">
        <f t="shared" si="102"/>
        <v>4395.4113403999963</v>
      </c>
      <c r="S137" s="12">
        <f t="shared" si="103"/>
        <v>0.58151554019683538</v>
      </c>
      <c r="T137" s="1">
        <f t="shared" si="104"/>
        <v>1888.7496788823398</v>
      </c>
      <c r="U137" s="18">
        <f t="shared" si="105"/>
        <v>1.3532762062532833</v>
      </c>
      <c r="V137" s="1">
        <f t="shared" si="106"/>
        <v>1745.8692234956086</v>
      </c>
      <c r="W137" s="12">
        <f t="shared" si="107"/>
        <v>0.49567887163928703</v>
      </c>
      <c r="X137">
        <f t="shared" si="108"/>
        <v>140.06</v>
      </c>
      <c r="Y137">
        <f t="shared" si="109"/>
        <v>140.06</v>
      </c>
      <c r="Z137" s="1">
        <f t="shared" si="100"/>
        <v>19616.803599999999</v>
      </c>
      <c r="AA137" s="1">
        <f t="shared" si="110"/>
        <v>2859.2027999999955</v>
      </c>
      <c r="AB137" s="22">
        <f t="shared" si="111"/>
        <v>2900167869.2739925</v>
      </c>
      <c r="AC137" s="1">
        <f t="shared" si="112"/>
        <v>2320.6725628048889</v>
      </c>
      <c r="AD137">
        <f t="shared" si="113"/>
        <v>1.5705171415193162</v>
      </c>
      <c r="AE137">
        <f t="shared" si="114"/>
        <v>0.42970942480902313</v>
      </c>
      <c r="AF137" s="12">
        <f t="shared" si="115"/>
        <v>1.4640271823351889</v>
      </c>
    </row>
    <row r="138" spans="1:32" x14ac:dyDescent="0.25">
      <c r="A138" t="s">
        <v>173</v>
      </c>
      <c r="B138">
        <v>199.84</v>
      </c>
      <c r="C138">
        <v>199.84</v>
      </c>
      <c r="D138">
        <v>4.93</v>
      </c>
      <c r="E138">
        <v>762</v>
      </c>
      <c r="F138">
        <v>200</v>
      </c>
      <c r="H138">
        <v>113</v>
      </c>
      <c r="I138" s="13">
        <f t="shared" si="81"/>
        <v>46.479162279706692</v>
      </c>
      <c r="J138">
        <v>3512</v>
      </c>
      <c r="K138" s="12">
        <f t="shared" si="97"/>
        <v>17.574059247397919</v>
      </c>
      <c r="L138" s="14">
        <f t="shared" si="101"/>
        <v>1.0529990393536481</v>
      </c>
      <c r="M138" s="13">
        <v>0</v>
      </c>
      <c r="N138" s="13">
        <f t="shared" si="98"/>
        <v>40.535496957403652</v>
      </c>
      <c r="O138" s="12">
        <f t="shared" si="99"/>
        <v>1.4037045661794365</v>
      </c>
      <c r="P138">
        <v>5002</v>
      </c>
      <c r="R138" s="1">
        <f t="shared" si="102"/>
        <v>7007.2836475999966</v>
      </c>
      <c r="S138" s="12">
        <f t="shared" si="103"/>
        <v>0.71382867478372891</v>
      </c>
      <c r="T138" s="1">
        <f t="shared" si="104"/>
        <v>4404.2664510611294</v>
      </c>
      <c r="U138" s="18">
        <f t="shared" si="105"/>
        <v>1.135716936198276</v>
      </c>
      <c r="V138" s="1">
        <f t="shared" si="106"/>
        <v>4019.7549302164466</v>
      </c>
      <c r="W138" s="12">
        <f t="shared" si="107"/>
        <v>0.41797114969123994</v>
      </c>
      <c r="X138">
        <f t="shared" si="108"/>
        <v>189.98000000000002</v>
      </c>
      <c r="Y138">
        <f t="shared" si="109"/>
        <v>189.98000000000002</v>
      </c>
      <c r="Z138" s="1">
        <f t="shared" si="100"/>
        <v>36092.400400000006</v>
      </c>
      <c r="AA138" s="1">
        <f t="shared" si="110"/>
        <v>3843.6251999999949</v>
      </c>
      <c r="AB138" s="22">
        <f t="shared" si="111"/>
        <v>7897743354.2630339</v>
      </c>
      <c r="AC138" s="1">
        <f t="shared" si="112"/>
        <v>6319.6604943082111</v>
      </c>
      <c r="AD138">
        <f t="shared" si="113"/>
        <v>1.1439683875719859</v>
      </c>
      <c r="AE138">
        <f t="shared" si="114"/>
        <v>0.6285269260606563</v>
      </c>
      <c r="AF138" s="12">
        <f t="shared" si="115"/>
        <v>1.2443544660894696</v>
      </c>
    </row>
    <row r="139" spans="1:32" x14ac:dyDescent="0.25">
      <c r="A139" t="s">
        <v>174</v>
      </c>
      <c r="B139">
        <v>199.59</v>
      </c>
      <c r="C139">
        <v>199.59</v>
      </c>
      <c r="D139">
        <v>4.92</v>
      </c>
      <c r="E139">
        <v>762</v>
      </c>
      <c r="F139">
        <v>200</v>
      </c>
      <c r="H139">
        <v>113</v>
      </c>
      <c r="I139" s="13">
        <f t="shared" si="81"/>
        <v>46.479162279706692</v>
      </c>
      <c r="J139">
        <v>3512</v>
      </c>
      <c r="K139" s="12">
        <f t="shared" si="97"/>
        <v>17.596071947492359</v>
      </c>
      <c r="L139" s="14">
        <f t="shared" si="101"/>
        <v>1.05437716530419</v>
      </c>
      <c r="M139" s="13">
        <v>0</v>
      </c>
      <c r="N139" s="13">
        <f t="shared" si="98"/>
        <v>40.56707317073171</v>
      </c>
      <c r="O139" s="12">
        <f t="shared" si="99"/>
        <v>1.4047980195267047</v>
      </c>
      <c r="P139">
        <v>5896</v>
      </c>
      <c r="R139" s="1">
        <f t="shared" si="102"/>
        <v>6987.8745297000014</v>
      </c>
      <c r="S139" s="12">
        <f t="shared" si="103"/>
        <v>0.84374726176617876</v>
      </c>
      <c r="T139" s="1">
        <f t="shared" si="104"/>
        <v>4385.3507192694833</v>
      </c>
      <c r="U139" s="18">
        <f t="shared" si="105"/>
        <v>1.3444762750884751</v>
      </c>
      <c r="V139" s="1">
        <f t="shared" si="106"/>
        <v>4002.3562476704765</v>
      </c>
      <c r="W139" s="12">
        <f t="shared" si="107"/>
        <v>0.41776686956703724</v>
      </c>
      <c r="X139">
        <f t="shared" si="108"/>
        <v>189.75</v>
      </c>
      <c r="Y139">
        <f t="shared" si="109"/>
        <v>189.75</v>
      </c>
      <c r="Z139" s="1">
        <f t="shared" si="100"/>
        <v>36005.0625</v>
      </c>
      <c r="AA139" s="1">
        <f t="shared" si="110"/>
        <v>3831.1056000000026</v>
      </c>
      <c r="AB139" s="22">
        <f t="shared" si="111"/>
        <v>7855292912.3939047</v>
      </c>
      <c r="AC139" s="1">
        <f t="shared" si="112"/>
        <v>6285.6922620660926</v>
      </c>
      <c r="AD139">
        <f t="shared" si="113"/>
        <v>1.1455652057143895</v>
      </c>
      <c r="AE139">
        <f t="shared" si="114"/>
        <v>0.62756574987584268</v>
      </c>
      <c r="AF139" s="12">
        <f t="shared" si="115"/>
        <v>1.4731322339013915</v>
      </c>
    </row>
    <row r="140" spans="1:32" x14ac:dyDescent="0.25">
      <c r="A140" t="s">
        <v>175</v>
      </c>
      <c r="B140">
        <v>200.67</v>
      </c>
      <c r="C140">
        <v>200.67</v>
      </c>
      <c r="D140">
        <v>4.93</v>
      </c>
      <c r="E140">
        <v>762</v>
      </c>
      <c r="F140">
        <v>200</v>
      </c>
      <c r="H140">
        <v>113</v>
      </c>
      <c r="I140" s="13">
        <f t="shared" si="81"/>
        <v>46.479162279706692</v>
      </c>
      <c r="J140">
        <v>3512</v>
      </c>
      <c r="K140" s="12">
        <f t="shared" si="97"/>
        <v>17.501370409129418</v>
      </c>
      <c r="L140" s="14">
        <f t="shared" si="101"/>
        <v>1.0489571217666385</v>
      </c>
      <c r="M140" s="13">
        <v>0</v>
      </c>
      <c r="N140" s="13">
        <f t="shared" si="98"/>
        <v>40.703853955375251</v>
      </c>
      <c r="O140" s="12">
        <f t="shared" si="99"/>
        <v>1.4095346041594652</v>
      </c>
      <c r="P140">
        <v>5052</v>
      </c>
      <c r="R140" s="1">
        <f t="shared" si="102"/>
        <v>7055.4700528999947</v>
      </c>
      <c r="S140" s="12">
        <f t="shared" si="103"/>
        <v>0.71604017338624903</v>
      </c>
      <c r="T140" s="1">
        <f t="shared" si="104"/>
        <v>4454.4551789254083</v>
      </c>
      <c r="U140" s="18">
        <f t="shared" si="105"/>
        <v>1.1341454335205015</v>
      </c>
      <c r="V140" s="1">
        <f t="shared" si="106"/>
        <v>4064.8357493579852</v>
      </c>
      <c r="W140" s="12">
        <f t="shared" si="107"/>
        <v>0.41688427440649861</v>
      </c>
      <c r="X140">
        <f t="shared" si="108"/>
        <v>190.81</v>
      </c>
      <c r="Y140">
        <f t="shared" si="109"/>
        <v>190.81</v>
      </c>
      <c r="Z140" s="1">
        <f t="shared" si="100"/>
        <v>36408.456100000003</v>
      </c>
      <c r="AA140" s="1">
        <f t="shared" si="110"/>
        <v>3859.9927999999927</v>
      </c>
      <c r="AB140" s="22">
        <f t="shared" si="111"/>
        <v>8013454034.0835371</v>
      </c>
      <c r="AC140" s="1">
        <f t="shared" si="112"/>
        <v>6412.2505139163413</v>
      </c>
      <c r="AD140">
        <f t="shared" si="113"/>
        <v>1.1392960194379722</v>
      </c>
      <c r="AE140">
        <f t="shared" si="114"/>
        <v>0.63134775507898344</v>
      </c>
      <c r="AF140" s="12">
        <f t="shared" si="115"/>
        <v>1.2428546469061956</v>
      </c>
    </row>
    <row r="141" spans="1:32" x14ac:dyDescent="0.25">
      <c r="A141" t="s">
        <v>176</v>
      </c>
      <c r="B141">
        <v>74.040000000000006</v>
      </c>
      <c r="C141">
        <v>74.040000000000006</v>
      </c>
      <c r="D141">
        <v>4.91</v>
      </c>
      <c r="E141">
        <v>762</v>
      </c>
      <c r="F141">
        <v>200</v>
      </c>
      <c r="H141">
        <v>100</v>
      </c>
      <c r="I141" s="13">
        <f t="shared" si="81"/>
        <v>44.921040526673679</v>
      </c>
      <c r="J141">
        <v>285</v>
      </c>
      <c r="K141" s="12">
        <f t="shared" si="97"/>
        <v>3.8492706645056725</v>
      </c>
      <c r="L141" s="14">
        <f t="shared" si="101"/>
        <v>0.21585834680812785</v>
      </c>
      <c r="M141" s="13">
        <v>0</v>
      </c>
      <c r="N141" s="13">
        <f t="shared" si="98"/>
        <v>15.079429735234216</v>
      </c>
      <c r="O141" s="12">
        <f t="shared" si="99"/>
        <v>0.52218588554553691</v>
      </c>
      <c r="P141">
        <v>1636</v>
      </c>
      <c r="R141" s="1">
        <f t="shared" si="102"/>
        <v>1446.9982984000007</v>
      </c>
      <c r="S141" s="18">
        <f t="shared" si="103"/>
        <v>1.1306163952016981</v>
      </c>
      <c r="T141" s="1">
        <f t="shared" si="104"/>
        <v>1441.9623674572774</v>
      </c>
      <c r="U141" s="19">
        <f t="shared" si="105"/>
        <v>1.1345649768134267</v>
      </c>
      <c r="V141" s="1">
        <f t="shared" si="106"/>
        <v>1380.3145412477343</v>
      </c>
      <c r="W141" s="12">
        <f t="shared" si="107"/>
        <v>0.71498180719629822</v>
      </c>
      <c r="X141">
        <f t="shared" si="108"/>
        <v>64.22</v>
      </c>
      <c r="Y141">
        <f t="shared" si="109"/>
        <v>64.22</v>
      </c>
      <c r="Z141" s="1">
        <f t="shared" si="100"/>
        <v>4124.2083999999995</v>
      </c>
      <c r="AA141" s="1">
        <f t="shared" si="110"/>
        <v>1357.7132000000011</v>
      </c>
      <c r="AB141" s="22">
        <f t="shared" si="111"/>
        <v>255576137.15799403</v>
      </c>
      <c r="AC141" s="1">
        <f t="shared" si="112"/>
        <v>31054.913734785539</v>
      </c>
      <c r="AD141">
        <f t="shared" si="113"/>
        <v>0.52496253935822235</v>
      </c>
      <c r="AE141">
        <f t="shared" si="114"/>
        <v>0.99651973955443363</v>
      </c>
      <c r="AF141" s="12">
        <f t="shared" si="115"/>
        <v>1.1852370971337729</v>
      </c>
    </row>
    <row r="142" spans="1:32" x14ac:dyDescent="0.25">
      <c r="A142" t="s">
        <v>177</v>
      </c>
      <c r="B142">
        <v>72.87</v>
      </c>
      <c r="C142">
        <v>72.87</v>
      </c>
      <c r="D142">
        <v>4.88</v>
      </c>
      <c r="E142">
        <v>762</v>
      </c>
      <c r="F142">
        <v>200</v>
      </c>
      <c r="H142">
        <v>100</v>
      </c>
      <c r="I142" s="13">
        <f t="shared" si="81"/>
        <v>44.921040526673679</v>
      </c>
      <c r="J142">
        <v>285</v>
      </c>
      <c r="K142" s="12">
        <f t="shared" si="97"/>
        <v>3.9110745162618361</v>
      </c>
      <c r="L142" s="14">
        <f t="shared" si="101"/>
        <v>0.21931441012643593</v>
      </c>
      <c r="M142" s="13">
        <v>0</v>
      </c>
      <c r="N142" s="13">
        <f t="shared" si="98"/>
        <v>14.93237704918033</v>
      </c>
      <c r="O142" s="12">
        <f t="shared" si="99"/>
        <v>0.51709359502546004</v>
      </c>
      <c r="P142">
        <v>1755</v>
      </c>
      <c r="R142" s="1">
        <f t="shared" si="102"/>
        <v>1409.5867876</v>
      </c>
      <c r="S142" s="18">
        <f t="shared" si="103"/>
        <v>1.2450457222205593</v>
      </c>
      <c r="T142" s="1">
        <f t="shared" si="104"/>
        <v>1403.607335037588</v>
      </c>
      <c r="U142" s="19">
        <f t="shared" si="105"/>
        <v>1.2503496926745554</v>
      </c>
      <c r="V142" s="1">
        <f t="shared" si="106"/>
        <v>1344.1176830709123</v>
      </c>
      <c r="W142" s="12">
        <f t="shared" si="107"/>
        <v>0.71744399599677411</v>
      </c>
      <c r="X142">
        <f t="shared" si="108"/>
        <v>63.110000000000007</v>
      </c>
      <c r="Y142">
        <f t="shared" si="109"/>
        <v>63.110000000000007</v>
      </c>
      <c r="Z142" s="1">
        <f t="shared" si="100"/>
        <v>3982.872100000001</v>
      </c>
      <c r="AA142" s="1">
        <f t="shared" si="110"/>
        <v>1327.1648</v>
      </c>
      <c r="AB142" s="22">
        <f t="shared" si="111"/>
        <v>241183425.33833686</v>
      </c>
      <c r="AC142" s="1">
        <f t="shared" si="112"/>
        <v>29306.063357205981</v>
      </c>
      <c r="AD142">
        <f t="shared" si="113"/>
        <v>0.52607741830782906</v>
      </c>
      <c r="AE142">
        <f t="shared" si="114"/>
        <v>0.99575801035096756</v>
      </c>
      <c r="AF142" s="12">
        <f t="shared" si="115"/>
        <v>1.3056892429168425</v>
      </c>
    </row>
    <row r="143" spans="1:32" x14ac:dyDescent="0.25">
      <c r="A143" t="s">
        <v>178</v>
      </c>
      <c r="B143">
        <v>99.56</v>
      </c>
      <c r="C143">
        <v>99.56</v>
      </c>
      <c r="D143">
        <v>4.91</v>
      </c>
      <c r="E143">
        <v>762</v>
      </c>
      <c r="F143">
        <v>200</v>
      </c>
      <c r="H143">
        <v>100</v>
      </c>
      <c r="I143" s="13">
        <f t="shared" si="81"/>
        <v>44.921040526673679</v>
      </c>
      <c r="J143">
        <v>360</v>
      </c>
      <c r="K143" s="12">
        <f t="shared" si="97"/>
        <v>3.6159100040176777</v>
      </c>
      <c r="L143" s="14">
        <f t="shared" si="101"/>
        <v>0.20382341114677985</v>
      </c>
      <c r="M143" s="13">
        <v>0</v>
      </c>
      <c r="N143" s="13">
        <f t="shared" si="98"/>
        <v>20.276985743380855</v>
      </c>
      <c r="O143" s="12">
        <f t="shared" si="99"/>
        <v>0.70217216052017351</v>
      </c>
      <c r="P143">
        <v>2520</v>
      </c>
      <c r="R143" s="1">
        <f t="shared" si="102"/>
        <v>2221.828371999999</v>
      </c>
      <c r="S143" s="18">
        <f t="shared" si="103"/>
        <v>1.1342010173952362</v>
      </c>
      <c r="T143" s="1">
        <f t="shared" si="104"/>
        <v>2219.9687305817893</v>
      </c>
      <c r="U143" s="19">
        <f t="shared" si="105"/>
        <v>1.1351511241059604</v>
      </c>
      <c r="V143" s="1">
        <f t="shared" si="106"/>
        <v>2099.2708237836528</v>
      </c>
      <c r="W143" s="12">
        <f t="shared" si="107"/>
        <v>0.6375387180445995</v>
      </c>
      <c r="X143">
        <f t="shared" si="108"/>
        <v>89.740000000000009</v>
      </c>
      <c r="Y143">
        <f t="shared" si="109"/>
        <v>89.740000000000009</v>
      </c>
      <c r="Z143" s="1">
        <f t="shared" si="100"/>
        <v>8053.2676000000019</v>
      </c>
      <c r="AA143" s="1">
        <f t="shared" si="110"/>
        <v>1858.9259999999986</v>
      </c>
      <c r="AB143" s="22">
        <f t="shared" si="111"/>
        <v>702275686.97615707</v>
      </c>
      <c r="AC143" s="1">
        <f t="shared" si="112"/>
        <v>53481.3519364038</v>
      </c>
      <c r="AD143">
        <f t="shared" si="113"/>
        <v>0.52117344963616652</v>
      </c>
      <c r="AE143">
        <f t="shared" si="114"/>
        <v>0.99916301302042709</v>
      </c>
      <c r="AF143" s="12">
        <f t="shared" si="115"/>
        <v>1.2004168168535965</v>
      </c>
    </row>
    <row r="144" spans="1:32" x14ac:dyDescent="0.25">
      <c r="A144" t="s">
        <v>179</v>
      </c>
      <c r="B144">
        <v>99.2</v>
      </c>
      <c r="C144">
        <v>99.2</v>
      </c>
      <c r="D144">
        <v>4.93</v>
      </c>
      <c r="E144">
        <v>762</v>
      </c>
      <c r="F144">
        <v>200</v>
      </c>
      <c r="H144">
        <v>100</v>
      </c>
      <c r="I144" s="13">
        <f t="shared" si="81"/>
        <v>44.921040526673679</v>
      </c>
      <c r="J144">
        <v>360</v>
      </c>
      <c r="K144" s="12">
        <f t="shared" si="97"/>
        <v>3.629032258064516</v>
      </c>
      <c r="L144" s="14">
        <f t="shared" si="101"/>
        <v>0.20451809387925579</v>
      </c>
      <c r="M144" s="13">
        <v>0</v>
      </c>
      <c r="N144" s="13">
        <f t="shared" si="98"/>
        <v>20.121703853955378</v>
      </c>
      <c r="O144" s="12">
        <f t="shared" si="99"/>
        <v>0.69679490074559713</v>
      </c>
      <c r="P144">
        <v>2632</v>
      </c>
      <c r="R144" s="1">
        <f t="shared" si="102"/>
        <v>2214.7249128000003</v>
      </c>
      <c r="S144" s="18">
        <f t="shared" si="103"/>
        <v>1.1884094429914789</v>
      </c>
      <c r="T144" s="1">
        <f t="shared" si="104"/>
        <v>2212.5341158171218</v>
      </c>
      <c r="U144" s="19">
        <f t="shared" si="105"/>
        <v>1.1895861768567411</v>
      </c>
      <c r="V144" s="1">
        <f t="shared" si="106"/>
        <v>2092.9280128449882</v>
      </c>
      <c r="W144" s="12">
        <f t="shared" si="107"/>
        <v>0.63961051984965966</v>
      </c>
      <c r="X144">
        <f t="shared" si="108"/>
        <v>89.34</v>
      </c>
      <c r="Y144">
        <f t="shared" si="109"/>
        <v>89.34</v>
      </c>
      <c r="Z144" s="1">
        <f t="shared" si="100"/>
        <v>7981.6356000000005</v>
      </c>
      <c r="AA144" s="1">
        <f t="shared" si="110"/>
        <v>1859.0044000000007</v>
      </c>
      <c r="AB144" s="22">
        <f t="shared" si="111"/>
        <v>695282941.44396102</v>
      </c>
      <c r="AC144" s="1">
        <f t="shared" si="112"/>
        <v>52948.823911093146</v>
      </c>
      <c r="AD144">
        <f t="shared" si="113"/>
        <v>0.52138822521932393</v>
      </c>
      <c r="AE144">
        <f t="shared" si="114"/>
        <v>0.99901080401894748</v>
      </c>
      <c r="AF144" s="12">
        <f t="shared" si="115"/>
        <v>1.257568336725654</v>
      </c>
    </row>
    <row r="145" spans="1:32" x14ac:dyDescent="0.25">
      <c r="A145" t="s">
        <v>180</v>
      </c>
      <c r="B145">
        <v>124.43</v>
      </c>
      <c r="C145">
        <v>124.43</v>
      </c>
      <c r="D145">
        <v>4.93</v>
      </c>
      <c r="E145">
        <v>762</v>
      </c>
      <c r="F145">
        <v>200</v>
      </c>
      <c r="H145">
        <v>100</v>
      </c>
      <c r="I145" s="13">
        <f t="shared" si="81"/>
        <v>44.921040526673679</v>
      </c>
      <c r="J145">
        <v>435</v>
      </c>
      <c r="K145" s="12">
        <f t="shared" si="97"/>
        <v>3.4959414932090329</v>
      </c>
      <c r="L145" s="14">
        <f t="shared" si="101"/>
        <v>0.19861950172081622</v>
      </c>
      <c r="M145" s="13">
        <v>0</v>
      </c>
      <c r="N145" s="13">
        <f t="shared" si="98"/>
        <v>25.239350912778907</v>
      </c>
      <c r="O145" s="12">
        <f t="shared" si="99"/>
        <v>0.87401400705417986</v>
      </c>
      <c r="P145">
        <v>3023</v>
      </c>
      <c r="R145" s="1">
        <f t="shared" si="102"/>
        <v>3108.3119699999997</v>
      </c>
      <c r="S145" s="18">
        <f t="shared" si="103"/>
        <v>0.97255360117536727</v>
      </c>
      <c r="T145" s="1">
        <f t="shared" si="104"/>
        <v>3108.3119699999997</v>
      </c>
      <c r="U145" s="19">
        <f t="shared" si="105"/>
        <v>0.97255360117536727</v>
      </c>
      <c r="V145" s="1">
        <f t="shared" si="106"/>
        <v>2911.4176964999997</v>
      </c>
      <c r="W145" s="12">
        <f t="shared" si="107"/>
        <v>0.57770374960142734</v>
      </c>
      <c r="X145">
        <f t="shared" si="108"/>
        <v>114.57000000000001</v>
      </c>
      <c r="Y145">
        <f t="shared" si="109"/>
        <v>114.57000000000001</v>
      </c>
      <c r="Z145" s="1">
        <f t="shared" si="100"/>
        <v>13126.284900000002</v>
      </c>
      <c r="AA145" s="1">
        <f t="shared" si="110"/>
        <v>2356.5399999999991</v>
      </c>
      <c r="AB145" s="22">
        <f t="shared" si="111"/>
        <v>1510635176.1884422</v>
      </c>
      <c r="AC145" s="1">
        <f t="shared" si="112"/>
        <v>78791.764213765869</v>
      </c>
      <c r="AD145">
        <f t="shared" si="113"/>
        <v>0.51957990091259842</v>
      </c>
      <c r="AE145">
        <f t="shared" si="114"/>
        <v>1</v>
      </c>
      <c r="AF145" s="12">
        <f t="shared" si="115"/>
        <v>1.0383257626118507</v>
      </c>
    </row>
    <row r="146" spans="1:32" x14ac:dyDescent="0.25">
      <c r="A146" t="s">
        <v>181</v>
      </c>
      <c r="B146">
        <v>124.94</v>
      </c>
      <c r="C146">
        <v>124.94</v>
      </c>
      <c r="D146">
        <v>4.9400000000000004</v>
      </c>
      <c r="E146">
        <v>762</v>
      </c>
      <c r="F146">
        <v>200</v>
      </c>
      <c r="H146">
        <v>100</v>
      </c>
      <c r="I146" s="13">
        <f t="shared" si="81"/>
        <v>44.921040526673679</v>
      </c>
      <c r="J146">
        <v>435</v>
      </c>
      <c r="K146" s="12">
        <f t="shared" si="97"/>
        <v>3.4816712021770448</v>
      </c>
      <c r="L146" s="14">
        <f t="shared" si="101"/>
        <v>0.19782612449817827</v>
      </c>
      <c r="M146" s="13">
        <v>0</v>
      </c>
      <c r="N146" s="13">
        <f t="shared" si="98"/>
        <v>25.291497975708499</v>
      </c>
      <c r="O146" s="12">
        <f t="shared" si="99"/>
        <v>0.87581980877961663</v>
      </c>
      <c r="P146">
        <v>2962</v>
      </c>
      <c r="R146" s="1">
        <f t="shared" si="102"/>
        <v>3130.7347599999994</v>
      </c>
      <c r="S146" s="18">
        <f t="shared" si="103"/>
        <v>0.94610378299821241</v>
      </c>
      <c r="T146" s="1">
        <f t="shared" si="104"/>
        <v>3130.7347599999994</v>
      </c>
      <c r="U146" s="19">
        <f t="shared" si="105"/>
        <v>0.94610378299821241</v>
      </c>
      <c r="V146" s="1">
        <f t="shared" si="106"/>
        <v>2932.1527059999994</v>
      </c>
      <c r="W146" s="12">
        <f t="shared" si="107"/>
        <v>0.5771342954648766</v>
      </c>
      <c r="X146">
        <f t="shared" si="108"/>
        <v>115.06</v>
      </c>
      <c r="Y146">
        <f t="shared" si="109"/>
        <v>115.06</v>
      </c>
      <c r="Z146" s="1">
        <f t="shared" si="100"/>
        <v>13238.803600000001</v>
      </c>
      <c r="AA146" s="1">
        <f t="shared" si="110"/>
        <v>2371.1999999999989</v>
      </c>
      <c r="AB146" s="22">
        <f t="shared" si="111"/>
        <v>1533761237.0128281</v>
      </c>
      <c r="AC146" s="1">
        <f t="shared" si="112"/>
        <v>79997.974131547453</v>
      </c>
      <c r="AD146">
        <f t="shared" si="113"/>
        <v>0.51933933083929307</v>
      </c>
      <c r="AE146">
        <f t="shared" si="114"/>
        <v>1</v>
      </c>
      <c r="AF146" s="12">
        <f t="shared" si="115"/>
        <v>1.0101793108997785</v>
      </c>
    </row>
    <row r="147" spans="1:32" x14ac:dyDescent="0.25">
      <c r="A147" t="s">
        <v>182</v>
      </c>
      <c r="B147">
        <v>149.99</v>
      </c>
      <c r="C147">
        <v>149.99</v>
      </c>
      <c r="D147">
        <v>4.92</v>
      </c>
      <c r="E147">
        <v>762</v>
      </c>
      <c r="F147">
        <v>200</v>
      </c>
      <c r="H147">
        <v>100</v>
      </c>
      <c r="I147" s="13">
        <f t="shared" si="81"/>
        <v>44.921040526673679</v>
      </c>
      <c r="J147">
        <v>510</v>
      </c>
      <c r="K147" s="12">
        <f t="shared" si="97"/>
        <v>3.400226681778785</v>
      </c>
      <c r="L147" s="14">
        <f t="shared" si="101"/>
        <v>0.1949121839166503</v>
      </c>
      <c r="M147" s="13">
        <v>0</v>
      </c>
      <c r="N147" s="13">
        <f t="shared" si="98"/>
        <v>30.48577235772358</v>
      </c>
      <c r="O147" s="12">
        <f t="shared" si="99"/>
        <v>1.0556924442547746</v>
      </c>
      <c r="P147">
        <v>4115</v>
      </c>
      <c r="R147" s="1">
        <f t="shared" si="102"/>
        <v>4139.6951811999988</v>
      </c>
      <c r="S147" s="18">
        <f t="shared" si="103"/>
        <v>0.99403454116328427</v>
      </c>
      <c r="T147" s="1">
        <f t="shared" si="104"/>
        <v>4139.6951811999988</v>
      </c>
      <c r="U147" s="19">
        <f t="shared" si="105"/>
        <v>0.99403454116328427</v>
      </c>
      <c r="V147" s="1">
        <f t="shared" si="106"/>
        <v>3845.0648436999991</v>
      </c>
      <c r="W147" s="12">
        <f t="shared" si="107"/>
        <v>0.52552007719790006</v>
      </c>
      <c r="X147">
        <f t="shared" si="108"/>
        <v>140.15</v>
      </c>
      <c r="Y147">
        <f t="shared" si="109"/>
        <v>140.15</v>
      </c>
      <c r="Z147" s="1">
        <f t="shared" si="100"/>
        <v>19642.022500000003</v>
      </c>
      <c r="AA147" s="1">
        <f t="shared" si="110"/>
        <v>2854.9775999999983</v>
      </c>
      <c r="AB147" s="22">
        <f t="shared" si="111"/>
        <v>2871646620.6072369</v>
      </c>
      <c r="AC147" s="1">
        <f t="shared" si="112"/>
        <v>108965.84438723017</v>
      </c>
      <c r="AD147">
        <f t="shared" si="113"/>
        <v>0.51846115903082735</v>
      </c>
      <c r="AE147">
        <f t="shared" si="114"/>
        <v>1</v>
      </c>
      <c r="AF147" s="12">
        <f t="shared" si="115"/>
        <v>1.0702030179652964</v>
      </c>
    </row>
    <row r="148" spans="1:32" x14ac:dyDescent="0.25">
      <c r="A148" t="s">
        <v>183</v>
      </c>
      <c r="B148">
        <v>149.87</v>
      </c>
      <c r="C148">
        <v>149.87</v>
      </c>
      <c r="D148">
        <v>4.92</v>
      </c>
      <c r="E148">
        <v>762</v>
      </c>
      <c r="F148">
        <v>200</v>
      </c>
      <c r="H148">
        <v>100</v>
      </c>
      <c r="I148" s="13">
        <f t="shared" si="81"/>
        <v>44.921040526673679</v>
      </c>
      <c r="J148">
        <v>510</v>
      </c>
      <c r="K148" s="12">
        <f t="shared" si="97"/>
        <v>3.4029492226596383</v>
      </c>
      <c r="L148" s="14">
        <f t="shared" si="101"/>
        <v>0.19506020794365081</v>
      </c>
      <c r="M148" s="13">
        <v>0</v>
      </c>
      <c r="N148" s="13">
        <f t="shared" si="98"/>
        <v>30.461382113821138</v>
      </c>
      <c r="O148" s="12">
        <f t="shared" si="99"/>
        <v>1.0548478339920198</v>
      </c>
      <c r="P148">
        <v>3968</v>
      </c>
      <c r="R148" s="1">
        <f t="shared" si="102"/>
        <v>4134.5334820000016</v>
      </c>
      <c r="S148" s="18">
        <f t="shared" si="103"/>
        <v>0.95972133670581761</v>
      </c>
      <c r="T148" s="1">
        <f t="shared" si="104"/>
        <v>4134.5334820000016</v>
      </c>
      <c r="U148" s="19">
        <f t="shared" si="105"/>
        <v>0.95972133670581761</v>
      </c>
      <c r="V148" s="1">
        <f t="shared" si="106"/>
        <v>3840.4074685000014</v>
      </c>
      <c r="W148" s="12">
        <f t="shared" si="107"/>
        <v>0.52574090921341832</v>
      </c>
      <c r="X148">
        <f t="shared" si="108"/>
        <v>140.03</v>
      </c>
      <c r="Y148">
        <f t="shared" si="109"/>
        <v>140.03</v>
      </c>
      <c r="Z148" s="1">
        <f t="shared" si="100"/>
        <v>19608.400900000001</v>
      </c>
      <c r="AA148" s="1">
        <f t="shared" si="110"/>
        <v>2852.6160000000018</v>
      </c>
      <c r="AB148" s="22">
        <f t="shared" si="111"/>
        <v>2863714736.3197675</v>
      </c>
      <c r="AC148" s="1">
        <f t="shared" si="112"/>
        <v>108664.86568645148</v>
      </c>
      <c r="AD148">
        <f t="shared" si="113"/>
        <v>0.51850556419559346</v>
      </c>
      <c r="AE148">
        <f t="shared" si="114"/>
        <v>1</v>
      </c>
      <c r="AF148" s="12">
        <f t="shared" si="115"/>
        <v>1.033223696325597</v>
      </c>
    </row>
    <row r="149" spans="1:32" x14ac:dyDescent="0.25">
      <c r="A149" t="s">
        <v>184</v>
      </c>
      <c r="B149">
        <v>149.77000000000001</v>
      </c>
      <c r="C149">
        <v>149.77000000000001</v>
      </c>
      <c r="D149">
        <v>4.93</v>
      </c>
      <c r="E149">
        <v>762</v>
      </c>
      <c r="F149">
        <v>200</v>
      </c>
      <c r="H149">
        <v>113</v>
      </c>
      <c r="I149" s="13">
        <f t="shared" si="81"/>
        <v>46.479162279706692</v>
      </c>
      <c r="J149">
        <v>1514</v>
      </c>
      <c r="K149" s="12">
        <f t="shared" si="97"/>
        <v>10.108833544768645</v>
      </c>
      <c r="L149" s="14">
        <f t="shared" si="101"/>
        <v>0.59384226776608706</v>
      </c>
      <c r="M149" s="13">
        <v>0</v>
      </c>
      <c r="N149" s="13">
        <f t="shared" si="98"/>
        <v>30.379310344827591</v>
      </c>
      <c r="O149" s="12">
        <f t="shared" si="99"/>
        <v>1.0520057689986702</v>
      </c>
      <c r="P149">
        <v>5164</v>
      </c>
      <c r="R149" s="1">
        <f t="shared" si="102"/>
        <v>4388.4118528999988</v>
      </c>
      <c r="S149" s="12">
        <f t="shared" si="103"/>
        <v>1.1767354963703938</v>
      </c>
      <c r="T149" s="1">
        <f t="shared" si="104"/>
        <v>3915.839077633851</v>
      </c>
      <c r="U149" s="18">
        <f t="shared" si="105"/>
        <v>1.3187467354047528</v>
      </c>
      <c r="V149" s="1">
        <f t="shared" si="106"/>
        <v>3619.7757116499938</v>
      </c>
      <c r="W149" s="12">
        <f t="shared" si="107"/>
        <v>0.49595585158255517</v>
      </c>
      <c r="X149">
        <f t="shared" si="108"/>
        <v>139.91000000000003</v>
      </c>
      <c r="Y149">
        <f t="shared" si="109"/>
        <v>139.91000000000003</v>
      </c>
      <c r="Z149" s="1">
        <f t="shared" si="100"/>
        <v>19574.808100000006</v>
      </c>
      <c r="AA149" s="1">
        <f t="shared" si="110"/>
        <v>2856.2447999999968</v>
      </c>
      <c r="AB149" s="22">
        <f t="shared" si="111"/>
        <v>2890128630.5591254</v>
      </c>
      <c r="AC149" s="1">
        <f t="shared" si="112"/>
        <v>12444.147992527996</v>
      </c>
      <c r="AD149">
        <f t="shared" si="113"/>
        <v>0.71767775760822361</v>
      </c>
      <c r="AE149">
        <f t="shared" si="114"/>
        <v>0.89231348581062253</v>
      </c>
      <c r="AF149" s="12">
        <f t="shared" si="115"/>
        <v>1.4266077269318176</v>
      </c>
    </row>
    <row r="150" spans="1:32" x14ac:dyDescent="0.25">
      <c r="A150" t="s">
        <v>185</v>
      </c>
      <c r="B150">
        <v>149.37</v>
      </c>
      <c r="C150">
        <v>149.37</v>
      </c>
      <c r="D150">
        <v>4.9400000000000004</v>
      </c>
      <c r="E150">
        <v>762</v>
      </c>
      <c r="F150">
        <v>200</v>
      </c>
      <c r="H150">
        <v>113</v>
      </c>
      <c r="I150" s="13">
        <f t="shared" si="81"/>
        <v>46.479162279706692</v>
      </c>
      <c r="J150">
        <v>1514</v>
      </c>
      <c r="K150" s="12">
        <f t="shared" si="97"/>
        <v>10.135904130682198</v>
      </c>
      <c r="L150" s="14">
        <f t="shared" si="101"/>
        <v>0.59525366380486822</v>
      </c>
      <c r="M150" s="13">
        <v>0</v>
      </c>
      <c r="N150" s="13">
        <f t="shared" si="98"/>
        <v>30.236842105263158</v>
      </c>
      <c r="O150" s="12">
        <f t="shared" si="99"/>
        <v>1.0470722333713089</v>
      </c>
      <c r="P150">
        <v>4833</v>
      </c>
      <c r="R150" s="1">
        <f t="shared" si="102"/>
        <v>4373.3928328999973</v>
      </c>
      <c r="S150" s="12">
        <f t="shared" si="103"/>
        <v>1.1050916724522177</v>
      </c>
      <c r="T150" s="1">
        <f t="shared" si="104"/>
        <v>3900.1249428853416</v>
      </c>
      <c r="U150" s="18">
        <f t="shared" si="105"/>
        <v>1.239191069715964</v>
      </c>
      <c r="V150" s="1">
        <f t="shared" si="106"/>
        <v>3606.0108178309683</v>
      </c>
      <c r="W150" s="12">
        <f t="shared" si="107"/>
        <v>0.49725691807062139</v>
      </c>
      <c r="X150">
        <f t="shared" si="108"/>
        <v>139.49</v>
      </c>
      <c r="Y150">
        <f t="shared" si="109"/>
        <v>139.49</v>
      </c>
      <c r="Z150" s="1">
        <f t="shared" si="100"/>
        <v>19457.460100000004</v>
      </c>
      <c r="AA150" s="1">
        <f t="shared" si="110"/>
        <v>2853.9367999999959</v>
      </c>
      <c r="AB150" s="22">
        <f t="shared" si="111"/>
        <v>2866595002.92981</v>
      </c>
      <c r="AC150" s="1">
        <f t="shared" si="112"/>
        <v>12342.818265565778</v>
      </c>
      <c r="AD150">
        <f t="shared" si="113"/>
        <v>0.71866509683607072</v>
      </c>
      <c r="AE150">
        <f t="shared" si="114"/>
        <v>0.8917847291342379</v>
      </c>
      <c r="AF150" s="12">
        <f t="shared" si="115"/>
        <v>1.3402622022379487</v>
      </c>
    </row>
    <row r="151" spans="1:32" x14ac:dyDescent="0.25">
      <c r="A151" t="s">
        <v>186</v>
      </c>
      <c r="B151">
        <v>149.58000000000001</v>
      </c>
      <c r="C151">
        <v>149.58000000000001</v>
      </c>
      <c r="D151">
        <v>4.95</v>
      </c>
      <c r="E151">
        <v>762</v>
      </c>
      <c r="F151">
        <v>200</v>
      </c>
      <c r="H151">
        <v>113</v>
      </c>
      <c r="I151" s="13">
        <f t="shared" si="81"/>
        <v>46.479162279706692</v>
      </c>
      <c r="J151">
        <v>1514</v>
      </c>
      <c r="K151" s="12">
        <f t="shared" si="97"/>
        <v>10.121674020590987</v>
      </c>
      <c r="L151" s="14">
        <f t="shared" si="101"/>
        <v>0.59439455416616072</v>
      </c>
      <c r="M151" s="13">
        <v>0</v>
      </c>
      <c r="N151" s="13">
        <f t="shared" si="98"/>
        <v>30.218181818181819</v>
      </c>
      <c r="O151" s="12">
        <f t="shared" si="99"/>
        <v>1.0464260459023402</v>
      </c>
      <c r="P151">
        <v>5085</v>
      </c>
      <c r="R151" s="1">
        <f t="shared" si="102"/>
        <v>4386.8063592000026</v>
      </c>
      <c r="S151" s="12">
        <f t="shared" si="103"/>
        <v>1.1591576157301193</v>
      </c>
      <c r="T151" s="1">
        <f t="shared" si="104"/>
        <v>3913.4996407092572</v>
      </c>
      <c r="U151" s="18">
        <f t="shared" si="105"/>
        <v>1.2993485286428768</v>
      </c>
      <c r="V151" s="1">
        <f t="shared" si="106"/>
        <v>3618.4772423918698</v>
      </c>
      <c r="W151" s="12">
        <f t="shared" si="107"/>
        <v>0.49742783458487161</v>
      </c>
      <c r="X151">
        <f t="shared" si="108"/>
        <v>139.68</v>
      </c>
      <c r="Y151">
        <f t="shared" si="109"/>
        <v>139.68</v>
      </c>
      <c r="Z151" s="1">
        <f t="shared" si="100"/>
        <v>19510.502400000001</v>
      </c>
      <c r="AA151" s="1">
        <f t="shared" si="110"/>
        <v>2863.6740000000027</v>
      </c>
      <c r="AB151" s="22">
        <f t="shared" si="111"/>
        <v>2883704968.8451252</v>
      </c>
      <c r="AC151" s="1">
        <f t="shared" si="112"/>
        <v>12416.489363020046</v>
      </c>
      <c r="AD151">
        <f t="shared" si="113"/>
        <v>0.71806387119864135</v>
      </c>
      <c r="AE151">
        <f t="shared" si="114"/>
        <v>0.89210676748971895</v>
      </c>
      <c r="AF151" s="12">
        <f t="shared" si="115"/>
        <v>1.4052872684750495</v>
      </c>
    </row>
    <row r="152" spans="1:32" x14ac:dyDescent="0.25">
      <c r="A152" t="s">
        <v>187</v>
      </c>
      <c r="B152">
        <v>199.01</v>
      </c>
      <c r="C152">
        <v>199.01</v>
      </c>
      <c r="D152">
        <v>4.92</v>
      </c>
      <c r="E152">
        <v>762</v>
      </c>
      <c r="F152">
        <v>200</v>
      </c>
      <c r="H152">
        <v>113</v>
      </c>
      <c r="I152" s="13">
        <f t="shared" si="81"/>
        <v>46.479162279706692</v>
      </c>
      <c r="J152">
        <v>660</v>
      </c>
      <c r="K152" s="12">
        <f t="shared" si="97"/>
        <v>3.3164162604894227</v>
      </c>
      <c r="L152" s="14">
        <f t="shared" si="101"/>
        <v>0.19868186492822948</v>
      </c>
      <c r="M152" s="13">
        <v>0</v>
      </c>
      <c r="N152" s="13">
        <f t="shared" si="98"/>
        <v>40.449186991869915</v>
      </c>
      <c r="O152" s="12">
        <f t="shared" si="99"/>
        <v>1.4007157365900569</v>
      </c>
      <c r="P152">
        <v>5184</v>
      </c>
      <c r="R152" s="1">
        <f t="shared" si="102"/>
        <v>6954.3423401</v>
      </c>
      <c r="S152" s="18">
        <f t="shared" si="103"/>
        <v>0.74543353583675553</v>
      </c>
      <c r="T152" s="1">
        <f t="shared" si="104"/>
        <v>6954.3423401</v>
      </c>
      <c r="U152" s="19">
        <f t="shared" si="105"/>
        <v>0.74543353583675553</v>
      </c>
      <c r="V152" s="1">
        <f t="shared" si="106"/>
        <v>6347.7816932450005</v>
      </c>
      <c r="W152" s="12">
        <f t="shared" si="107"/>
        <v>0.41853054567315823</v>
      </c>
      <c r="X152">
        <f t="shared" si="108"/>
        <v>189.17</v>
      </c>
      <c r="Y152">
        <f t="shared" si="109"/>
        <v>189.17</v>
      </c>
      <c r="Z152" s="1">
        <f t="shared" si="100"/>
        <v>35785.288899999992</v>
      </c>
      <c r="AA152" s="1">
        <f t="shared" si="110"/>
        <v>3819.6912000000011</v>
      </c>
      <c r="AB152" s="22">
        <f t="shared" si="111"/>
        <v>7775489438.5167589</v>
      </c>
      <c r="AC152" s="1">
        <f t="shared" si="112"/>
        <v>176173.10556246285</v>
      </c>
      <c r="AD152">
        <f t="shared" si="113"/>
        <v>0.51959883754314373</v>
      </c>
      <c r="AE152">
        <f t="shared" si="114"/>
        <v>1</v>
      </c>
      <c r="AF152" s="12">
        <f t="shared" si="115"/>
        <v>0.81666324560539949</v>
      </c>
    </row>
    <row r="153" spans="1:32" x14ac:dyDescent="0.25">
      <c r="A153" t="s">
        <v>188</v>
      </c>
      <c r="B153">
        <v>198.71</v>
      </c>
      <c r="C153">
        <v>198.71</v>
      </c>
      <c r="D153">
        <v>4.92</v>
      </c>
      <c r="E153">
        <v>762</v>
      </c>
      <c r="F153">
        <v>200</v>
      </c>
      <c r="H153">
        <v>113</v>
      </c>
      <c r="I153" s="13">
        <f t="shared" si="81"/>
        <v>46.479162279706692</v>
      </c>
      <c r="J153">
        <v>660</v>
      </c>
      <c r="K153" s="12">
        <f t="shared" si="97"/>
        <v>3.3214231795078253</v>
      </c>
      <c r="L153" s="14">
        <f t="shared" si="101"/>
        <v>0.19896020513509713</v>
      </c>
      <c r="M153" s="13">
        <v>0</v>
      </c>
      <c r="N153" s="13">
        <f t="shared" si="98"/>
        <v>40.388211382113823</v>
      </c>
      <c r="O153" s="12">
        <f t="shared" si="99"/>
        <v>1.3986042109331704</v>
      </c>
      <c r="P153">
        <v>5604</v>
      </c>
      <c r="R153" s="1">
        <f t="shared" si="102"/>
        <v>6937.0279360999994</v>
      </c>
      <c r="S153" s="18">
        <f t="shared" si="103"/>
        <v>0.8078387533711695</v>
      </c>
      <c r="T153" s="1">
        <f t="shared" si="104"/>
        <v>6937.0279360999994</v>
      </c>
      <c r="U153" s="19">
        <f t="shared" si="105"/>
        <v>0.8078387533711695</v>
      </c>
      <c r="V153" s="1">
        <f t="shared" si="106"/>
        <v>6332.3896226449997</v>
      </c>
      <c r="W153" s="12">
        <f t="shared" si="107"/>
        <v>0.41892664598865853</v>
      </c>
      <c r="X153">
        <f t="shared" si="108"/>
        <v>188.87</v>
      </c>
      <c r="Y153">
        <f t="shared" si="109"/>
        <v>188.87</v>
      </c>
      <c r="Z153" s="1">
        <f t="shared" si="100"/>
        <v>35671.876900000003</v>
      </c>
      <c r="AA153" s="1">
        <f t="shared" si="110"/>
        <v>3813.7871999999988</v>
      </c>
      <c r="AB153" s="22">
        <f t="shared" si="111"/>
        <v>7734444529.1004105</v>
      </c>
      <c r="AC153" s="1">
        <f t="shared" si="112"/>
        <v>175243.13077224727</v>
      </c>
      <c r="AD153">
        <f t="shared" si="113"/>
        <v>0.51968340315288519</v>
      </c>
      <c r="AE153">
        <f t="shared" si="114"/>
        <v>1</v>
      </c>
      <c r="AF153" s="12">
        <f t="shared" si="115"/>
        <v>0.88497397253633359</v>
      </c>
    </row>
    <row r="154" spans="1:32" x14ac:dyDescent="0.25">
      <c r="A154" t="s">
        <v>189</v>
      </c>
      <c r="B154">
        <v>198.92</v>
      </c>
      <c r="C154">
        <v>198.92</v>
      </c>
      <c r="D154">
        <v>4.91</v>
      </c>
      <c r="E154">
        <v>762</v>
      </c>
      <c r="F154">
        <v>200</v>
      </c>
      <c r="H154">
        <v>113</v>
      </c>
      <c r="I154" s="13">
        <f t="shared" si="81"/>
        <v>46.479162279706692</v>
      </c>
      <c r="J154">
        <v>1514</v>
      </c>
      <c r="K154" s="12">
        <f t="shared" si="97"/>
        <v>7.6110999396742418</v>
      </c>
      <c r="L154" s="14">
        <f t="shared" si="101"/>
        <v>0.4560223445302517</v>
      </c>
      <c r="M154" s="13">
        <v>0</v>
      </c>
      <c r="N154" s="13">
        <f t="shared" si="98"/>
        <v>40.513238289205702</v>
      </c>
      <c r="O154" s="12">
        <f t="shared" si="99"/>
        <v>1.4029337702960318</v>
      </c>
      <c r="P154">
        <v>7478</v>
      </c>
      <c r="R154" s="1">
        <f t="shared" si="102"/>
        <v>6944.2371067999975</v>
      </c>
      <c r="S154" s="12">
        <f t="shared" si="103"/>
        <v>1.0768641515246256</v>
      </c>
      <c r="T154" s="1">
        <f t="shared" si="104"/>
        <v>6509.5106533309818</v>
      </c>
      <c r="U154" s="18">
        <f t="shared" si="105"/>
        <v>1.1487806685089965</v>
      </c>
      <c r="V154" s="1">
        <f t="shared" si="106"/>
        <v>5941.3429265440263</v>
      </c>
      <c r="W154" s="12">
        <f t="shared" si="107"/>
        <v>0.41811527056828385</v>
      </c>
      <c r="X154">
        <f t="shared" si="108"/>
        <v>189.1</v>
      </c>
      <c r="Y154">
        <f t="shared" si="109"/>
        <v>189.1</v>
      </c>
      <c r="Z154" s="1">
        <f t="shared" si="100"/>
        <v>35758.81</v>
      </c>
      <c r="AA154" s="1">
        <f t="shared" si="110"/>
        <v>3810.3563999999969</v>
      </c>
      <c r="AB154" s="22">
        <f t="shared" si="111"/>
        <v>7755401743.0871286</v>
      </c>
      <c r="AC154" s="1">
        <f t="shared" si="112"/>
        <v>33392.758374846133</v>
      </c>
      <c r="AD154">
        <f t="shared" si="113"/>
        <v>0.63086053553111021</v>
      </c>
      <c r="AE154">
        <f t="shared" si="114"/>
        <v>0.93739752160200307</v>
      </c>
      <c r="AF154" s="12">
        <f t="shared" si="115"/>
        <v>1.2586380036389886</v>
      </c>
    </row>
    <row r="155" spans="1:32" x14ac:dyDescent="0.25">
      <c r="A155" t="s">
        <v>190</v>
      </c>
      <c r="B155">
        <v>198.99</v>
      </c>
      <c r="C155">
        <v>198.99</v>
      </c>
      <c r="D155">
        <v>4.92</v>
      </c>
      <c r="E155">
        <v>762</v>
      </c>
      <c r="F155">
        <v>200</v>
      </c>
      <c r="H155">
        <v>113</v>
      </c>
      <c r="I155" s="13">
        <f t="shared" si="81"/>
        <v>46.479162279706692</v>
      </c>
      <c r="J155">
        <v>1514</v>
      </c>
      <c r="K155" s="12">
        <f t="shared" si="97"/>
        <v>7.6084225337956681</v>
      </c>
      <c r="L155" s="14">
        <f t="shared" si="101"/>
        <v>0.45580666487932303</v>
      </c>
      <c r="M155" s="13">
        <v>0</v>
      </c>
      <c r="N155" s="13">
        <f t="shared" si="98"/>
        <v>40.445121951219512</v>
      </c>
      <c r="O155" s="12">
        <f t="shared" si="99"/>
        <v>1.4005749682129314</v>
      </c>
      <c r="P155">
        <v>7506</v>
      </c>
      <c r="R155" s="1">
        <f t="shared" si="102"/>
        <v>6953.1874136999995</v>
      </c>
      <c r="S155" s="12">
        <f t="shared" si="103"/>
        <v>1.0795049167250668</v>
      </c>
      <c r="T155" s="1">
        <f t="shared" si="104"/>
        <v>6518.3312413862086</v>
      </c>
      <c r="U155" s="18">
        <f t="shared" si="105"/>
        <v>1.1515217195994707</v>
      </c>
      <c r="V155" s="1">
        <f t="shared" si="106"/>
        <v>5949.8254612469673</v>
      </c>
      <c r="W155" s="12">
        <f t="shared" si="107"/>
        <v>0.41855692908057801</v>
      </c>
      <c r="X155">
        <f t="shared" si="108"/>
        <v>189.15</v>
      </c>
      <c r="Y155">
        <f t="shared" si="109"/>
        <v>189.15</v>
      </c>
      <c r="Z155" s="1">
        <f t="shared" si="100"/>
        <v>35777.722500000003</v>
      </c>
      <c r="AA155" s="1">
        <f t="shared" si="110"/>
        <v>3819.2975999999981</v>
      </c>
      <c r="AB155" s="22">
        <f t="shared" si="111"/>
        <v>7772748182.2267609</v>
      </c>
      <c r="AC155" s="1">
        <f t="shared" si="112"/>
        <v>33467.447664974788</v>
      </c>
      <c r="AD155">
        <f t="shared" si="113"/>
        <v>0.63073955768653467</v>
      </c>
      <c r="AE155">
        <f t="shared" si="114"/>
        <v>0.9374594489633653</v>
      </c>
      <c r="AF155" s="12">
        <f t="shared" si="115"/>
        <v>1.2615496116464042</v>
      </c>
    </row>
    <row r="156" spans="1:32" x14ac:dyDescent="0.25">
      <c r="A156" t="s">
        <v>191</v>
      </c>
      <c r="B156">
        <v>198.96</v>
      </c>
      <c r="C156">
        <v>198.96</v>
      </c>
      <c r="D156">
        <v>4.9400000000000004</v>
      </c>
      <c r="E156">
        <v>762</v>
      </c>
      <c r="F156">
        <v>200</v>
      </c>
      <c r="H156">
        <v>113</v>
      </c>
      <c r="I156" s="13">
        <f t="shared" si="81"/>
        <v>46.479162279706692</v>
      </c>
      <c r="J156">
        <v>1514</v>
      </c>
      <c r="K156" s="12">
        <f t="shared" si="97"/>
        <v>7.6095697627663847</v>
      </c>
      <c r="L156" s="14">
        <f t="shared" si="101"/>
        <v>0.45573732492846869</v>
      </c>
      <c r="M156" s="13">
        <v>0</v>
      </c>
      <c r="N156" s="13">
        <f t="shared" si="98"/>
        <v>40.275303643724698</v>
      </c>
      <c r="O156" s="12">
        <f t="shared" si="99"/>
        <v>1.3946943265150675</v>
      </c>
      <c r="P156">
        <v>6460</v>
      </c>
      <c r="R156" s="1">
        <f t="shared" si="102"/>
        <v>6961.2732656000017</v>
      </c>
      <c r="S156" s="12">
        <f t="shared" si="103"/>
        <v>0.9279911524121448</v>
      </c>
      <c r="T156" s="1">
        <f t="shared" si="104"/>
        <v>6526.0499608607297</v>
      </c>
      <c r="U156" s="18">
        <f t="shared" si="105"/>
        <v>0.98987902923562388</v>
      </c>
      <c r="V156" s="1">
        <f t="shared" si="106"/>
        <v>5957.9528224514979</v>
      </c>
      <c r="W156" s="12">
        <f t="shared" si="107"/>
        <v>0.41966208061912696</v>
      </c>
      <c r="X156">
        <f t="shared" si="108"/>
        <v>189.08</v>
      </c>
      <c r="Y156">
        <f t="shared" si="109"/>
        <v>189.08</v>
      </c>
      <c r="Z156" s="1">
        <f t="shared" si="100"/>
        <v>35751.246400000004</v>
      </c>
      <c r="AA156" s="1">
        <f t="shared" si="110"/>
        <v>3833.8352000000014</v>
      </c>
      <c r="AB156" s="22">
        <f t="shared" si="111"/>
        <v>7784155261.6543951</v>
      </c>
      <c r="AC156" s="1">
        <f t="shared" si="112"/>
        <v>33516.563605026407</v>
      </c>
      <c r="AD156">
        <f t="shared" si="113"/>
        <v>0.63070067378396755</v>
      </c>
      <c r="AE156">
        <f t="shared" si="114"/>
        <v>0.9374793535415451</v>
      </c>
      <c r="AF156" s="12">
        <f t="shared" si="115"/>
        <v>1.0842650474935998</v>
      </c>
    </row>
    <row r="157" spans="1:32" x14ac:dyDescent="0.25">
      <c r="T157" s="16" t="s">
        <v>229</v>
      </c>
      <c r="U157" s="18">
        <f>AVERAGE(U111:U156)</f>
        <v>1.3432349285135365</v>
      </c>
    </row>
    <row r="159" spans="1:32" x14ac:dyDescent="0.25">
      <c r="S159" s="15" t="s">
        <v>213</v>
      </c>
      <c r="T159" s="15" t="s">
        <v>230</v>
      </c>
      <c r="U159" s="18">
        <f>(U10*2+U21*10+U32*10+U35*2+U39*3+U52*12+U59*6+U68*8+U100*27+U110*9+U157*46)/135</f>
        <v>1.186083526200518</v>
      </c>
      <c r="X159" s="25" t="s">
        <v>235</v>
      </c>
      <c r="Y159" s="25" t="s">
        <v>236</v>
      </c>
    </row>
    <row r="160" spans="1:32" x14ac:dyDescent="0.25">
      <c r="R160" s="16" t="s">
        <v>49</v>
      </c>
      <c r="S160" s="16" t="s">
        <v>231</v>
      </c>
      <c r="T160" s="16" t="s">
        <v>233</v>
      </c>
      <c r="U160" s="18">
        <f>(S22+S23+S24+S25+(U39*3)+(U52*12)+S57+S58+S60+S61+S64+S65+S141+S142+S143+S144+S145+S146+S147+S148+S152+S153)/35</f>
        <v>1.0809495245399334</v>
      </c>
      <c r="V160" s="60" t="s">
        <v>237</v>
      </c>
      <c r="W160" s="60"/>
      <c r="X160" s="21">
        <v>17</v>
      </c>
      <c r="Y160" s="27">
        <v>0.48599999999999999</v>
      </c>
    </row>
    <row r="161" spans="18:25" x14ac:dyDescent="0.25">
      <c r="R161" s="16" t="s">
        <v>50</v>
      </c>
      <c r="S161" s="16" t="s">
        <v>232</v>
      </c>
      <c r="T161" s="16" t="s">
        <v>234</v>
      </c>
      <c r="U161" s="18">
        <f>(U10*2+U21*10+U26+U27+U28+U29+U30+U31+U35*2+U53+U54+U55+U56+U62+U63+U66+U67+U100*27+U110*9+U111+U112+U113+U114+U115+U116+U117+U118+U119+U120+U121+U122+U123+U124+U125+U126+U127+U128+U129+U130+U131+U132+U133+U134+U135+U136+U137+U138+U139+U140+U149+U150+U151+U154+U155+U156)/100</f>
        <v>1.222766632855306</v>
      </c>
      <c r="V161" s="60" t="s">
        <v>237</v>
      </c>
      <c r="W161" s="60"/>
      <c r="X161" s="21">
        <v>28</v>
      </c>
      <c r="Y161" s="26">
        <v>0.28000000000000003</v>
      </c>
    </row>
  </sheetData>
  <mergeCells count="6">
    <mergeCell ref="V161:W161"/>
    <mergeCell ref="A1:H1"/>
    <mergeCell ref="C2:E2"/>
    <mergeCell ref="J3:L3"/>
    <mergeCell ref="D3:G3"/>
    <mergeCell ref="V160:W160"/>
  </mergeCells>
  <pageMargins left="0.7" right="0.7" top="0.75" bottom="0.75" header="0.3" footer="0.3"/>
  <pageSetup paperSize="9" scale="54" orientation="portrait" r:id="rId1"/>
  <rowBreaks count="1" manualBreakCount="1">
    <brk id="68" max="16383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483"/>
  <sheetViews>
    <sheetView tabSelected="1" zoomScaleNormal="100" workbookViewId="0">
      <pane xSplit="1" ySplit="4" topLeftCell="B130" activePane="bottomRight" state="frozen"/>
      <selection pane="topRight" activeCell="B1" sqref="B1"/>
      <selection pane="bottomLeft" activeCell="A5" sqref="A5"/>
      <selection pane="bottomRight" activeCell="H10" sqref="H10"/>
    </sheetView>
  </sheetViews>
  <sheetFormatPr defaultRowHeight="15" x14ac:dyDescent="0.25"/>
  <sheetData>
    <row r="2" spans="1:8" x14ac:dyDescent="0.25">
      <c r="B2" s="16" t="s">
        <v>284</v>
      </c>
      <c r="C2" s="16" t="s">
        <v>283</v>
      </c>
      <c r="D2" s="15" t="s">
        <v>287</v>
      </c>
      <c r="E2" s="15" t="s">
        <v>288</v>
      </c>
      <c r="F2" s="15" t="s">
        <v>289</v>
      </c>
      <c r="G2" s="15"/>
      <c r="H2" s="15"/>
    </row>
    <row r="4" spans="1:8" ht="18" x14ac:dyDescent="0.35">
      <c r="A4" s="15"/>
      <c r="B4" s="16" t="s">
        <v>22</v>
      </c>
      <c r="C4" s="16" t="s">
        <v>308</v>
      </c>
      <c r="D4" s="16" t="s">
        <v>25</v>
      </c>
      <c r="E4" s="16" t="s">
        <v>247</v>
      </c>
      <c r="F4" s="16" t="s">
        <v>317</v>
      </c>
      <c r="G4" s="16" t="s">
        <v>318</v>
      </c>
    </row>
    <row r="5" spans="1:8" x14ac:dyDescent="0.25">
      <c r="A5" s="54" t="s">
        <v>329</v>
      </c>
      <c r="B5">
        <v>46.64</v>
      </c>
      <c r="C5" s="12">
        <v>0.99</v>
      </c>
      <c r="D5" s="12">
        <v>5.95</v>
      </c>
      <c r="E5" s="14">
        <v>0.24817664406333598</v>
      </c>
      <c r="F5" s="14"/>
      <c r="G5" s="14"/>
    </row>
    <row r="6" spans="1:8" x14ac:dyDescent="0.25">
      <c r="A6" t="s">
        <v>238</v>
      </c>
      <c r="B6">
        <v>46.64</v>
      </c>
      <c r="C6" s="12">
        <v>1.08</v>
      </c>
      <c r="D6" s="12">
        <v>11.7</v>
      </c>
      <c r="E6" s="14">
        <v>0.48801121605731612</v>
      </c>
      <c r="F6" s="14"/>
      <c r="G6" s="14"/>
    </row>
    <row r="7" spans="1:8" x14ac:dyDescent="0.25">
      <c r="A7" t="s">
        <v>239</v>
      </c>
      <c r="B7">
        <v>75.28</v>
      </c>
      <c r="C7" s="12">
        <v>1.1499999999999999</v>
      </c>
      <c r="D7" s="12">
        <v>7.390146471371505</v>
      </c>
      <c r="E7" s="14">
        <v>0.34657132831422521</v>
      </c>
      <c r="F7" s="14"/>
      <c r="G7" s="14"/>
    </row>
    <row r="8" spans="1:8" x14ac:dyDescent="0.25">
      <c r="B8">
        <v>75.28</v>
      </c>
      <c r="C8" s="12">
        <v>1.1599999999999999</v>
      </c>
      <c r="D8" s="12">
        <v>14.715719063545151</v>
      </c>
      <c r="E8" s="14">
        <v>0.69031916557177053</v>
      </c>
      <c r="F8" s="14"/>
      <c r="G8" s="14"/>
    </row>
    <row r="9" spans="1:8" x14ac:dyDescent="0.25">
      <c r="B9">
        <v>75.28</v>
      </c>
      <c r="C9" s="12">
        <v>1.1000000000000001</v>
      </c>
      <c r="D9" s="12">
        <v>20.868102288021536</v>
      </c>
      <c r="E9" s="14">
        <v>0.97634677925971569</v>
      </c>
      <c r="F9" s="14"/>
      <c r="G9" s="14"/>
    </row>
    <row r="10" spans="1:8" x14ac:dyDescent="0.25">
      <c r="B10">
        <v>75.28</v>
      </c>
      <c r="C10" s="12">
        <v>1.1100000000000001</v>
      </c>
      <c r="D10" s="12">
        <v>7.1664464993394974</v>
      </c>
      <c r="E10" s="14">
        <v>0.31414580515072826</v>
      </c>
      <c r="F10" s="14"/>
      <c r="G10" s="14"/>
    </row>
    <row r="11" spans="1:8" x14ac:dyDescent="0.25">
      <c r="B11">
        <v>75.28</v>
      </c>
      <c r="C11" s="12">
        <v>1.1399999999999999</v>
      </c>
      <c r="D11" s="12">
        <v>14.673333333333334</v>
      </c>
      <c r="E11" s="14">
        <v>0.64008153550722857</v>
      </c>
      <c r="F11" s="14"/>
      <c r="G11" s="14"/>
    </row>
    <row r="12" spans="1:8" x14ac:dyDescent="0.25">
      <c r="B12">
        <v>75.28</v>
      </c>
      <c r="C12" s="12">
        <v>0.92</v>
      </c>
      <c r="D12" s="12">
        <v>20.570670205706705</v>
      </c>
      <c r="E12" s="14">
        <v>0.89814544345552516</v>
      </c>
      <c r="F12" s="14"/>
      <c r="G12" s="14"/>
    </row>
    <row r="13" spans="1:8" x14ac:dyDescent="0.25">
      <c r="B13">
        <v>75.28</v>
      </c>
      <c r="C13" s="12">
        <v>1.1200000000000001</v>
      </c>
      <c r="D13" s="12">
        <v>7.361008154188287</v>
      </c>
      <c r="E13" s="14">
        <v>0.34086996430503635</v>
      </c>
      <c r="F13" s="14"/>
      <c r="G13" s="14"/>
    </row>
    <row r="14" spans="1:8" x14ac:dyDescent="0.25">
      <c r="B14">
        <v>75.28</v>
      </c>
      <c r="C14" s="12">
        <v>1.18</v>
      </c>
      <c r="D14" s="12">
        <v>14.526779163609683</v>
      </c>
      <c r="E14" s="14">
        <v>0.67364070301733681</v>
      </c>
      <c r="F14" s="14"/>
      <c r="G14" s="14"/>
    </row>
    <row r="15" spans="1:8" x14ac:dyDescent="0.25">
      <c r="B15">
        <v>75.28</v>
      </c>
      <c r="C15" s="12">
        <v>1.17</v>
      </c>
      <c r="D15" s="12">
        <v>7.3916532905296952</v>
      </c>
      <c r="E15" s="14">
        <v>0.33866263288437631</v>
      </c>
      <c r="F15" s="14"/>
      <c r="G15" s="14"/>
    </row>
    <row r="16" spans="1:8" x14ac:dyDescent="0.25">
      <c r="B16">
        <v>75.28</v>
      </c>
      <c r="C16" s="12">
        <v>1.1399999999999999</v>
      </c>
      <c r="D16" s="12">
        <v>14.527402700555996</v>
      </c>
      <c r="E16" s="14">
        <v>0.66722553055251566</v>
      </c>
      <c r="F16" s="14"/>
      <c r="G16" s="14"/>
    </row>
    <row r="17" spans="1:7" x14ac:dyDescent="0.25">
      <c r="A17" t="s">
        <v>240</v>
      </c>
      <c r="B17">
        <v>97.28</v>
      </c>
      <c r="C17" s="12">
        <v>1.01</v>
      </c>
      <c r="D17" s="12">
        <v>3</v>
      </c>
      <c r="E17" s="14">
        <v>0.15736412962347043</v>
      </c>
      <c r="F17" s="14"/>
      <c r="G17" s="14"/>
    </row>
    <row r="18" spans="1:7" x14ac:dyDescent="0.25">
      <c r="B18">
        <v>97.28</v>
      </c>
      <c r="C18" s="12">
        <v>1.02</v>
      </c>
      <c r="D18" s="12">
        <v>3</v>
      </c>
      <c r="E18" s="14">
        <v>0.15736412962347043</v>
      </c>
      <c r="F18" s="14"/>
      <c r="G18" s="14"/>
    </row>
    <row r="19" spans="1:7" x14ac:dyDescent="0.25">
      <c r="B19">
        <v>97.28</v>
      </c>
      <c r="C19" s="12">
        <v>0.99</v>
      </c>
      <c r="D19" s="12">
        <v>3</v>
      </c>
      <c r="E19" s="14">
        <v>0.15736412962347043</v>
      </c>
      <c r="F19" s="14"/>
      <c r="G19" s="14"/>
    </row>
    <row r="20" spans="1:7" x14ac:dyDescent="0.25">
      <c r="B20">
        <v>97.28</v>
      </c>
      <c r="C20" s="12">
        <v>1.02</v>
      </c>
      <c r="D20" s="12">
        <v>3</v>
      </c>
      <c r="E20" s="14">
        <v>0.15736412962347043</v>
      </c>
      <c r="F20" s="14"/>
      <c r="G20" s="14"/>
    </row>
    <row r="21" spans="1:7" x14ac:dyDescent="0.25">
      <c r="B21">
        <v>97.28</v>
      </c>
      <c r="C21" s="12">
        <v>0.9</v>
      </c>
      <c r="D21" s="12">
        <v>9</v>
      </c>
      <c r="E21" s="14">
        <v>0.47209238887041127</v>
      </c>
      <c r="F21" s="14"/>
      <c r="G21" s="14"/>
    </row>
    <row r="22" spans="1:7" x14ac:dyDescent="0.25">
      <c r="B22">
        <v>97.28</v>
      </c>
      <c r="C22" s="12">
        <v>0.9</v>
      </c>
      <c r="D22" s="12">
        <v>9</v>
      </c>
      <c r="E22" s="14">
        <v>0.47209238887041127</v>
      </c>
      <c r="F22" s="14"/>
      <c r="G22" s="14"/>
    </row>
    <row r="23" spans="1:7" x14ac:dyDescent="0.25">
      <c r="B23">
        <v>97.28</v>
      </c>
      <c r="C23" s="12">
        <v>0.95</v>
      </c>
      <c r="D23" s="12">
        <v>15</v>
      </c>
      <c r="E23" s="14">
        <v>0.78682064811735208</v>
      </c>
      <c r="F23" s="14"/>
      <c r="G23" s="14"/>
    </row>
    <row r="24" spans="1:7" x14ac:dyDescent="0.25">
      <c r="B24">
        <v>97.28</v>
      </c>
      <c r="C24" s="12">
        <v>0.98</v>
      </c>
      <c r="D24" s="12">
        <v>15</v>
      </c>
      <c r="E24" s="14">
        <v>0.78682064811735208</v>
      </c>
      <c r="F24" s="14"/>
      <c r="G24" s="14"/>
    </row>
    <row r="25" spans="1:7" x14ac:dyDescent="0.25">
      <c r="B25">
        <v>97.28</v>
      </c>
      <c r="C25" s="12">
        <v>1.1499999999999999</v>
      </c>
      <c r="D25" s="12">
        <v>30</v>
      </c>
      <c r="E25" s="14">
        <v>1.5736412962347042</v>
      </c>
      <c r="F25" s="14"/>
      <c r="G25" s="14"/>
    </row>
    <row r="26" spans="1:7" x14ac:dyDescent="0.25">
      <c r="B26">
        <v>97.28</v>
      </c>
      <c r="C26" s="12">
        <v>1.1299999999999999</v>
      </c>
      <c r="D26" s="12">
        <v>30</v>
      </c>
      <c r="E26" s="14">
        <v>1.5736412962347042</v>
      </c>
      <c r="F26" s="14"/>
      <c r="G26" s="14"/>
    </row>
    <row r="27" spans="1:7" x14ac:dyDescent="0.25">
      <c r="A27" t="s">
        <v>241</v>
      </c>
      <c r="B27">
        <v>42.080000000000005</v>
      </c>
      <c r="C27" s="12">
        <v>1.05</v>
      </c>
      <c r="D27" s="12">
        <v>4.5</v>
      </c>
      <c r="E27" s="14">
        <v>0.17893489488108358</v>
      </c>
      <c r="F27" s="14"/>
      <c r="G27" s="14"/>
    </row>
    <row r="28" spans="1:7" x14ac:dyDescent="0.25">
      <c r="B28">
        <v>42.080000000000005</v>
      </c>
      <c r="C28" s="12">
        <v>1.1200000000000001</v>
      </c>
      <c r="D28" s="12">
        <v>6</v>
      </c>
      <c r="E28" s="14">
        <v>0.23857985984144478</v>
      </c>
      <c r="F28" s="14"/>
      <c r="G28" s="14"/>
    </row>
    <row r="29" spans="1:7" x14ac:dyDescent="0.25">
      <c r="A29" t="s">
        <v>242</v>
      </c>
      <c r="B29">
        <v>32.32</v>
      </c>
      <c r="C29" s="12">
        <v>1.02</v>
      </c>
      <c r="D29" s="12">
        <v>3.0048076923076925</v>
      </c>
      <c r="E29" s="14">
        <v>0.11433265138104418</v>
      </c>
      <c r="F29" s="14"/>
      <c r="G29" s="14"/>
    </row>
    <row r="30" spans="1:7" x14ac:dyDescent="0.25">
      <c r="B30">
        <v>32.32</v>
      </c>
      <c r="C30" s="12">
        <v>0.91</v>
      </c>
      <c r="D30" s="12">
        <v>2.9880478087649402</v>
      </c>
      <c r="E30" s="14">
        <v>0.11363843532791763</v>
      </c>
      <c r="F30" s="14"/>
      <c r="G30" s="14"/>
    </row>
    <row r="31" spans="1:7" x14ac:dyDescent="0.25">
      <c r="B31">
        <v>32.32</v>
      </c>
      <c r="C31" s="12">
        <v>0.86</v>
      </c>
      <c r="D31" s="12">
        <v>2.9868578255675029</v>
      </c>
      <c r="E31" s="14">
        <v>0.11363462318285505</v>
      </c>
      <c r="F31" s="14"/>
      <c r="G31" s="14"/>
    </row>
    <row r="32" spans="1:7" x14ac:dyDescent="0.25">
      <c r="A32" t="s">
        <v>243</v>
      </c>
      <c r="B32">
        <v>21</v>
      </c>
      <c r="C32" s="12">
        <v>1.3851454048029184</v>
      </c>
      <c r="D32" s="12">
        <v>3</v>
      </c>
      <c r="E32" s="14">
        <v>0.14710154807643058</v>
      </c>
      <c r="F32" s="14"/>
      <c r="G32" s="14"/>
    </row>
    <row r="33" spans="1:7" x14ac:dyDescent="0.25">
      <c r="B33">
        <v>21</v>
      </c>
      <c r="C33" s="12">
        <v>1.2876165113182423</v>
      </c>
      <c r="D33" s="12">
        <v>3</v>
      </c>
      <c r="E33" s="14">
        <v>0.14271221795850747</v>
      </c>
      <c r="F33" s="14"/>
      <c r="G33" s="14"/>
    </row>
    <row r="34" spans="1:7" x14ac:dyDescent="0.25">
      <c r="B34">
        <v>21</v>
      </c>
      <c r="C34" s="12">
        <v>1.1978827880874945</v>
      </c>
      <c r="D34" s="12">
        <v>3</v>
      </c>
      <c r="E34" s="14">
        <v>0.14030205927076433</v>
      </c>
      <c r="F34" s="14"/>
      <c r="G34" s="14"/>
    </row>
    <row r="35" spans="1:7" x14ac:dyDescent="0.25">
      <c r="B35">
        <v>21</v>
      </c>
      <c r="C35" s="12">
        <v>1.1568827981182246</v>
      </c>
      <c r="D35" s="12">
        <v>3</v>
      </c>
      <c r="E35" s="14">
        <v>0.13845315100426198</v>
      </c>
      <c r="F35" s="14"/>
      <c r="G35" s="14"/>
    </row>
    <row r="36" spans="1:7" x14ac:dyDescent="0.25">
      <c r="B36">
        <v>54.5</v>
      </c>
      <c r="C36" s="12">
        <v>1.092162014773685</v>
      </c>
      <c r="D36" s="12">
        <v>3</v>
      </c>
      <c r="E36" s="14">
        <v>0.15193694851846209</v>
      </c>
      <c r="F36" s="14"/>
      <c r="G36" s="14"/>
    </row>
    <row r="37" spans="1:7" x14ac:dyDescent="0.25">
      <c r="B37">
        <v>54.5</v>
      </c>
      <c r="C37" s="12">
        <v>1.1075306132566556</v>
      </c>
      <c r="D37" s="12">
        <v>3</v>
      </c>
      <c r="E37" s="14">
        <v>0.15193694851846209</v>
      </c>
      <c r="F37" s="14"/>
      <c r="G37" s="14"/>
    </row>
    <row r="38" spans="1:7" x14ac:dyDescent="0.25">
      <c r="B38">
        <v>54.5</v>
      </c>
      <c r="C38" s="12">
        <v>1.0455797423367392</v>
      </c>
      <c r="D38" s="12">
        <v>3</v>
      </c>
      <c r="E38" s="14">
        <v>0.15164434440775754</v>
      </c>
      <c r="F38" s="14"/>
      <c r="G38" s="14"/>
    </row>
    <row r="39" spans="1:7" x14ac:dyDescent="0.25">
      <c r="B39">
        <v>54.5</v>
      </c>
      <c r="C39" s="12">
        <v>1.0093291870279875</v>
      </c>
      <c r="D39" s="12">
        <v>3</v>
      </c>
      <c r="E39" s="14">
        <v>0.15164434440775754</v>
      </c>
      <c r="F39" s="14"/>
      <c r="G39" s="14"/>
    </row>
    <row r="40" spans="1:7" x14ac:dyDescent="0.25">
      <c r="B40">
        <v>54.5</v>
      </c>
      <c r="C40" s="12">
        <v>0.84077120129432381</v>
      </c>
      <c r="D40" s="12">
        <v>3</v>
      </c>
      <c r="E40" s="14">
        <v>0.1517025813504124</v>
      </c>
      <c r="F40" s="14"/>
      <c r="G40" s="14"/>
    </row>
    <row r="41" spans="1:7" x14ac:dyDescent="0.25">
      <c r="B41">
        <v>54.5</v>
      </c>
      <c r="C41" s="12">
        <v>0.87447755157071594</v>
      </c>
      <c r="D41" s="12">
        <v>3</v>
      </c>
      <c r="E41" s="14">
        <v>0.1517025813504124</v>
      </c>
      <c r="F41" s="14"/>
      <c r="G41" s="14"/>
    </row>
    <row r="42" spans="1:7" x14ac:dyDescent="0.25">
      <c r="B42">
        <v>54.5</v>
      </c>
      <c r="C42" s="12">
        <v>0.96362214692631343</v>
      </c>
      <c r="D42" s="12">
        <v>3.1666666666666665</v>
      </c>
      <c r="E42" s="14">
        <v>0.16019305295769096</v>
      </c>
      <c r="F42" s="14"/>
      <c r="G42" s="14"/>
    </row>
    <row r="43" spans="1:7" x14ac:dyDescent="0.25">
      <c r="B43">
        <v>54.5</v>
      </c>
      <c r="C43" s="12">
        <v>0.95716821188765189</v>
      </c>
      <c r="D43" s="12">
        <v>3.1666666666666665</v>
      </c>
      <c r="E43" s="14">
        <v>0.16019305295769096</v>
      </c>
      <c r="F43" s="14"/>
      <c r="G43" s="14"/>
    </row>
    <row r="44" spans="1:7" x14ac:dyDescent="0.25">
      <c r="A44" t="s">
        <v>244</v>
      </c>
      <c r="B44">
        <v>34.56</v>
      </c>
      <c r="C44" s="12">
        <v>1.0900000000000001</v>
      </c>
      <c r="D44" s="12">
        <v>6.0099009900990099</v>
      </c>
      <c r="E44" s="14">
        <v>0.24280041182983872</v>
      </c>
      <c r="F44" s="14"/>
      <c r="G44" s="14"/>
    </row>
    <row r="45" spans="1:7" x14ac:dyDescent="0.25">
      <c r="B45">
        <v>44.24</v>
      </c>
      <c r="C45" s="12">
        <v>1.07</v>
      </c>
      <c r="D45" s="12">
        <v>5.882352941176471</v>
      </c>
      <c r="E45" s="14">
        <v>0.24309210047169327</v>
      </c>
      <c r="F45" s="14"/>
      <c r="G45" s="14"/>
    </row>
    <row r="46" spans="1:7" x14ac:dyDescent="0.25">
      <c r="B46">
        <v>34.56</v>
      </c>
      <c r="C46" s="12">
        <v>1.1399999999999999</v>
      </c>
      <c r="D46" s="12">
        <v>4.5462184873949578</v>
      </c>
      <c r="E46" s="14">
        <v>0.18618207119236507</v>
      </c>
      <c r="F46" s="14"/>
      <c r="G46" s="14"/>
    </row>
    <row r="47" spans="1:7" x14ac:dyDescent="0.25">
      <c r="B47">
        <v>44.24</v>
      </c>
      <c r="C47" s="12">
        <v>1.0900000000000001</v>
      </c>
      <c r="D47" s="12">
        <v>4.4344262295081966</v>
      </c>
      <c r="E47" s="14">
        <v>0.18625360249505055</v>
      </c>
      <c r="F47" s="14"/>
      <c r="G47" s="14"/>
    </row>
    <row r="48" spans="1:7" x14ac:dyDescent="0.25">
      <c r="B48">
        <v>34.56</v>
      </c>
      <c r="C48" s="12">
        <v>1.2</v>
      </c>
      <c r="D48" s="12">
        <v>3.02</v>
      </c>
      <c r="E48" s="14">
        <v>0.12743985962951357</v>
      </c>
      <c r="F48" s="14"/>
      <c r="G48" s="14"/>
    </row>
    <row r="49" spans="1:7" x14ac:dyDescent="0.25">
      <c r="B49">
        <v>44.24</v>
      </c>
      <c r="C49" s="12">
        <v>1.1499999999999999</v>
      </c>
      <c r="D49" s="12">
        <v>3.0066666666666668</v>
      </c>
      <c r="E49" s="14">
        <v>0.12979324572994971</v>
      </c>
      <c r="F49" s="14"/>
      <c r="G49" s="14"/>
    </row>
    <row r="50" spans="1:7" x14ac:dyDescent="0.25">
      <c r="A50" t="s">
        <v>245</v>
      </c>
      <c r="B50">
        <v>34.56</v>
      </c>
      <c r="C50" s="12">
        <v>1.26</v>
      </c>
      <c r="D50" s="12">
        <v>3.61</v>
      </c>
      <c r="E50" s="14">
        <v>0.15308757525183067</v>
      </c>
      <c r="F50" s="14"/>
      <c r="G50" s="14"/>
    </row>
    <row r="51" spans="1:7" x14ac:dyDescent="0.25">
      <c r="B51">
        <v>44.24</v>
      </c>
      <c r="C51" s="12">
        <v>1.27</v>
      </c>
      <c r="D51" s="12">
        <v>3.6</v>
      </c>
      <c r="E51" s="14">
        <v>0.15637323402283335</v>
      </c>
      <c r="F51" s="14"/>
      <c r="G51" s="14"/>
    </row>
    <row r="52" spans="1:7" x14ac:dyDescent="0.25">
      <c r="B52">
        <v>34.56</v>
      </c>
      <c r="C52" s="12">
        <v>1.05</v>
      </c>
      <c r="D52" s="12">
        <v>4.4628099173553721</v>
      </c>
      <c r="E52" s="14">
        <v>0.18503328728180107</v>
      </c>
      <c r="F52" s="14"/>
      <c r="G52" s="14"/>
    </row>
    <row r="53" spans="1:7" x14ac:dyDescent="0.25">
      <c r="B53">
        <v>44.24</v>
      </c>
      <c r="C53" s="12">
        <v>1.07</v>
      </c>
      <c r="D53" s="12">
        <v>4.4262295081967213</v>
      </c>
      <c r="E53" s="14">
        <v>0.18938020774264341</v>
      </c>
      <c r="F53" s="14"/>
      <c r="G53" s="14"/>
    </row>
    <row r="54" spans="1:7" x14ac:dyDescent="0.25">
      <c r="B54">
        <v>34.56</v>
      </c>
      <c r="C54" s="12">
        <v>1.52</v>
      </c>
      <c r="D54" s="12">
        <v>3.5242718446601944</v>
      </c>
      <c r="E54" s="14">
        <v>0.13973852555371255</v>
      </c>
      <c r="F54" s="14"/>
      <c r="G54" s="14"/>
    </row>
    <row r="55" spans="1:7" x14ac:dyDescent="0.25">
      <c r="B55">
        <v>44.24</v>
      </c>
      <c r="C55" s="12">
        <v>1.57</v>
      </c>
      <c r="D55" s="12">
        <v>3.5445544554455446</v>
      </c>
      <c r="E55" s="14">
        <v>0.14363528362313008</v>
      </c>
      <c r="F55" s="14"/>
      <c r="G55" s="14"/>
    </row>
    <row r="56" spans="1:7" x14ac:dyDescent="0.25">
      <c r="B56">
        <v>34.56</v>
      </c>
      <c r="C56" s="12">
        <v>1.29</v>
      </c>
      <c r="D56" s="12">
        <v>4.5546218487394956</v>
      </c>
      <c r="E56" s="14">
        <v>0.17639281217210731</v>
      </c>
      <c r="F56" s="14"/>
      <c r="G56" s="14"/>
    </row>
    <row r="57" spans="1:7" x14ac:dyDescent="0.25">
      <c r="B57">
        <v>44.24</v>
      </c>
      <c r="C57" s="12">
        <v>1.2</v>
      </c>
      <c r="D57" s="12">
        <v>4.541666666666667</v>
      </c>
      <c r="E57" s="14">
        <v>0.18095416917250753</v>
      </c>
      <c r="F57" s="14"/>
      <c r="G57" s="14"/>
    </row>
    <row r="58" spans="1:7" x14ac:dyDescent="0.25">
      <c r="A58" t="s">
        <v>201</v>
      </c>
      <c r="B58">
        <v>25</v>
      </c>
      <c r="C58" s="12">
        <v>0.94110472376171472</v>
      </c>
      <c r="D58" s="12">
        <v>9.8425196850393704</v>
      </c>
      <c r="E58" s="14">
        <v>0.39688900277693634</v>
      </c>
      <c r="F58" s="14"/>
      <c r="G58" s="14"/>
    </row>
    <row r="59" spans="1:7" x14ac:dyDescent="0.25">
      <c r="B59">
        <v>25</v>
      </c>
      <c r="C59" s="12">
        <v>0.96787697877522005</v>
      </c>
      <c r="D59" s="12">
        <v>14.763779527559056</v>
      </c>
      <c r="E59" s="14">
        <v>0.59533350416540454</v>
      </c>
      <c r="F59" s="14"/>
      <c r="G59" s="14"/>
    </row>
    <row r="60" spans="1:7" x14ac:dyDescent="0.25">
      <c r="B60">
        <v>25</v>
      </c>
      <c r="C60" s="12">
        <v>0.92074811649184529</v>
      </c>
      <c r="D60" s="12">
        <v>19.685039370078741</v>
      </c>
      <c r="E60" s="14">
        <v>0.79377800555387268</v>
      </c>
      <c r="F60" s="14"/>
      <c r="G60" s="14"/>
    </row>
    <row r="61" spans="1:7" x14ac:dyDescent="0.25">
      <c r="B61">
        <v>25</v>
      </c>
      <c r="C61" s="12">
        <v>0.87678174520350582</v>
      </c>
      <c r="D61" s="12">
        <v>24.606299212598426</v>
      </c>
      <c r="E61" s="14">
        <v>0.99222250694234093</v>
      </c>
      <c r="F61" s="14"/>
      <c r="G61" s="14"/>
    </row>
    <row r="62" spans="1:7" x14ac:dyDescent="0.25">
      <c r="B62">
        <v>25</v>
      </c>
      <c r="C62" s="12">
        <v>1.228064258704199</v>
      </c>
      <c r="D62" s="12">
        <v>8.3333333333333339</v>
      </c>
      <c r="E62" s="14">
        <v>0.31478947052722311</v>
      </c>
      <c r="F62" s="14"/>
      <c r="G62" s="14"/>
    </row>
    <row r="63" spans="1:7" x14ac:dyDescent="0.25">
      <c r="B63">
        <v>25</v>
      </c>
      <c r="C63" s="12">
        <v>1.0985319442541244</v>
      </c>
      <c r="D63" s="12">
        <v>12.5</v>
      </c>
      <c r="E63" s="14">
        <v>0.47218420579083459</v>
      </c>
      <c r="F63" s="14"/>
      <c r="G63" s="14"/>
    </row>
    <row r="64" spans="1:7" x14ac:dyDescent="0.25">
      <c r="B64">
        <v>25</v>
      </c>
      <c r="C64" s="12">
        <v>1.05230422311384</v>
      </c>
      <c r="D64" s="12">
        <v>16.666666666666668</v>
      </c>
      <c r="E64" s="14">
        <v>0.62957894105444623</v>
      </c>
      <c r="F64" s="14"/>
      <c r="G64" s="14"/>
    </row>
    <row r="65" spans="2:7" x14ac:dyDescent="0.25">
      <c r="B65">
        <v>25</v>
      </c>
      <c r="C65" s="12">
        <v>0.93284777441089395</v>
      </c>
      <c r="D65" s="12">
        <v>20.833333333333332</v>
      </c>
      <c r="E65" s="14">
        <v>0.7869736763180577</v>
      </c>
      <c r="F65" s="14"/>
      <c r="G65" s="14"/>
    </row>
    <row r="66" spans="2:7" x14ac:dyDescent="0.25">
      <c r="B66">
        <v>25</v>
      </c>
      <c r="C66" s="12">
        <v>1.1433443647858197</v>
      </c>
      <c r="D66" s="12">
        <v>6.666666666666667</v>
      </c>
      <c r="E66" s="14">
        <v>0.25287212736313691</v>
      </c>
      <c r="F66" s="14"/>
      <c r="G66" s="14"/>
    </row>
    <row r="67" spans="2:7" x14ac:dyDescent="0.25">
      <c r="B67">
        <v>25</v>
      </c>
      <c r="C67" s="12">
        <v>1.0345367541854751</v>
      </c>
      <c r="D67" s="12">
        <v>10</v>
      </c>
      <c r="E67" s="14">
        <v>0.37930819104470531</v>
      </c>
      <c r="F67" s="14"/>
      <c r="G67" s="14"/>
    </row>
    <row r="68" spans="2:7" x14ac:dyDescent="0.25">
      <c r="B68">
        <v>25</v>
      </c>
      <c r="C68" s="12">
        <v>1.0563491655581598</v>
      </c>
      <c r="D68" s="12">
        <v>13.333333333333334</v>
      </c>
      <c r="E68" s="14">
        <v>0.50574425472627382</v>
      </c>
      <c r="F68" s="14"/>
      <c r="G68" s="14"/>
    </row>
    <row r="69" spans="2:7" x14ac:dyDescent="0.25">
      <c r="B69">
        <v>25</v>
      </c>
      <c r="C69" s="12">
        <v>1.0177694991396591</v>
      </c>
      <c r="D69" s="12">
        <v>16.666666666666668</v>
      </c>
      <c r="E69" s="14">
        <v>0.63218031840784217</v>
      </c>
      <c r="F69" s="14"/>
      <c r="G69" s="14"/>
    </row>
    <row r="70" spans="2:7" x14ac:dyDescent="0.25">
      <c r="B70">
        <v>28.8</v>
      </c>
      <c r="C70" s="12">
        <v>1.0281305704136359</v>
      </c>
      <c r="D70" s="12">
        <v>45</v>
      </c>
      <c r="E70" s="14">
        <v>1.6491219979529759</v>
      </c>
      <c r="F70" s="14"/>
      <c r="G70" s="14"/>
    </row>
    <row r="71" spans="2:7" x14ac:dyDescent="0.25">
      <c r="B71">
        <v>28.8</v>
      </c>
      <c r="C71" s="12">
        <v>1.0009456398070251</v>
      </c>
      <c r="D71" s="12">
        <v>45</v>
      </c>
      <c r="E71" s="14">
        <v>1.9600028040561106</v>
      </c>
      <c r="F71" s="14"/>
      <c r="G71" s="14"/>
    </row>
    <row r="72" spans="2:7" x14ac:dyDescent="0.25">
      <c r="B72">
        <v>28.8</v>
      </c>
      <c r="C72" s="12">
        <v>1.1344586097098648</v>
      </c>
      <c r="D72" s="12">
        <v>45</v>
      </c>
      <c r="E72" s="14">
        <v>1.9637874756776172</v>
      </c>
      <c r="F72" s="14"/>
      <c r="G72" s="14"/>
    </row>
    <row r="73" spans="2:7" x14ac:dyDescent="0.25">
      <c r="B73">
        <v>28.8</v>
      </c>
      <c r="C73" s="12">
        <v>1.0148664819042728</v>
      </c>
      <c r="D73" s="12">
        <v>42.857142857142854</v>
      </c>
      <c r="E73" s="14">
        <v>1.7130325997827287</v>
      </c>
      <c r="F73" s="14"/>
      <c r="G73" s="14"/>
    </row>
    <row r="74" spans="2:7" x14ac:dyDescent="0.25">
      <c r="B74">
        <v>28.8</v>
      </c>
      <c r="C74" s="12">
        <v>1.0399104997855271</v>
      </c>
      <c r="D74" s="12">
        <v>42.857142857142854</v>
      </c>
      <c r="E74" s="14">
        <v>1.8448964082278541</v>
      </c>
      <c r="F74" s="14"/>
      <c r="G74" s="14"/>
    </row>
    <row r="75" spans="2:7" x14ac:dyDescent="0.25">
      <c r="B75">
        <v>28.8</v>
      </c>
      <c r="C75" s="12">
        <v>1.0622541232769782</v>
      </c>
      <c r="D75" s="12">
        <v>42.857142857142854</v>
      </c>
      <c r="E75" s="14">
        <v>1.7491524125220581</v>
      </c>
      <c r="F75" s="14"/>
      <c r="G75" s="14"/>
    </row>
    <row r="76" spans="2:7" x14ac:dyDescent="0.25">
      <c r="B76">
        <v>28.8</v>
      </c>
      <c r="C76" s="12">
        <v>0.97736556782760275</v>
      </c>
      <c r="D76" s="12">
        <v>35.526315789473685</v>
      </c>
      <c r="E76" s="14">
        <v>1.4139123641317524</v>
      </c>
      <c r="F76" s="14"/>
      <c r="G76" s="14"/>
    </row>
    <row r="77" spans="2:7" x14ac:dyDescent="0.25">
      <c r="B77">
        <v>28.8</v>
      </c>
      <c r="C77" s="12">
        <v>0.93111584543495696</v>
      </c>
      <c r="D77" s="12">
        <v>35.526315789473685</v>
      </c>
      <c r="E77" s="14">
        <v>1.4927729497787532</v>
      </c>
      <c r="F77" s="14"/>
      <c r="G77" s="14"/>
    </row>
    <row r="78" spans="2:7" x14ac:dyDescent="0.25">
      <c r="B78">
        <v>28.8</v>
      </c>
      <c r="C78" s="12">
        <v>0.92801895125181899</v>
      </c>
      <c r="D78" s="12">
        <v>35.526315789473685</v>
      </c>
      <c r="E78" s="14">
        <v>1.5033988028748591</v>
      </c>
      <c r="F78" s="14"/>
      <c r="G78" s="14"/>
    </row>
    <row r="79" spans="2:7" x14ac:dyDescent="0.25">
      <c r="B79">
        <v>28.8</v>
      </c>
      <c r="C79" s="12">
        <v>0.85834723380700673</v>
      </c>
      <c r="D79" s="12">
        <v>27</v>
      </c>
      <c r="E79" s="14">
        <v>1.0733770513140835</v>
      </c>
      <c r="F79" s="14"/>
      <c r="G79" s="14"/>
    </row>
    <row r="80" spans="2:7" x14ac:dyDescent="0.25">
      <c r="B80">
        <v>28.8</v>
      </c>
      <c r="C80" s="12">
        <v>0.83184269716222559</v>
      </c>
      <c r="D80" s="12">
        <v>27</v>
      </c>
      <c r="E80" s="14">
        <v>1.06100777440741</v>
      </c>
      <c r="F80" s="14"/>
      <c r="G80" s="14"/>
    </row>
    <row r="81" spans="1:7" x14ac:dyDescent="0.25">
      <c r="B81">
        <v>28.8</v>
      </c>
      <c r="C81" s="12">
        <v>1.0907933784358415</v>
      </c>
      <c r="D81" s="12">
        <v>22.5</v>
      </c>
      <c r="E81" s="14">
        <v>0.86935520370394825</v>
      </c>
      <c r="F81" s="14"/>
      <c r="G81" s="14"/>
    </row>
    <row r="82" spans="1:7" x14ac:dyDescent="0.25">
      <c r="B82">
        <v>28.8</v>
      </c>
      <c r="C82" s="12">
        <v>0.88921200699466563</v>
      </c>
      <c r="D82" s="12">
        <v>22.5</v>
      </c>
      <c r="E82" s="14">
        <v>0.89169069654518085</v>
      </c>
      <c r="F82" s="14"/>
      <c r="G82" s="14"/>
    </row>
    <row r="83" spans="1:7" x14ac:dyDescent="0.25">
      <c r="B83">
        <v>28.8</v>
      </c>
      <c r="C83" s="12">
        <v>0.95363316649193308</v>
      </c>
      <c r="D83" s="12">
        <v>18</v>
      </c>
      <c r="E83" s="14">
        <v>0.71250125121206487</v>
      </c>
      <c r="F83" s="14"/>
      <c r="G83" s="14"/>
    </row>
    <row r="84" spans="1:7" x14ac:dyDescent="0.25">
      <c r="B84">
        <v>28.8</v>
      </c>
      <c r="C84" s="12">
        <v>1.0217890652568922</v>
      </c>
      <c r="D84" s="12">
        <v>18</v>
      </c>
      <c r="E84" s="14">
        <v>0.65535888952353061</v>
      </c>
      <c r="F84" s="14"/>
      <c r="G84" s="14"/>
    </row>
    <row r="85" spans="1:7" x14ac:dyDescent="0.25">
      <c r="A85" t="s">
        <v>246</v>
      </c>
      <c r="B85">
        <v>113</v>
      </c>
      <c r="C85" s="12">
        <v>2.0982877089378458</v>
      </c>
      <c r="D85" s="12">
        <v>20.451778709590151</v>
      </c>
      <c r="E85" s="14">
        <v>1.1649811961151149</v>
      </c>
      <c r="F85" s="14"/>
      <c r="G85" s="14"/>
    </row>
    <row r="86" spans="1:7" x14ac:dyDescent="0.25">
      <c r="B86">
        <v>113</v>
      </c>
      <c r="C86" s="12">
        <v>1.6556924398528725</v>
      </c>
      <c r="D86" s="12">
        <v>20.47670639219935</v>
      </c>
      <c r="E86" s="14">
        <v>1.1663757681532421</v>
      </c>
      <c r="F86" s="14"/>
      <c r="G86" s="14"/>
    </row>
    <row r="87" spans="1:7" x14ac:dyDescent="0.25">
      <c r="B87">
        <v>113</v>
      </c>
      <c r="C87" s="12">
        <v>1.9129802599668224</v>
      </c>
      <c r="D87" s="12">
        <v>20.543478260869566</v>
      </c>
      <c r="E87" s="14">
        <v>1.1698322110901092</v>
      </c>
      <c r="F87" s="14"/>
      <c r="G87" s="14"/>
    </row>
    <row r="88" spans="1:7" x14ac:dyDescent="0.25">
      <c r="B88">
        <v>113</v>
      </c>
      <c r="C88" s="12">
        <v>1.209637679507457</v>
      </c>
      <c r="D88" s="12">
        <v>15.29280873874785</v>
      </c>
      <c r="E88" s="14">
        <v>0.87854938032629093</v>
      </c>
      <c r="F88" s="14"/>
      <c r="G88" s="14"/>
    </row>
    <row r="89" spans="1:7" x14ac:dyDescent="0.25">
      <c r="B89">
        <v>113</v>
      </c>
      <c r="C89" s="12">
        <v>1.2231403129670606</v>
      </c>
      <c r="D89" s="12">
        <v>15.289715845889372</v>
      </c>
      <c r="E89" s="14">
        <v>0.878452660985371</v>
      </c>
      <c r="F89" s="14"/>
      <c r="G89" s="14"/>
    </row>
    <row r="90" spans="1:7" x14ac:dyDescent="0.25">
      <c r="B90">
        <v>113</v>
      </c>
      <c r="C90" s="12">
        <v>1.3688848408213352</v>
      </c>
      <c r="D90" s="12">
        <v>15.22811964951153</v>
      </c>
      <c r="E90" s="14">
        <v>0.87528440206382541</v>
      </c>
      <c r="F90" s="14"/>
      <c r="G90" s="14"/>
    </row>
    <row r="91" spans="1:7" x14ac:dyDescent="0.25">
      <c r="B91">
        <v>113</v>
      </c>
      <c r="C91" s="12">
        <v>1.3593516224859929</v>
      </c>
      <c r="D91" s="12">
        <v>12.181759587495971</v>
      </c>
      <c r="E91" s="14">
        <v>0.70760687297868041</v>
      </c>
      <c r="F91" s="14"/>
      <c r="G91" s="14"/>
    </row>
    <row r="92" spans="1:7" x14ac:dyDescent="0.25">
      <c r="B92">
        <v>113</v>
      </c>
      <c r="C92" s="12">
        <v>1.2906827751806056</v>
      </c>
      <c r="D92" s="12">
        <v>12.155317951603827</v>
      </c>
      <c r="E92" s="14">
        <v>0.70647649002485546</v>
      </c>
      <c r="F92" s="14"/>
      <c r="G92" s="14"/>
    </row>
    <row r="93" spans="1:7" x14ac:dyDescent="0.25">
      <c r="B93">
        <v>113</v>
      </c>
      <c r="C93" s="12">
        <v>1.0162674921338475</v>
      </c>
      <c r="D93" s="12">
        <v>12.188633615477631</v>
      </c>
      <c r="E93" s="14">
        <v>0.70798405946631338</v>
      </c>
      <c r="F93" s="14"/>
      <c r="G93" s="14"/>
    </row>
    <row r="94" spans="1:7" x14ac:dyDescent="0.25">
      <c r="A94" t="s">
        <v>248</v>
      </c>
      <c r="B94">
        <v>113</v>
      </c>
      <c r="C94" s="12">
        <v>1.6153580526089693</v>
      </c>
      <c r="D94" s="12">
        <v>33.781603012372244</v>
      </c>
      <c r="E94" s="14">
        <v>1.9244099433965631</v>
      </c>
      <c r="F94" s="14"/>
      <c r="G94" s="14"/>
    </row>
    <row r="95" spans="1:7" x14ac:dyDescent="0.25">
      <c r="B95">
        <v>113</v>
      </c>
      <c r="C95" s="12">
        <v>2.4128703716133288</v>
      </c>
      <c r="D95" s="12">
        <v>33.745298226759807</v>
      </c>
      <c r="E95" s="14">
        <v>1.9220986146197385</v>
      </c>
      <c r="F95" s="14"/>
      <c r="G95" s="14"/>
    </row>
    <row r="96" spans="1:7" x14ac:dyDescent="0.25">
      <c r="B96">
        <v>113</v>
      </c>
      <c r="C96" s="12">
        <v>1.591279845527797</v>
      </c>
      <c r="D96" s="12">
        <v>33.457645178476291</v>
      </c>
      <c r="E96" s="14">
        <v>1.9061516689732187</v>
      </c>
      <c r="F96" s="14"/>
      <c r="G96" s="14"/>
    </row>
    <row r="97" spans="2:7" x14ac:dyDescent="0.25">
      <c r="B97">
        <v>113</v>
      </c>
      <c r="C97" s="12">
        <v>1.4847598761541816</v>
      </c>
      <c r="D97" s="12">
        <v>25.132566283141571</v>
      </c>
      <c r="E97" s="14">
        <v>1.4448534668164721</v>
      </c>
      <c r="F97" s="14"/>
      <c r="G97" s="14"/>
    </row>
    <row r="98" spans="2:7" x14ac:dyDescent="0.25">
      <c r="B98">
        <v>113</v>
      </c>
      <c r="C98" s="12">
        <v>1.1254729717185525</v>
      </c>
      <c r="D98" s="12">
        <v>25.12</v>
      </c>
      <c r="E98" s="14">
        <v>1.4437895528441222</v>
      </c>
      <c r="F98" s="14"/>
      <c r="G98" s="14"/>
    </row>
    <row r="99" spans="2:7" x14ac:dyDescent="0.25">
      <c r="B99">
        <v>113</v>
      </c>
      <c r="C99" s="12">
        <v>1.3544032837924467</v>
      </c>
      <c r="D99" s="12">
        <v>25.279259333802958</v>
      </c>
      <c r="E99" s="14">
        <v>1.4528057382054544</v>
      </c>
      <c r="F99" s="14"/>
      <c r="G99" s="14"/>
    </row>
    <row r="100" spans="2:7" x14ac:dyDescent="0.25">
      <c r="B100">
        <v>113</v>
      </c>
      <c r="C100" s="12">
        <v>1.5667217338264392</v>
      </c>
      <c r="D100" s="12">
        <v>20.160513643659712</v>
      </c>
      <c r="E100" s="14">
        <v>1.1713227949101439</v>
      </c>
      <c r="F100" s="14"/>
      <c r="G100" s="14"/>
    </row>
    <row r="101" spans="2:7" x14ac:dyDescent="0.25">
      <c r="B101">
        <v>113</v>
      </c>
      <c r="C101" s="12">
        <v>1.4031812021804693</v>
      </c>
      <c r="D101" s="12">
        <v>20.081541290271005</v>
      </c>
      <c r="E101" s="14">
        <v>1.1675219663839937</v>
      </c>
      <c r="F101" s="14"/>
      <c r="G101" s="14"/>
    </row>
    <row r="102" spans="2:7" x14ac:dyDescent="0.25">
      <c r="B102">
        <v>113</v>
      </c>
      <c r="C102" s="12">
        <v>1.4030945443552136</v>
      </c>
      <c r="D102" s="12">
        <v>20.170226433274451</v>
      </c>
      <c r="E102" s="14">
        <v>1.1719880516050809</v>
      </c>
      <c r="F102" s="14"/>
      <c r="G102" s="14"/>
    </row>
    <row r="103" spans="2:7" x14ac:dyDescent="0.25">
      <c r="B103">
        <v>113</v>
      </c>
      <c r="C103" s="12">
        <v>1.3275733711584332</v>
      </c>
      <c r="D103" s="12">
        <v>16.777985573069731</v>
      </c>
      <c r="E103" s="14">
        <v>0.98547206261457887</v>
      </c>
      <c r="F103" s="14"/>
      <c r="G103" s="14"/>
    </row>
    <row r="104" spans="2:7" x14ac:dyDescent="0.25">
      <c r="B104">
        <v>113</v>
      </c>
      <c r="C104" s="12">
        <v>1.2589851778208847</v>
      </c>
      <c r="D104" s="12">
        <v>16.751133635636169</v>
      </c>
      <c r="E104" s="14">
        <v>0.98437990302567946</v>
      </c>
      <c r="F104" s="14"/>
      <c r="G104" s="14"/>
    </row>
    <row r="105" spans="2:7" x14ac:dyDescent="0.25">
      <c r="B105">
        <v>113</v>
      </c>
      <c r="C105" s="12">
        <v>1.3336226108374798</v>
      </c>
      <c r="D105" s="12">
        <v>16.712128268245625</v>
      </c>
      <c r="E105" s="14">
        <v>0.98210646205209495</v>
      </c>
      <c r="F105" s="14"/>
      <c r="G105" s="14"/>
    </row>
    <row r="106" spans="2:7" x14ac:dyDescent="0.25">
      <c r="B106">
        <v>113</v>
      </c>
      <c r="C106" s="12">
        <v>1.0678076829794465</v>
      </c>
      <c r="D106" s="12">
        <v>12.583909427913035</v>
      </c>
      <c r="E106" s="14">
        <v>0.75372059535640157</v>
      </c>
      <c r="F106" s="14"/>
      <c r="G106" s="14"/>
    </row>
    <row r="107" spans="2:7" x14ac:dyDescent="0.25">
      <c r="B107">
        <v>113</v>
      </c>
      <c r="C107" s="12">
        <v>1.0477363007933436</v>
      </c>
      <c r="D107" s="12">
        <v>12.591478696741854</v>
      </c>
      <c r="E107" s="14">
        <v>0.75447156985241992</v>
      </c>
      <c r="F107" s="14"/>
      <c r="G107" s="14"/>
    </row>
    <row r="108" spans="2:7" x14ac:dyDescent="0.25">
      <c r="B108">
        <v>113</v>
      </c>
      <c r="C108" s="12">
        <v>1.1012024667108917</v>
      </c>
      <c r="D108" s="12">
        <v>12.573831214335769</v>
      </c>
      <c r="E108" s="14">
        <v>0.75349032285559614</v>
      </c>
      <c r="F108" s="14"/>
      <c r="G108" s="14"/>
    </row>
    <row r="109" spans="2:7" x14ac:dyDescent="0.25">
      <c r="B109">
        <v>113</v>
      </c>
      <c r="C109" s="12">
        <v>2.417437862887978</v>
      </c>
      <c r="D109" s="12">
        <v>47.197957263808632</v>
      </c>
      <c r="E109" s="14">
        <v>2.688234664775099</v>
      </c>
      <c r="F109" s="14"/>
      <c r="G109" s="14"/>
    </row>
    <row r="110" spans="2:7" x14ac:dyDescent="0.25">
      <c r="B110">
        <v>113</v>
      </c>
      <c r="C110" s="12">
        <v>1.5014168516137647</v>
      </c>
      <c r="D110" s="12">
        <v>47.491548343475323</v>
      </c>
      <c r="E110" s="14">
        <v>2.7044890586065522</v>
      </c>
      <c r="F110" s="14"/>
      <c r="G110" s="14"/>
    </row>
    <row r="111" spans="2:7" x14ac:dyDescent="0.25">
      <c r="B111">
        <v>113</v>
      </c>
      <c r="C111" s="12">
        <v>2.1522863348818237</v>
      </c>
      <c r="D111" s="12">
        <v>47.357065803667744</v>
      </c>
      <c r="E111" s="14">
        <v>2.6977206418639375</v>
      </c>
      <c r="F111" s="14"/>
      <c r="G111" s="14"/>
    </row>
    <row r="112" spans="2:7" x14ac:dyDescent="0.25">
      <c r="B112">
        <v>113</v>
      </c>
      <c r="C112" s="12">
        <v>1.6247614225237093</v>
      </c>
      <c r="D112" s="12">
        <v>35.478331144560059</v>
      </c>
      <c r="E112" s="14">
        <v>2.037940442404147</v>
      </c>
      <c r="F112" s="14"/>
      <c r="G112" s="14"/>
    </row>
    <row r="113" spans="2:7" x14ac:dyDescent="0.25">
      <c r="B113">
        <v>113</v>
      </c>
      <c r="C113" s="12">
        <v>1.6898518828626057</v>
      </c>
      <c r="D113" s="12">
        <v>35.331991951710258</v>
      </c>
      <c r="E113" s="14">
        <v>2.0303919321224049</v>
      </c>
      <c r="F113" s="14"/>
      <c r="G113" s="14"/>
    </row>
    <row r="114" spans="2:7" x14ac:dyDescent="0.25">
      <c r="B114">
        <v>113</v>
      </c>
      <c r="C114" s="12">
        <v>1.5056627810915122</v>
      </c>
      <c r="D114" s="12">
        <v>35.292935383378556</v>
      </c>
      <c r="E114" s="14">
        <v>2.028241190936547</v>
      </c>
      <c r="F114" s="14"/>
      <c r="G114" s="14"/>
    </row>
    <row r="115" spans="2:7" x14ac:dyDescent="0.25">
      <c r="B115">
        <v>113</v>
      </c>
      <c r="C115" s="12">
        <v>1.4689646940956744</v>
      </c>
      <c r="D115" s="12">
        <v>28.229242022345471</v>
      </c>
      <c r="E115" s="14">
        <v>1.6401606810903695</v>
      </c>
      <c r="F115" s="14"/>
      <c r="G115" s="14"/>
    </row>
    <row r="116" spans="2:7" x14ac:dyDescent="0.25">
      <c r="B116">
        <v>113</v>
      </c>
      <c r="C116" s="12">
        <v>1.1495936044794224</v>
      </c>
      <c r="D116" s="12">
        <v>28.267868641339344</v>
      </c>
      <c r="E116" s="14">
        <v>1.6422801648169205</v>
      </c>
      <c r="F116" s="14"/>
      <c r="G116" s="14"/>
    </row>
    <row r="117" spans="2:7" x14ac:dyDescent="0.25">
      <c r="B117">
        <v>113</v>
      </c>
      <c r="C117" s="12">
        <v>1.4683001926610408</v>
      </c>
      <c r="D117" s="12">
        <v>28.231511254019292</v>
      </c>
      <c r="E117" s="14">
        <v>1.6397325355061543</v>
      </c>
      <c r="F117" s="14"/>
      <c r="G117" s="14"/>
    </row>
    <row r="118" spans="2:7" x14ac:dyDescent="0.25">
      <c r="B118">
        <v>113</v>
      </c>
      <c r="C118" s="12">
        <v>2.2200322184676864</v>
      </c>
      <c r="D118" s="12">
        <v>23.518382106743452</v>
      </c>
      <c r="E118" s="14">
        <v>1.3813247484993922</v>
      </c>
      <c r="F118" s="14"/>
      <c r="G118" s="14"/>
    </row>
    <row r="119" spans="2:7" x14ac:dyDescent="0.25">
      <c r="B119">
        <v>113</v>
      </c>
      <c r="C119" s="12">
        <v>1.2460092501100619</v>
      </c>
      <c r="D119" s="12">
        <v>23.589468027941969</v>
      </c>
      <c r="E119" s="14">
        <v>1.3852330145851046</v>
      </c>
      <c r="F119" s="14"/>
      <c r="G119" s="14"/>
    </row>
    <row r="120" spans="2:7" x14ac:dyDescent="0.25">
      <c r="B120">
        <v>113</v>
      </c>
      <c r="C120" s="12">
        <v>1.3532762062532833</v>
      </c>
      <c r="D120" s="12">
        <v>23.425827107790823</v>
      </c>
      <c r="E120" s="14">
        <v>1.3762357283831066</v>
      </c>
      <c r="F120" s="14"/>
      <c r="G120" s="14"/>
    </row>
    <row r="121" spans="2:7" x14ac:dyDescent="0.25">
      <c r="B121">
        <v>113</v>
      </c>
      <c r="C121" s="12">
        <v>1.135716936198276</v>
      </c>
      <c r="D121" s="12">
        <v>17.574059247397919</v>
      </c>
      <c r="E121" s="14">
        <v>1.0529990393536481</v>
      </c>
      <c r="F121" s="14"/>
      <c r="G121" s="14"/>
    </row>
    <row r="122" spans="2:7" x14ac:dyDescent="0.25">
      <c r="B122">
        <v>113</v>
      </c>
      <c r="C122" s="12">
        <v>1.3444762750884751</v>
      </c>
      <c r="D122" s="12">
        <v>17.596071947492359</v>
      </c>
      <c r="E122" s="14">
        <v>1.05437716530419</v>
      </c>
      <c r="F122" s="14"/>
      <c r="G122" s="14"/>
    </row>
    <row r="123" spans="2:7" x14ac:dyDescent="0.25">
      <c r="B123">
        <v>113</v>
      </c>
      <c r="C123" s="12">
        <v>1.1341454335205015</v>
      </c>
      <c r="D123" s="12">
        <v>17.501370409129418</v>
      </c>
      <c r="E123" s="14">
        <v>1.0489571217666385</v>
      </c>
      <c r="F123" s="14"/>
      <c r="G123" s="14"/>
    </row>
    <row r="124" spans="2:7" x14ac:dyDescent="0.25">
      <c r="B124">
        <v>100</v>
      </c>
      <c r="C124" s="12">
        <v>1.1345649768134267</v>
      </c>
      <c r="D124" s="12">
        <v>3.8492706645056725</v>
      </c>
      <c r="E124" s="14">
        <v>0.21585834680812785</v>
      </c>
      <c r="F124" s="14"/>
      <c r="G124" s="14"/>
    </row>
    <row r="125" spans="2:7" x14ac:dyDescent="0.25">
      <c r="B125">
        <v>100</v>
      </c>
      <c r="C125" s="12">
        <v>1.2503496926745554</v>
      </c>
      <c r="D125" s="12">
        <v>3.9110745162618361</v>
      </c>
      <c r="E125" s="14">
        <v>0.21931441012643593</v>
      </c>
      <c r="F125" s="14"/>
      <c r="G125" s="14"/>
    </row>
    <row r="126" spans="2:7" x14ac:dyDescent="0.25">
      <c r="B126">
        <v>100</v>
      </c>
      <c r="C126" s="12">
        <v>1.1351511241059604</v>
      </c>
      <c r="D126" s="12">
        <v>3.6159100040176777</v>
      </c>
      <c r="E126" s="14">
        <v>0.20382341114677985</v>
      </c>
      <c r="F126" s="14"/>
      <c r="G126" s="14"/>
    </row>
    <row r="127" spans="2:7" x14ac:dyDescent="0.25">
      <c r="B127">
        <v>100</v>
      </c>
      <c r="C127" s="12">
        <v>1.1895861768567411</v>
      </c>
      <c r="D127" s="12">
        <v>3.629032258064516</v>
      </c>
      <c r="E127" s="14">
        <v>0.20451809387925579</v>
      </c>
      <c r="F127" s="14"/>
      <c r="G127" s="14"/>
    </row>
    <row r="128" spans="2:7" x14ac:dyDescent="0.25">
      <c r="B128">
        <v>100</v>
      </c>
      <c r="C128" s="12">
        <v>0.97255360117536727</v>
      </c>
      <c r="D128" s="12">
        <v>3.4959414932090329</v>
      </c>
      <c r="E128" s="14">
        <v>0.19861950172081622</v>
      </c>
      <c r="F128" s="14"/>
      <c r="G128" s="14"/>
    </row>
    <row r="129" spans="1:18" x14ac:dyDescent="0.25">
      <c r="B129">
        <v>100</v>
      </c>
      <c r="C129" s="12">
        <v>0.94610378299821241</v>
      </c>
      <c r="D129" s="12">
        <v>3.4816712021770448</v>
      </c>
      <c r="E129" s="14">
        <v>0.19782612449817827</v>
      </c>
      <c r="F129" s="14"/>
      <c r="G129" s="14"/>
    </row>
    <row r="130" spans="1:18" x14ac:dyDescent="0.25">
      <c r="B130">
        <v>100</v>
      </c>
      <c r="C130" s="12">
        <v>0.99403454116328427</v>
      </c>
      <c r="D130" s="12">
        <v>3.400226681778785</v>
      </c>
      <c r="E130" s="14">
        <v>0.1949121839166503</v>
      </c>
      <c r="F130" s="14"/>
      <c r="G130" s="14"/>
    </row>
    <row r="131" spans="1:18" x14ac:dyDescent="0.25">
      <c r="B131">
        <v>100</v>
      </c>
      <c r="C131" s="12">
        <v>0.95972133670581761</v>
      </c>
      <c r="D131" s="12">
        <v>3.4029492226596383</v>
      </c>
      <c r="E131" s="14">
        <v>0.19506020794365081</v>
      </c>
      <c r="F131" s="14"/>
      <c r="G131" s="14"/>
    </row>
    <row r="132" spans="1:18" x14ac:dyDescent="0.25">
      <c r="B132">
        <v>113</v>
      </c>
      <c r="C132" s="12">
        <v>1.3187467354047528</v>
      </c>
      <c r="D132" s="12">
        <v>10.108833544768645</v>
      </c>
      <c r="E132" s="14">
        <v>0.59384226776608706</v>
      </c>
      <c r="F132" s="14"/>
      <c r="G132" s="14"/>
      <c r="I132" s="16" t="s">
        <v>300</v>
      </c>
      <c r="J132" s="16" t="s">
        <v>289</v>
      </c>
    </row>
    <row r="133" spans="1:18" x14ac:dyDescent="0.25">
      <c r="B133">
        <v>113</v>
      </c>
      <c r="C133" s="12">
        <v>1.239191069715964</v>
      </c>
      <c r="D133" s="12">
        <v>10.135904130682198</v>
      </c>
      <c r="E133" s="14">
        <v>0.59525366380486822</v>
      </c>
      <c r="F133" s="14"/>
      <c r="G133" s="14"/>
      <c r="I133" s="15">
        <f>COUNT(C5:C139)</f>
        <v>135</v>
      </c>
      <c r="J133" s="16" t="s">
        <v>319</v>
      </c>
      <c r="K133" s="15" t="s">
        <v>285</v>
      </c>
      <c r="L133" s="18">
        <f>AVERAGE(C5:C139)</f>
        <v>1.1860358770431267</v>
      </c>
    </row>
    <row r="134" spans="1:18" x14ac:dyDescent="0.25">
      <c r="B134">
        <v>113</v>
      </c>
      <c r="C134" s="12">
        <v>1.2993485286428768</v>
      </c>
      <c r="D134" s="12">
        <v>10.121674020590987</v>
      </c>
      <c r="E134" s="14">
        <v>0.59439455416616072</v>
      </c>
      <c r="F134" s="14"/>
      <c r="G134" s="14"/>
      <c r="I134">
        <f>COUNTIF(D5:D139,"&lt;4")</f>
        <v>35</v>
      </c>
      <c r="J134" s="45" t="s">
        <v>282</v>
      </c>
      <c r="K134" s="45" t="s">
        <v>285</v>
      </c>
      <c r="L134" s="44">
        <f t="array" ref="L134">AVERAGE(IF(D5:D139 &lt;4, C5:C139))</f>
        <v>1.0815287340886357</v>
      </c>
      <c r="M134" s="45"/>
      <c r="N134" s="37"/>
    </row>
    <row r="135" spans="1:18" x14ac:dyDescent="0.25">
      <c r="B135">
        <v>113</v>
      </c>
      <c r="C135" s="12">
        <v>0.74543353583675553</v>
      </c>
      <c r="D135" s="12">
        <v>3.3164162604894227</v>
      </c>
      <c r="E135" s="14">
        <v>0.19868186492822948</v>
      </c>
      <c r="F135" s="14"/>
      <c r="G135" s="14"/>
      <c r="I135">
        <f>COUNTIF(D5:D139,"&gt;=4")</f>
        <v>100</v>
      </c>
      <c r="J135" s="45" t="s">
        <v>275</v>
      </c>
      <c r="K135" s="45" t="s">
        <v>285</v>
      </c>
      <c r="L135" s="44">
        <f t="array" ref="L135">AVERAGE(IF(D5:D139 &gt;=4, C5:C139))</f>
        <v>1.2226133770771996</v>
      </c>
      <c r="M135" s="45"/>
      <c r="N135" s="37"/>
    </row>
    <row r="136" spans="1:18" x14ac:dyDescent="0.25">
      <c r="B136">
        <v>113</v>
      </c>
      <c r="C136" s="12">
        <v>0.8078387533711695</v>
      </c>
      <c r="D136" s="12">
        <v>3.3214231795078253</v>
      </c>
      <c r="E136" s="14">
        <v>0.19896020513509713</v>
      </c>
      <c r="F136" s="14"/>
      <c r="G136" s="14"/>
      <c r="I136">
        <f>COUNTIF(B5:B139,"&gt;75")</f>
        <v>75</v>
      </c>
      <c r="J136" t="s">
        <v>290</v>
      </c>
      <c r="K136" s="45" t="s">
        <v>285</v>
      </c>
      <c r="L136" s="18">
        <f t="array" ref="L136">AVERAGE(IF(B5:B139 &gt;75,C5:C139))</f>
        <v>1.2821830912463534</v>
      </c>
      <c r="M136" s="2">
        <f t="array" ref="M136">COUNT(IF(D5:D139 &lt;4,IF(B5:B139 &gt;75, C5:C139)))</f>
        <v>14</v>
      </c>
      <c r="N136" s="44" t="s">
        <v>49</v>
      </c>
      <c r="O136" s="44">
        <f t="array" ref="O136">AVERAGE(IF(D5:D139 &lt;4,IF(B5:B139&gt;75,C5:C139)))</f>
        <v>1.0125241086929493</v>
      </c>
      <c r="P136" s="1">
        <f t="array" ref="P136">COUNT(IF(D5:D139 &gt;=4,IF(B5:B139 &gt;75,C5:C139)))</f>
        <v>61</v>
      </c>
      <c r="Q136" s="51" t="s">
        <v>50</v>
      </c>
      <c r="R136" s="44">
        <f t="array" ref="R136">AVERAGE(IF(D5:D139 &gt;=4,IF(B5:B139 &gt;75, C5:C139)))</f>
        <v>1.3440720380618889</v>
      </c>
    </row>
    <row r="137" spans="1:18" x14ac:dyDescent="0.25">
      <c r="B137">
        <v>113</v>
      </c>
      <c r="C137" s="12">
        <v>1.1487806685089965</v>
      </c>
      <c r="D137" s="12">
        <v>7.6110999396742418</v>
      </c>
      <c r="E137" s="14">
        <v>0.4560223445302517</v>
      </c>
      <c r="F137" s="14"/>
      <c r="G137" s="14"/>
      <c r="I137">
        <f>COUNTIF(B5:B139,"&gt;=100")</f>
        <v>55</v>
      </c>
      <c r="J137" t="s">
        <v>301</v>
      </c>
      <c r="K137" s="45" t="s">
        <v>285</v>
      </c>
      <c r="L137" s="18">
        <f t="array" ref="L137">AVERAGE(IF(B5:B139 &gt;=100,C5:C139))</f>
        <v>1.3622496698813913</v>
      </c>
      <c r="M137" s="2">
        <f t="array" ref="M137">COUNT(IF(D5:D139 &lt;4,IF(B5:B139 &gt;=100, C5:C139)))</f>
        <v>10</v>
      </c>
      <c r="N137" s="44" t="s">
        <v>49</v>
      </c>
      <c r="O137" s="44">
        <f t="array" ref="O137">AVERAGE(IF(D5:D139 &lt;4,IF(B5:B139&gt;=100,C5:C139)))</f>
        <v>1.0135337521701291</v>
      </c>
      <c r="P137" s="1">
        <f t="array" ref="P137">COUNT(IF(D5:D139 &gt;=4,IF(B5:B139 &gt;=100,C5:C139)))</f>
        <v>45</v>
      </c>
      <c r="Q137" s="51" t="s">
        <v>50</v>
      </c>
      <c r="R137" s="44">
        <f t="array" ref="R137">AVERAGE(IF(D5:D139 &gt;=4,IF(B5:B139 &gt;=100, C5:C139)))</f>
        <v>1.4397420960394496</v>
      </c>
    </row>
    <row r="138" spans="1:18" x14ac:dyDescent="0.25">
      <c r="B138">
        <v>113</v>
      </c>
      <c r="C138" s="12">
        <v>1.1515217195994707</v>
      </c>
      <c r="D138" s="12">
        <v>7.6084225337956681</v>
      </c>
      <c r="E138" s="14">
        <v>0.45580666487932303</v>
      </c>
      <c r="F138" s="14"/>
      <c r="G138" s="14"/>
      <c r="I138" t="s">
        <v>292</v>
      </c>
      <c r="J138" t="s">
        <v>302</v>
      </c>
      <c r="K138" s="38" t="s">
        <v>294</v>
      </c>
      <c r="L138" s="16">
        <f>COUNTIF(C5:C139,"&lt;1")</f>
        <v>32</v>
      </c>
      <c r="M138" s="39">
        <f>L138/135</f>
        <v>0.23703703703703705</v>
      </c>
    </row>
    <row r="139" spans="1:18" x14ac:dyDescent="0.25">
      <c r="B139">
        <v>113</v>
      </c>
      <c r="C139" s="12">
        <v>0.98987902923562388</v>
      </c>
      <c r="D139" s="12">
        <v>7.6095697627663847</v>
      </c>
      <c r="E139" s="14">
        <v>0.45573732492846869</v>
      </c>
      <c r="F139" s="14"/>
      <c r="G139" s="14"/>
      <c r="I139" s="40" t="s">
        <v>305</v>
      </c>
      <c r="J139" t="s">
        <v>302</v>
      </c>
      <c r="K139" s="40" t="s">
        <v>307</v>
      </c>
      <c r="L139" s="40">
        <f t="array" ref="L139">COUNT(IF(D5:D139 &lt; 4,IF(C5:C139 &lt;1,C5:C139)))</f>
        <v>13</v>
      </c>
      <c r="M139" s="39">
        <f>L139/35</f>
        <v>0.37142857142857144</v>
      </c>
      <c r="N139" s="53" t="s">
        <v>290</v>
      </c>
      <c r="O139" s="53">
        <f t="array" ref="O139">COUNT(IF(D5:D139 &lt;4,IF(C5:C139 &lt;1, IF(B5:B139 &gt;75, C5:C139))))</f>
        <v>7</v>
      </c>
      <c r="P139" s="39">
        <f>O139/L139</f>
        <v>0.53846153846153844</v>
      </c>
    </row>
    <row r="140" spans="1:18" x14ac:dyDescent="0.25">
      <c r="A140" s="15" t="s">
        <v>249</v>
      </c>
      <c r="B140" s="15" t="s">
        <v>250</v>
      </c>
      <c r="I140" s="40" t="s">
        <v>306</v>
      </c>
      <c r="J140" t="s">
        <v>302</v>
      </c>
      <c r="K140" s="40" t="s">
        <v>307</v>
      </c>
      <c r="L140" s="40">
        <f t="array" ref="L140">COUNT(IF(D5:D139 &gt;=4,IF(C5:C139 &lt;1, C5:C139)))</f>
        <v>19</v>
      </c>
      <c r="M140" s="39">
        <f>L140/100</f>
        <v>0.19</v>
      </c>
    </row>
    <row r="141" spans="1:18" x14ac:dyDescent="0.25">
      <c r="A141" t="s">
        <v>251</v>
      </c>
      <c r="B141">
        <v>41.120000000000005</v>
      </c>
      <c r="C141" s="12">
        <v>1.2108731466227347</v>
      </c>
      <c r="D141" s="12">
        <v>4.0060240963855422</v>
      </c>
      <c r="E141" s="14">
        <v>0.17727237494830203</v>
      </c>
      <c r="F141" s="12">
        <v>1.2239800166527894</v>
      </c>
      <c r="G141" s="12">
        <v>1.260720411663808</v>
      </c>
    </row>
    <row r="142" spans="1:18" x14ac:dyDescent="0.25">
      <c r="B142">
        <v>41.120000000000005</v>
      </c>
      <c r="C142" s="12">
        <v>1.2389885807504077</v>
      </c>
      <c r="D142" s="12">
        <v>4.0060240963855422</v>
      </c>
      <c r="E142" s="14">
        <v>0.17727237494830203</v>
      </c>
      <c r="F142" s="12">
        <v>1.2647793505412157</v>
      </c>
      <c r="G142" s="12">
        <v>1.3027444253859348</v>
      </c>
    </row>
    <row r="143" spans="1:18" x14ac:dyDescent="0.25">
      <c r="B143">
        <v>41.120000000000005</v>
      </c>
      <c r="C143" s="12">
        <v>1.3205537806176784</v>
      </c>
      <c r="D143" s="12">
        <v>4.0060240963855422</v>
      </c>
      <c r="E143" s="14">
        <v>0.17727237494830203</v>
      </c>
      <c r="F143" s="12">
        <v>1.3449023861171367</v>
      </c>
      <c r="G143" s="12">
        <v>1.3823857302118172</v>
      </c>
    </row>
    <row r="144" spans="1:18" x14ac:dyDescent="0.25">
      <c r="B144">
        <v>41.120000000000005</v>
      </c>
      <c r="C144" s="12">
        <v>1.3258785942492013</v>
      </c>
      <c r="D144" s="12">
        <v>4.0060240963855422</v>
      </c>
      <c r="E144" s="14">
        <v>0.17727237494830203</v>
      </c>
      <c r="F144" s="12">
        <v>1.3503253796095445</v>
      </c>
      <c r="G144" s="12">
        <v>1.3879598662207357</v>
      </c>
    </row>
    <row r="145" spans="2:7" x14ac:dyDescent="0.25">
      <c r="B145">
        <v>41.120000000000005</v>
      </c>
      <c r="C145" s="12">
        <v>1.475991649269311</v>
      </c>
      <c r="D145" s="12">
        <v>4.0060240963855422</v>
      </c>
      <c r="E145" s="14">
        <v>0.17727237494830203</v>
      </c>
      <c r="F145" s="12">
        <v>1.5042553191489361</v>
      </c>
      <c r="G145" s="12">
        <v>1.5336225596529285</v>
      </c>
    </row>
    <row r="146" spans="2:7" x14ac:dyDescent="0.25">
      <c r="B146">
        <v>41.120000000000005</v>
      </c>
      <c r="C146" s="12">
        <v>1.3298538622129437</v>
      </c>
      <c r="D146" s="12">
        <v>4.0060240963855422</v>
      </c>
      <c r="E146" s="14">
        <v>0.17727237494830203</v>
      </c>
      <c r="F146" s="12">
        <v>1.3524416135881103</v>
      </c>
      <c r="G146" s="12">
        <v>1.3787878787878789</v>
      </c>
    </row>
    <row r="147" spans="2:7" x14ac:dyDescent="0.25">
      <c r="B147">
        <v>41.120000000000005</v>
      </c>
      <c r="C147" s="12">
        <v>1.3704396632366698</v>
      </c>
      <c r="D147" s="12">
        <v>9.0060240963855414</v>
      </c>
      <c r="E147" s="14">
        <v>0.39348718427459434</v>
      </c>
      <c r="F147" s="12">
        <v>1.3627906976744186</v>
      </c>
      <c r="G147" s="12">
        <v>1.4738430583501005</v>
      </c>
    </row>
    <row r="148" spans="2:7" x14ac:dyDescent="0.25">
      <c r="B148">
        <v>41.120000000000005</v>
      </c>
      <c r="C148" s="12">
        <v>1.3386342376052385</v>
      </c>
      <c r="D148" s="12">
        <v>9.0060240963855414</v>
      </c>
      <c r="E148" s="14">
        <v>0.39348718427459434</v>
      </c>
      <c r="F148" s="12">
        <v>1.3299256505576209</v>
      </c>
      <c r="G148" s="12">
        <v>1.4367469879518073</v>
      </c>
    </row>
    <row r="149" spans="2:7" x14ac:dyDescent="0.25">
      <c r="B149">
        <v>41.120000000000005</v>
      </c>
      <c r="C149" s="12">
        <v>1.2477168949771689</v>
      </c>
      <c r="D149" s="12">
        <v>9.0060240963855414</v>
      </c>
      <c r="E149" s="14">
        <v>0.39348718427459434</v>
      </c>
      <c r="F149" s="12">
        <v>1.3645443196004994</v>
      </c>
      <c r="G149" s="12">
        <v>1.4496021220159152</v>
      </c>
    </row>
    <row r="150" spans="2:7" x14ac:dyDescent="0.25">
      <c r="B150">
        <v>41.120000000000005</v>
      </c>
      <c r="C150" s="12">
        <v>1.3093607305936072</v>
      </c>
      <c r="D150" s="12">
        <v>9.0060240963855414</v>
      </c>
      <c r="E150" s="14">
        <v>0.39348718427459434</v>
      </c>
      <c r="F150" s="12">
        <v>1.4213135068153655</v>
      </c>
      <c r="G150" s="12">
        <v>1.5293333333333334</v>
      </c>
    </row>
    <row r="151" spans="2:7" x14ac:dyDescent="0.25">
      <c r="B151">
        <v>41.120000000000005</v>
      </c>
      <c r="C151" s="12">
        <v>1.2962138084632517</v>
      </c>
      <c r="D151" s="12">
        <v>9.0060240963855414</v>
      </c>
      <c r="E151" s="14">
        <v>0.39348718427459434</v>
      </c>
      <c r="F151" s="12">
        <v>1.3990384615384615</v>
      </c>
      <c r="G151" s="12">
        <v>1.4696969696969697</v>
      </c>
    </row>
    <row r="152" spans="2:7" x14ac:dyDescent="0.25">
      <c r="B152">
        <v>41.120000000000005</v>
      </c>
      <c r="C152" s="12">
        <v>1.265033407572383</v>
      </c>
      <c r="D152" s="12">
        <v>9.0060240963855414</v>
      </c>
      <c r="E152" s="14">
        <v>0.39348718427459434</v>
      </c>
      <c r="F152" s="12">
        <v>1.3621103117505995</v>
      </c>
      <c r="G152" s="12">
        <v>1.4307304785894206</v>
      </c>
    </row>
    <row r="153" spans="2:7" x14ac:dyDescent="0.25">
      <c r="B153">
        <v>41.120000000000005</v>
      </c>
      <c r="C153" s="12">
        <v>1.2628865979381443</v>
      </c>
      <c r="D153" s="12">
        <v>11.987951807228916</v>
      </c>
      <c r="E153" s="14">
        <v>0.51483267843362979</v>
      </c>
      <c r="F153" s="12">
        <v>1.2577002053388091</v>
      </c>
      <c r="G153" s="12">
        <v>1.4096662830840045</v>
      </c>
    </row>
    <row r="154" spans="2:7" x14ac:dyDescent="0.25">
      <c r="B154">
        <v>41.120000000000005</v>
      </c>
      <c r="C154" s="12">
        <v>1.1917525773195876</v>
      </c>
      <c r="D154" s="12">
        <v>11.987951807228916</v>
      </c>
      <c r="E154" s="14">
        <v>0.51483267843362979</v>
      </c>
      <c r="F154" s="12">
        <v>1.180796731358529</v>
      </c>
      <c r="G154" s="12">
        <v>1.3211428571428572</v>
      </c>
    </row>
    <row r="155" spans="2:7" x14ac:dyDescent="0.25">
      <c r="B155">
        <v>41.120000000000005</v>
      </c>
      <c r="C155" s="12">
        <v>1.2829131652661065</v>
      </c>
      <c r="D155" s="12">
        <v>11.987951807228916</v>
      </c>
      <c r="E155" s="14">
        <v>0.51483267843362979</v>
      </c>
      <c r="F155" s="12">
        <v>1.2669432918395573</v>
      </c>
      <c r="G155" s="12">
        <v>1.4006116207951069</v>
      </c>
    </row>
    <row r="156" spans="2:7" x14ac:dyDescent="0.25">
      <c r="B156">
        <v>41.120000000000005</v>
      </c>
      <c r="C156" s="12">
        <v>1.2549019607843137</v>
      </c>
      <c r="D156" s="12">
        <v>11.987951807228916</v>
      </c>
      <c r="E156" s="14">
        <v>0.5157073890939593</v>
      </c>
      <c r="F156" s="12">
        <v>1.2307692307692308</v>
      </c>
      <c r="G156" s="12">
        <v>1.3596358118361154</v>
      </c>
    </row>
    <row r="157" spans="2:7" x14ac:dyDescent="0.25">
      <c r="B157">
        <v>41.120000000000005</v>
      </c>
      <c r="C157" s="12">
        <v>1.1466346153846154</v>
      </c>
      <c r="D157" s="12">
        <v>11.987951807228916</v>
      </c>
      <c r="E157" s="14">
        <v>0.5157073890939593</v>
      </c>
      <c r="F157" s="12">
        <v>1.2754010695187166</v>
      </c>
      <c r="G157" s="12">
        <v>1.3551136363636365</v>
      </c>
    </row>
    <row r="158" spans="2:7" x14ac:dyDescent="0.25">
      <c r="B158">
        <v>41.120000000000005</v>
      </c>
      <c r="C158" s="12">
        <v>1.2379807692307692</v>
      </c>
      <c r="D158" s="12">
        <v>11.987951807228916</v>
      </c>
      <c r="E158" s="14">
        <v>0.51483267843362979</v>
      </c>
      <c r="F158" s="12">
        <v>1.3956639566395663</v>
      </c>
      <c r="G158" s="12">
        <v>1.4756446991404011</v>
      </c>
    </row>
    <row r="159" spans="2:7" x14ac:dyDescent="0.25">
      <c r="B159">
        <v>27.84</v>
      </c>
      <c r="C159" s="12">
        <v>1.1939252336448598</v>
      </c>
      <c r="D159" s="12">
        <v>18.012048192771083</v>
      </c>
      <c r="E159" s="14">
        <v>0.71898549829123026</v>
      </c>
      <c r="F159" s="12">
        <v>1.3465085638998682</v>
      </c>
      <c r="G159" s="12">
        <v>1.5698924731182795</v>
      </c>
    </row>
    <row r="160" spans="2:7" x14ac:dyDescent="0.25">
      <c r="B160">
        <v>27.84</v>
      </c>
      <c r="C160" s="12">
        <v>1.2676709154113557</v>
      </c>
      <c r="D160" s="12">
        <v>18.012048192771083</v>
      </c>
      <c r="E160" s="14">
        <v>0.72180884644259946</v>
      </c>
      <c r="F160" s="12">
        <v>1.4451783355350065</v>
      </c>
      <c r="G160" s="12">
        <v>1.6856702619414483</v>
      </c>
    </row>
    <row r="161" spans="1:7" x14ac:dyDescent="0.25">
      <c r="B161">
        <v>27.84</v>
      </c>
      <c r="C161" s="12">
        <v>1.1927877947295422</v>
      </c>
      <c r="D161" s="12">
        <v>13.493975903614459</v>
      </c>
      <c r="E161" s="14">
        <v>0.53863796527503549</v>
      </c>
      <c r="F161" s="12">
        <v>1.3500784929356358</v>
      </c>
      <c r="G161" s="12">
        <v>1.4878892733564013</v>
      </c>
    </row>
    <row r="162" spans="1:7" x14ac:dyDescent="0.25">
      <c r="B162">
        <v>27.84</v>
      </c>
      <c r="C162" s="12">
        <v>1.214190093708166</v>
      </c>
      <c r="D162" s="12">
        <v>13.493975903614459</v>
      </c>
      <c r="E162" s="14">
        <v>0.5486523188316178</v>
      </c>
      <c r="F162" s="12">
        <v>1.3763277693474962</v>
      </c>
      <c r="G162" s="12">
        <v>1.5167224080267558</v>
      </c>
    </row>
    <row r="163" spans="1:7" x14ac:dyDescent="0.25">
      <c r="B163">
        <v>41.120000000000005</v>
      </c>
      <c r="C163" s="12">
        <v>1.2773403324584427</v>
      </c>
      <c r="D163" s="12">
        <v>8.0120481927710845</v>
      </c>
      <c r="E163" s="14">
        <v>0.34780864860924099</v>
      </c>
      <c r="F163" s="12">
        <v>1.3333333333333333</v>
      </c>
      <c r="G163" s="12">
        <v>1.421616358325219</v>
      </c>
    </row>
    <row r="164" spans="1:7" x14ac:dyDescent="0.25">
      <c r="B164">
        <v>41.120000000000005</v>
      </c>
      <c r="C164" s="12">
        <v>1.3718285214348207</v>
      </c>
      <c r="D164" s="12">
        <v>8.0120481927710845</v>
      </c>
      <c r="E164" s="14">
        <v>0.34780864860924099</v>
      </c>
      <c r="F164" s="12">
        <v>1.4358974358974359</v>
      </c>
      <c r="G164" s="12">
        <v>1.5327468230694037</v>
      </c>
    </row>
    <row r="165" spans="1:7" x14ac:dyDescent="0.25">
      <c r="B165">
        <v>41.120000000000005</v>
      </c>
      <c r="C165" s="12">
        <v>1.4503311258278146</v>
      </c>
      <c r="D165" s="12">
        <v>8.0120481927710845</v>
      </c>
      <c r="E165" s="14">
        <v>0.34780864860924099</v>
      </c>
      <c r="F165" s="12">
        <v>1.5568720379146919</v>
      </c>
      <c r="G165" s="12">
        <v>1.6222222222222222</v>
      </c>
    </row>
    <row r="166" spans="1:7" x14ac:dyDescent="0.25">
      <c r="B166">
        <v>41.120000000000005</v>
      </c>
      <c r="C166" s="12">
        <v>1.1949778434268834</v>
      </c>
      <c r="D166" s="12">
        <v>11.987951807228916</v>
      </c>
      <c r="E166" s="14">
        <v>0.5204054216033005</v>
      </c>
      <c r="F166" s="12">
        <v>1.3642495784148398</v>
      </c>
      <c r="G166" s="12">
        <v>1.4844036697247707</v>
      </c>
    </row>
    <row r="167" spans="1:7" x14ac:dyDescent="0.25">
      <c r="B167">
        <v>41.120000000000005</v>
      </c>
      <c r="C167" s="12">
        <v>1.3028064992614476</v>
      </c>
      <c r="D167" s="12">
        <v>11.987951807228916</v>
      </c>
      <c r="E167" s="14">
        <v>0.5204054216033005</v>
      </c>
      <c r="F167" s="12">
        <v>1.5051194539249146</v>
      </c>
      <c r="G167" s="12">
        <v>1.6363636363636365</v>
      </c>
    </row>
    <row r="168" spans="1:7" x14ac:dyDescent="0.25">
      <c r="A168" t="s">
        <v>252</v>
      </c>
      <c r="B168">
        <v>40.9</v>
      </c>
      <c r="C168" s="12">
        <v>0.94103956555469359</v>
      </c>
      <c r="D168" s="12">
        <v>4.0012106537530272</v>
      </c>
      <c r="E168" s="14">
        <v>0.19252172094474146</v>
      </c>
      <c r="F168" s="12">
        <v>0.95062695924764895</v>
      </c>
      <c r="G168" s="12">
        <v>0.98218623481781375</v>
      </c>
    </row>
    <row r="169" spans="1:7" x14ac:dyDescent="0.25">
      <c r="B169">
        <v>40.9</v>
      </c>
      <c r="C169" s="12">
        <v>1.0161725067385445</v>
      </c>
      <c r="D169" s="12">
        <v>4.0012106537530272</v>
      </c>
      <c r="E169" s="14">
        <v>0.19252172094474146</v>
      </c>
      <c r="F169" s="12">
        <v>1.0328767123287672</v>
      </c>
      <c r="G169" s="12">
        <v>1.0619718309859154</v>
      </c>
    </row>
    <row r="170" spans="1:7" x14ac:dyDescent="0.25">
      <c r="B170">
        <v>40.9</v>
      </c>
      <c r="C170" s="12">
        <v>1.1614255765199162</v>
      </c>
      <c r="D170" s="12">
        <v>4.0012106537530272</v>
      </c>
      <c r="E170" s="14">
        <v>0.19252172094474146</v>
      </c>
      <c r="F170" s="12">
        <v>1.1787234042553192</v>
      </c>
      <c r="G170" s="12">
        <v>1.2017353579175705</v>
      </c>
    </row>
    <row r="171" spans="1:7" x14ac:dyDescent="0.25">
      <c r="B171">
        <v>40.9</v>
      </c>
      <c r="C171" s="12">
        <v>0.88360237892948168</v>
      </c>
      <c r="D171" s="12">
        <v>8.0024213075060544</v>
      </c>
      <c r="E171" s="14">
        <v>0.38504344188948292</v>
      </c>
      <c r="F171" s="12">
        <v>0.86883876357560563</v>
      </c>
      <c r="G171" s="12">
        <v>0.93106535362578335</v>
      </c>
    </row>
    <row r="172" spans="1:7" x14ac:dyDescent="0.25">
      <c r="B172">
        <v>40.9</v>
      </c>
      <c r="C172" s="12">
        <v>0.91515994436717663</v>
      </c>
      <c r="D172" s="12">
        <v>8.0024213075060544</v>
      </c>
      <c r="E172" s="14">
        <v>0.38504344188948292</v>
      </c>
      <c r="F172" s="12">
        <v>0.97050147492625372</v>
      </c>
      <c r="G172" s="12">
        <v>1.0265210608424338</v>
      </c>
    </row>
    <row r="173" spans="1:7" x14ac:dyDescent="0.25">
      <c r="B173">
        <v>40.9</v>
      </c>
      <c r="C173" s="12">
        <v>0.93133047210300424</v>
      </c>
      <c r="D173" s="12">
        <v>8.0024213075060544</v>
      </c>
      <c r="E173" s="14">
        <v>0.38504344188948292</v>
      </c>
      <c r="F173" s="12">
        <v>1.8389830508474576</v>
      </c>
      <c r="G173" s="12">
        <v>1.0163934426229508</v>
      </c>
    </row>
    <row r="174" spans="1:7" x14ac:dyDescent="0.25">
      <c r="B174">
        <v>40.9</v>
      </c>
      <c r="C174" s="12">
        <v>0.89848197343453506</v>
      </c>
      <c r="D174" s="12">
        <v>11.997578692493947</v>
      </c>
      <c r="E174" s="14">
        <v>0.57727390455745464</v>
      </c>
      <c r="F174" s="12">
        <v>0.87040441176470584</v>
      </c>
      <c r="G174" s="12">
        <v>0.97327852004110993</v>
      </c>
    </row>
    <row r="175" spans="1:7" x14ac:dyDescent="0.25">
      <c r="B175">
        <v>40.9</v>
      </c>
      <c r="C175" s="12">
        <v>0.98109965635738827</v>
      </c>
      <c r="D175" s="12">
        <v>11.997578692493947</v>
      </c>
      <c r="E175" s="14">
        <v>0.57727390455745464</v>
      </c>
      <c r="F175" s="12">
        <v>0.93148450244698211</v>
      </c>
      <c r="G175" s="12">
        <v>1.0106194690265486</v>
      </c>
    </row>
    <row r="176" spans="1:7" x14ac:dyDescent="0.25">
      <c r="B176">
        <v>40.9</v>
      </c>
      <c r="C176" s="12">
        <v>0.85968819599109136</v>
      </c>
      <c r="D176" s="12">
        <v>11.997578692493947</v>
      </c>
      <c r="E176" s="14">
        <v>0.57727390455745464</v>
      </c>
      <c r="F176" s="12">
        <v>0.9301204819277108</v>
      </c>
      <c r="G176" s="12">
        <v>0.99741602067183466</v>
      </c>
    </row>
    <row r="177" spans="1:7" x14ac:dyDescent="0.25">
      <c r="B177">
        <v>40.9</v>
      </c>
      <c r="C177" s="12">
        <v>0.90476190476190477</v>
      </c>
      <c r="D177" s="12">
        <v>18.002421307506054</v>
      </c>
      <c r="E177" s="14">
        <v>0.86620211511295164</v>
      </c>
      <c r="F177" s="12">
        <v>0.84977064220183485</v>
      </c>
      <c r="G177" s="12">
        <v>1.0192572214580469</v>
      </c>
    </row>
    <row r="178" spans="1:7" x14ac:dyDescent="0.25">
      <c r="B178">
        <v>40.9</v>
      </c>
      <c r="C178" s="12">
        <v>0.97457627118644063</v>
      </c>
      <c r="D178" s="12">
        <v>18.002421307506054</v>
      </c>
      <c r="E178" s="14">
        <v>0.86620211511295164</v>
      </c>
      <c r="F178" s="12">
        <v>0.92184368737474953</v>
      </c>
      <c r="G178" s="12">
        <v>1.0360360360360361</v>
      </c>
    </row>
    <row r="179" spans="1:7" x14ac:dyDescent="0.25">
      <c r="B179">
        <v>40.9</v>
      </c>
      <c r="C179" s="12">
        <v>1.0091743119266054</v>
      </c>
      <c r="D179" s="12">
        <v>18.002421307506054</v>
      </c>
      <c r="E179" s="14">
        <v>0.86620211511295164</v>
      </c>
      <c r="F179" s="12">
        <v>0.95652173913043481</v>
      </c>
      <c r="G179" s="12">
        <v>1.0377358490566038</v>
      </c>
    </row>
    <row r="180" spans="1:7" x14ac:dyDescent="0.25">
      <c r="B180">
        <v>40.9</v>
      </c>
      <c r="C180" s="12">
        <v>1.0305084745762711</v>
      </c>
      <c r="D180" s="12">
        <v>24.001210653753027</v>
      </c>
      <c r="E180" s="14">
        <v>1.1548390673916791</v>
      </c>
      <c r="F180" s="12">
        <v>0.95447409733124022</v>
      </c>
      <c r="G180" s="12">
        <v>1.2015810276679841</v>
      </c>
    </row>
    <row r="181" spans="1:7" x14ac:dyDescent="0.25">
      <c r="B181">
        <v>40.9</v>
      </c>
      <c r="C181" s="12">
        <v>0.95628415300546443</v>
      </c>
      <c r="D181" s="12">
        <v>24.001210653753027</v>
      </c>
      <c r="E181" s="14">
        <v>1.1548390673916791</v>
      </c>
      <c r="F181" s="12">
        <v>0.8928571428571429</v>
      </c>
      <c r="G181" s="12">
        <v>1.0233918128654971</v>
      </c>
    </row>
    <row r="182" spans="1:7" x14ac:dyDescent="0.25">
      <c r="B182">
        <v>40.9</v>
      </c>
      <c r="C182" s="12">
        <v>1.0335820895522387</v>
      </c>
      <c r="D182" s="12">
        <v>24.001210653753027</v>
      </c>
      <c r="E182" s="14">
        <v>1.1548390673916791</v>
      </c>
      <c r="F182" s="12">
        <v>0.98226950354609932</v>
      </c>
      <c r="G182" s="12">
        <v>1.0905511811023623</v>
      </c>
    </row>
    <row r="183" spans="1:7" x14ac:dyDescent="0.25">
      <c r="B183">
        <v>40.9</v>
      </c>
      <c r="C183" s="12">
        <v>1.1087962962962963</v>
      </c>
      <c r="D183" s="12">
        <v>30.000000000000004</v>
      </c>
      <c r="E183" s="14">
        <v>1.4434760196704064</v>
      </c>
      <c r="F183" s="12">
        <v>1.0191489361702128</v>
      </c>
      <c r="G183" s="12">
        <v>1.3087431693989071</v>
      </c>
    </row>
    <row r="184" spans="1:7" x14ac:dyDescent="0.25">
      <c r="B184">
        <v>40.9</v>
      </c>
      <c r="C184" s="12">
        <v>1.0766550522648084</v>
      </c>
      <c r="D184" s="12">
        <v>30.000000000000004</v>
      </c>
      <c r="E184" s="14">
        <v>1.4434760196704064</v>
      </c>
      <c r="F184" s="12">
        <v>1.0164473684210527</v>
      </c>
      <c r="G184" s="12">
        <v>1.1839080459770115</v>
      </c>
    </row>
    <row r="185" spans="1:7" x14ac:dyDescent="0.25">
      <c r="B185">
        <v>40.9</v>
      </c>
      <c r="C185" s="12">
        <v>1.08675799086758</v>
      </c>
      <c r="D185" s="12">
        <v>30.000000000000004</v>
      </c>
      <c r="E185" s="14">
        <v>1.4434760196704064</v>
      </c>
      <c r="F185" s="12">
        <v>1.0393013100436681</v>
      </c>
      <c r="G185" s="12">
        <v>1.1553398058252426</v>
      </c>
    </row>
    <row r="186" spans="1:7" x14ac:dyDescent="0.25">
      <c r="A186" t="s">
        <v>240</v>
      </c>
      <c r="B186">
        <v>97.3</v>
      </c>
      <c r="C186" s="12">
        <v>1.3065902578796562</v>
      </c>
      <c r="D186" s="12">
        <v>15</v>
      </c>
      <c r="E186" s="14">
        <v>0.92401472983872235</v>
      </c>
      <c r="F186" s="12">
        <v>1.3065902578796562</v>
      </c>
      <c r="G186" s="12">
        <v>1.7743190661478598</v>
      </c>
    </row>
    <row r="187" spans="1:7" x14ac:dyDescent="0.25">
      <c r="B187">
        <v>97.3</v>
      </c>
      <c r="C187" s="12">
        <v>1.3696275071633237</v>
      </c>
      <c r="D187" s="12">
        <v>15</v>
      </c>
      <c r="E187" s="14">
        <v>0.92401472983872235</v>
      </c>
      <c r="F187" s="12">
        <v>1.3855072463768117</v>
      </c>
      <c r="G187" s="12">
        <v>1.8893280632411067</v>
      </c>
    </row>
    <row r="188" spans="1:7" x14ac:dyDescent="0.25">
      <c r="B188">
        <v>97.3</v>
      </c>
      <c r="C188" s="12">
        <v>1.3048245614035088</v>
      </c>
      <c r="D188" s="12">
        <v>15</v>
      </c>
      <c r="E188" s="14">
        <v>0.92401472983872235</v>
      </c>
      <c r="F188" s="12">
        <v>1.3163716814159292</v>
      </c>
      <c r="G188" s="12">
        <v>1.5256410256410255</v>
      </c>
    </row>
    <row r="189" spans="1:7" x14ac:dyDescent="0.25">
      <c r="B189">
        <v>97.3</v>
      </c>
      <c r="C189" s="12">
        <v>1.4035087719298245</v>
      </c>
      <c r="D189" s="12">
        <v>15</v>
      </c>
      <c r="E189" s="14">
        <v>0.92401472983872235</v>
      </c>
      <c r="F189" s="12">
        <v>1.4414414414414414</v>
      </c>
      <c r="G189" s="12">
        <v>1.6666666666666667</v>
      </c>
    </row>
    <row r="190" spans="1:7" x14ac:dyDescent="0.25">
      <c r="A190" t="s">
        <v>253</v>
      </c>
      <c r="B190">
        <v>31.5</v>
      </c>
      <c r="C190" s="12">
        <v>1.0606312292358804</v>
      </c>
      <c r="D190" s="12">
        <v>5.833333333333333</v>
      </c>
      <c r="E190" s="14">
        <v>0.28109578422127851</v>
      </c>
      <c r="F190" s="12">
        <v>1.0980223559759243</v>
      </c>
      <c r="G190" s="12">
        <v>1.1341030195381883</v>
      </c>
    </row>
    <row r="191" spans="1:7" x14ac:dyDescent="0.25">
      <c r="B191">
        <v>31.5</v>
      </c>
      <c r="C191" s="12">
        <v>1.0168126923987686</v>
      </c>
      <c r="D191" s="12">
        <v>4.8888888888888893</v>
      </c>
      <c r="E191" s="14">
        <v>0.23776094792202768</v>
      </c>
      <c r="F191" s="12">
        <v>1.0392061955469507</v>
      </c>
      <c r="G191" s="12">
        <v>1.0797083228564244</v>
      </c>
    </row>
    <row r="192" spans="1:7" x14ac:dyDescent="0.25">
      <c r="B192">
        <v>31.5</v>
      </c>
      <c r="C192" s="12">
        <v>1.1124874455975895</v>
      </c>
      <c r="D192" s="12">
        <v>4.416666666666667</v>
      </c>
      <c r="E192" s="14">
        <v>0.21278840523350964</v>
      </c>
      <c r="F192" s="12">
        <v>1.1387936943111721</v>
      </c>
      <c r="G192" s="12">
        <v>1.1713077194219246</v>
      </c>
    </row>
    <row r="193" spans="1:7" x14ac:dyDescent="0.25">
      <c r="B193">
        <v>31.5</v>
      </c>
      <c r="C193" s="12">
        <v>1.058091286307054</v>
      </c>
      <c r="D193" s="12">
        <v>4.1333333333333337</v>
      </c>
      <c r="E193" s="14">
        <v>0.20422661125148364</v>
      </c>
      <c r="F193" s="12">
        <v>1.0807628914527903</v>
      </c>
      <c r="G193" s="12">
        <v>1.1113801452784504</v>
      </c>
    </row>
    <row r="194" spans="1:7" x14ac:dyDescent="0.25">
      <c r="B194">
        <v>59</v>
      </c>
      <c r="C194" s="12">
        <v>1.0098314606741574</v>
      </c>
      <c r="D194" s="12">
        <v>5.833333333333333</v>
      </c>
      <c r="E194" s="14">
        <v>0.31562348268570234</v>
      </c>
      <c r="F194" s="12">
        <v>1.0527086383601756</v>
      </c>
      <c r="G194" s="12">
        <v>1.0910470409711683</v>
      </c>
    </row>
    <row r="195" spans="1:7" x14ac:dyDescent="0.25">
      <c r="B195">
        <v>59</v>
      </c>
      <c r="C195" s="12">
        <v>0.99685658153241652</v>
      </c>
      <c r="D195" s="12">
        <v>4.8888888888888893</v>
      </c>
      <c r="E195" s="14">
        <v>0.27339203313629679</v>
      </c>
      <c r="F195" s="12">
        <v>1.0271255060728746</v>
      </c>
      <c r="G195" s="12">
        <v>1.0637316561844863</v>
      </c>
    </row>
    <row r="196" spans="1:7" x14ac:dyDescent="0.25">
      <c r="B196">
        <v>59</v>
      </c>
      <c r="C196" s="12">
        <v>1.0639169625785305</v>
      </c>
      <c r="D196" s="12">
        <v>4.416666666666667</v>
      </c>
      <c r="E196" s="14">
        <v>0.24988194886715903</v>
      </c>
      <c r="F196" s="12">
        <v>1.0934868051656372</v>
      </c>
      <c r="G196" s="12">
        <v>1.1312808597153645</v>
      </c>
    </row>
    <row r="197" spans="1:7" x14ac:dyDescent="0.25">
      <c r="B197">
        <v>31.5</v>
      </c>
      <c r="C197" s="12">
        <v>1.4225569718037852</v>
      </c>
      <c r="D197" s="12">
        <v>5.2666666666666666</v>
      </c>
      <c r="E197" s="14">
        <v>0.25227054995077303</v>
      </c>
      <c r="F197" s="12">
        <v>1.4749699639567482</v>
      </c>
      <c r="G197" s="12">
        <v>1.5193894389438944</v>
      </c>
    </row>
    <row r="198" spans="1:7" x14ac:dyDescent="0.25">
      <c r="B198">
        <v>31.5</v>
      </c>
      <c r="C198" s="12">
        <v>1.0561497326203209</v>
      </c>
      <c r="D198" s="12">
        <v>4.416666666666667</v>
      </c>
      <c r="E198" s="14">
        <v>0.21282966519611088</v>
      </c>
      <c r="F198" s="12">
        <v>1.0756179304566402</v>
      </c>
      <c r="G198" s="12">
        <v>1.1031149301825993</v>
      </c>
    </row>
    <row r="199" spans="1:7" x14ac:dyDescent="0.25">
      <c r="A199" t="s">
        <v>254</v>
      </c>
      <c r="B199">
        <v>62</v>
      </c>
      <c r="C199" s="12">
        <v>0.77630769230769225</v>
      </c>
      <c r="D199" s="12">
        <v>5.7306590257879657</v>
      </c>
      <c r="E199" s="14">
        <v>0.29173494128378774</v>
      </c>
      <c r="F199" s="12">
        <v>0.79673684210526319</v>
      </c>
      <c r="G199" s="12">
        <v>0.833590308370044</v>
      </c>
    </row>
    <row r="200" spans="1:7" x14ac:dyDescent="0.25">
      <c r="B200">
        <v>62</v>
      </c>
      <c r="C200" s="12">
        <v>0.89712820512820513</v>
      </c>
      <c r="D200" s="12">
        <v>5.7306590257879657</v>
      </c>
      <c r="E200" s="14">
        <v>0.29173494128378774</v>
      </c>
      <c r="F200" s="12">
        <v>0.92463002114164905</v>
      </c>
      <c r="G200" s="12">
        <v>0.96758849557522131</v>
      </c>
    </row>
    <row r="201" spans="1:7" x14ac:dyDescent="0.25">
      <c r="B201">
        <v>62</v>
      </c>
      <c r="C201" s="12">
        <v>0.83774104683195594</v>
      </c>
      <c r="D201" s="12">
        <v>13.287965616045845</v>
      </c>
      <c r="E201" s="14">
        <v>0.6764603951017828</v>
      </c>
      <c r="F201" s="12">
        <v>0.79192708333333339</v>
      </c>
      <c r="G201" s="12">
        <v>0.89441176470588246</v>
      </c>
    </row>
    <row r="202" spans="1:7" x14ac:dyDescent="0.25">
      <c r="B202">
        <v>62</v>
      </c>
      <c r="C202" s="12">
        <v>0.83429752066115703</v>
      </c>
      <c r="D202" s="12">
        <v>13.287965616045845</v>
      </c>
      <c r="E202" s="14">
        <v>0.68010708186783009</v>
      </c>
      <c r="F202" s="12">
        <v>0.78764629388816654</v>
      </c>
      <c r="G202" s="12">
        <v>0.89073529411764718</v>
      </c>
    </row>
    <row r="203" spans="1:7" x14ac:dyDescent="0.25">
      <c r="B203">
        <v>62</v>
      </c>
      <c r="C203" s="12">
        <v>1.1929184549356222</v>
      </c>
      <c r="D203" s="12">
        <v>21.489971346704873</v>
      </c>
      <c r="E203" s="14">
        <v>1.094006029814204</v>
      </c>
      <c r="F203" s="12">
        <v>1.1509316770186335</v>
      </c>
      <c r="G203" s="12">
        <v>1.4073417721518986</v>
      </c>
    </row>
    <row r="204" spans="1:7" x14ac:dyDescent="0.25">
      <c r="B204">
        <v>62</v>
      </c>
      <c r="C204" s="12">
        <v>1.038862660944206</v>
      </c>
      <c r="D204" s="12">
        <v>21.489971346704873</v>
      </c>
      <c r="E204" s="14">
        <v>1.094006029814204</v>
      </c>
      <c r="F204" s="12">
        <v>0.97406438631790748</v>
      </c>
      <c r="G204" s="12">
        <v>1.1836430317848412</v>
      </c>
    </row>
    <row r="205" spans="1:7" x14ac:dyDescent="0.25">
      <c r="B205">
        <v>62</v>
      </c>
      <c r="C205" s="12">
        <v>1.2050179211469534</v>
      </c>
      <c r="D205" s="12">
        <v>31.518624641833814</v>
      </c>
      <c r="E205" s="14">
        <v>1.6045421770608326</v>
      </c>
      <c r="F205" s="12">
        <v>1.1319865319865319</v>
      </c>
      <c r="G205" s="12">
        <v>1.4185654008438817</v>
      </c>
    </row>
    <row r="206" spans="1:7" x14ac:dyDescent="0.25">
      <c r="B206">
        <v>62</v>
      </c>
      <c r="C206" s="12">
        <v>1.1935483870967742</v>
      </c>
      <c r="D206" s="12">
        <v>31.518624641833814</v>
      </c>
      <c r="E206" s="14">
        <v>1.6045421770608326</v>
      </c>
      <c r="F206" s="12">
        <v>1.1174496644295302</v>
      </c>
      <c r="G206" s="12">
        <v>1.3991596638655461</v>
      </c>
    </row>
    <row r="207" spans="1:7" x14ac:dyDescent="0.25">
      <c r="B207">
        <v>62</v>
      </c>
      <c r="C207" s="12">
        <v>0.83466666666666667</v>
      </c>
      <c r="D207" s="12">
        <v>5.7306590257879657</v>
      </c>
      <c r="E207" s="14">
        <v>0.29173494128378774</v>
      </c>
      <c r="F207" s="12">
        <v>0.85753424657534238</v>
      </c>
      <c r="G207" s="12">
        <v>0.89823399558498895</v>
      </c>
    </row>
    <row r="208" spans="1:7" x14ac:dyDescent="0.25">
      <c r="B208">
        <v>62</v>
      </c>
      <c r="C208" s="12">
        <v>0.85661538461538467</v>
      </c>
      <c r="D208" s="12">
        <v>5.7306590257879657</v>
      </c>
      <c r="E208" s="14">
        <v>0.29173494128378774</v>
      </c>
      <c r="F208" s="12">
        <v>0.88194297782470965</v>
      </c>
      <c r="G208" s="12">
        <v>0.92287292817679567</v>
      </c>
    </row>
    <row r="209" spans="1:7" x14ac:dyDescent="0.25">
      <c r="B209">
        <v>62</v>
      </c>
      <c r="C209" s="12">
        <v>0.83947730398899578</v>
      </c>
      <c r="D209" s="12">
        <v>13.287965616045845</v>
      </c>
      <c r="E209" s="14">
        <v>0.6764603951017828</v>
      </c>
      <c r="F209" s="12">
        <v>0.79466145833333324</v>
      </c>
      <c r="G209" s="12">
        <v>0.89749999999999996</v>
      </c>
    </row>
    <row r="210" spans="1:7" x14ac:dyDescent="0.25">
      <c r="B210">
        <v>62</v>
      </c>
      <c r="C210" s="12">
        <v>0.93600000000000005</v>
      </c>
      <c r="D210" s="12">
        <v>13.323782234957021</v>
      </c>
      <c r="E210" s="14">
        <v>0.6782837384848065</v>
      </c>
      <c r="F210" s="12">
        <v>0.8952506596306069</v>
      </c>
      <c r="G210" s="12">
        <v>1.015868263473054</v>
      </c>
    </row>
    <row r="211" spans="1:7" x14ac:dyDescent="0.25">
      <c r="B211">
        <v>62</v>
      </c>
      <c r="C211" s="12">
        <v>1.1608369098712448</v>
      </c>
      <c r="D211" s="12">
        <v>21.489971346704873</v>
      </c>
      <c r="E211" s="14">
        <v>1.094006029814204</v>
      </c>
      <c r="F211" s="12">
        <v>1.1130658436213994</v>
      </c>
      <c r="G211" s="12">
        <v>1.359170854271357</v>
      </c>
    </row>
    <row r="212" spans="1:7" x14ac:dyDescent="0.25">
      <c r="B212">
        <v>62</v>
      </c>
      <c r="C212" s="12">
        <v>1.2210300429184548</v>
      </c>
      <c r="D212" s="12">
        <v>21.489971346704873</v>
      </c>
      <c r="E212" s="14">
        <v>1.094006029814204</v>
      </c>
      <c r="F212" s="12">
        <v>1.1804979253112033</v>
      </c>
      <c r="G212" s="12">
        <v>1.4478371501272265</v>
      </c>
    </row>
    <row r="213" spans="1:7" x14ac:dyDescent="0.25">
      <c r="B213">
        <v>62</v>
      </c>
      <c r="C213" s="12">
        <v>1.2272401433691755</v>
      </c>
      <c r="D213" s="12">
        <v>31.518624641833814</v>
      </c>
      <c r="E213" s="14">
        <v>1.6045421770608326</v>
      </c>
      <c r="F213" s="12">
        <v>1.1567567567567567</v>
      </c>
      <c r="G213" s="12">
        <v>1.4508474576271186</v>
      </c>
    </row>
    <row r="214" spans="1:7" x14ac:dyDescent="0.25">
      <c r="B214">
        <v>62</v>
      </c>
      <c r="C214" s="12">
        <v>1.1967741935483871</v>
      </c>
      <c r="D214" s="12">
        <v>31.518624641833814</v>
      </c>
      <c r="E214" s="14">
        <v>1.6045421770608326</v>
      </c>
      <c r="F214" s="12">
        <v>1.1204697986577181</v>
      </c>
      <c r="G214" s="12">
        <v>1.4088607594936708</v>
      </c>
    </row>
    <row r="215" spans="1:7" x14ac:dyDescent="0.25">
      <c r="A215" t="s">
        <v>255</v>
      </c>
      <c r="B215">
        <v>32.700000000000003</v>
      </c>
      <c r="C215" s="12">
        <v>0.89</v>
      </c>
      <c r="D215">
        <v>21.35</v>
      </c>
      <c r="E215" s="14">
        <v>0.90900574120316369</v>
      </c>
      <c r="F215" s="12">
        <v>0.82904109589041097</v>
      </c>
      <c r="G215" s="12">
        <v>1.0555813953488373</v>
      </c>
    </row>
    <row r="216" spans="1:7" x14ac:dyDescent="0.25">
      <c r="B216">
        <v>34.5</v>
      </c>
      <c r="C216" s="12">
        <v>0.95520325203252032</v>
      </c>
      <c r="D216">
        <v>21.35</v>
      </c>
      <c r="E216" s="14">
        <v>0.91826597529129794</v>
      </c>
      <c r="F216" s="12">
        <v>0.89687022900763358</v>
      </c>
      <c r="G216" s="12">
        <v>1.1083962264150944</v>
      </c>
    </row>
    <row r="217" spans="1:7" x14ac:dyDescent="0.25">
      <c r="B217">
        <v>65.790000000000006</v>
      </c>
      <c r="C217" s="12">
        <v>1.0950660792951543</v>
      </c>
      <c r="D217">
        <v>21.35</v>
      </c>
      <c r="E217" s="14">
        <v>1.0641697149880449</v>
      </c>
      <c r="F217" s="12">
        <v>1.0444537815126052</v>
      </c>
      <c r="G217" s="12">
        <v>1.381</v>
      </c>
    </row>
    <row r="218" spans="1:7" x14ac:dyDescent="0.25">
      <c r="B218">
        <v>71.64</v>
      </c>
      <c r="C218" s="12">
        <v>1.1397744360902256</v>
      </c>
      <c r="D218">
        <v>21.35</v>
      </c>
      <c r="E218" s="14">
        <v>1.0888179593444309</v>
      </c>
      <c r="F218" s="12">
        <v>1.1064963503649636</v>
      </c>
      <c r="G218" s="12">
        <v>1.378090909090909</v>
      </c>
    </row>
    <row r="219" spans="1:7" x14ac:dyDescent="0.25">
      <c r="B219">
        <v>95.63</v>
      </c>
      <c r="C219" s="12">
        <v>1.1436286919831224</v>
      </c>
      <c r="D219">
        <v>21.35</v>
      </c>
      <c r="E219" s="14">
        <v>1.1832693784539441</v>
      </c>
      <c r="F219" s="12">
        <v>1.0973279352226721</v>
      </c>
      <c r="G219" s="12">
        <v>1.4730434782608697</v>
      </c>
    </row>
    <row r="220" spans="1:7" x14ac:dyDescent="0.25">
      <c r="B220">
        <v>93.01</v>
      </c>
      <c r="C220" s="12">
        <v>1.1341176470588237</v>
      </c>
      <c r="D220">
        <v>21.35</v>
      </c>
      <c r="E220" s="14">
        <v>1.1734195778255327</v>
      </c>
      <c r="F220" s="12">
        <v>1.1017142857142859</v>
      </c>
      <c r="G220" s="12">
        <v>1.3649557522123894</v>
      </c>
    </row>
    <row r="221" spans="1:7" x14ac:dyDescent="0.25">
      <c r="B221">
        <v>39.43</v>
      </c>
      <c r="C221" s="12">
        <v>1.0711450381679388</v>
      </c>
      <c r="D221">
        <v>31.35</v>
      </c>
      <c r="E221" s="14">
        <v>1.3848069833512766</v>
      </c>
      <c r="F221" s="12">
        <v>0.98816901408450697</v>
      </c>
      <c r="G221" s="12">
        <v>1.3114018691588785</v>
      </c>
    </row>
    <row r="222" spans="1:7" x14ac:dyDescent="0.25">
      <c r="B222">
        <v>36.68</v>
      </c>
      <c r="C222" s="12">
        <v>1.1005747126436782</v>
      </c>
      <c r="D222">
        <v>31.35</v>
      </c>
      <c r="E222" s="14">
        <v>1.3646226381856139</v>
      </c>
      <c r="F222" s="12">
        <v>1.0521978021978022</v>
      </c>
      <c r="G222" s="12">
        <v>1.3116438356164384</v>
      </c>
    </row>
    <row r="223" spans="1:7" x14ac:dyDescent="0.25">
      <c r="B223">
        <v>71.739999999999995</v>
      </c>
      <c r="C223" s="12">
        <v>1.1561594202898551</v>
      </c>
      <c r="D223">
        <v>31.35</v>
      </c>
      <c r="E223" s="14">
        <v>1.599412749524761</v>
      </c>
      <c r="F223" s="12">
        <v>1.1396428571428572</v>
      </c>
      <c r="G223" s="12">
        <v>1.4504545454545457</v>
      </c>
    </row>
    <row r="224" spans="1:7" x14ac:dyDescent="0.25">
      <c r="B224">
        <v>79.55</v>
      </c>
      <c r="C224" s="12">
        <v>1.1168478260869565</v>
      </c>
      <c r="D224">
        <v>31.35</v>
      </c>
      <c r="E224" s="14">
        <v>1.6461665230596561</v>
      </c>
      <c r="F224" s="12">
        <v>1.0703125</v>
      </c>
      <c r="G224" s="12">
        <v>1.3344155844155845</v>
      </c>
    </row>
    <row r="225" spans="2:7" x14ac:dyDescent="0.25">
      <c r="B225">
        <v>94.56</v>
      </c>
      <c r="C225" s="12">
        <v>1.1290845070422537</v>
      </c>
      <c r="D225">
        <v>31.35</v>
      </c>
      <c r="E225" s="14">
        <v>1.7316056975922847</v>
      </c>
      <c r="F225" s="12">
        <v>1.0479084967320262</v>
      </c>
      <c r="G225" s="12">
        <v>1.418849557522124</v>
      </c>
    </row>
    <row r="226" spans="2:7" x14ac:dyDescent="0.25">
      <c r="B226">
        <v>90.4</v>
      </c>
      <c r="C226" s="12">
        <v>1.7106382978723405</v>
      </c>
      <c r="D226">
        <v>31.35</v>
      </c>
      <c r="E226" s="14">
        <v>1.7084675388165877</v>
      </c>
      <c r="F226" s="12">
        <v>1.8482758620689657</v>
      </c>
      <c r="G226" s="12">
        <v>2.330434782608696</v>
      </c>
    </row>
    <row r="227" spans="2:7" x14ac:dyDescent="0.25">
      <c r="B227">
        <v>35.39</v>
      </c>
      <c r="C227" s="12">
        <v>0.93756944444444434</v>
      </c>
      <c r="D227">
        <v>21.35</v>
      </c>
      <c r="E227" s="14">
        <v>0.89945159631851679</v>
      </c>
      <c r="F227" s="12">
        <v>0.90006666666666657</v>
      </c>
      <c r="G227" s="12">
        <v>1.1021224489795918</v>
      </c>
    </row>
    <row r="228" spans="2:7" x14ac:dyDescent="0.25">
      <c r="B228">
        <v>30.54</v>
      </c>
      <c r="C228" s="12">
        <v>0.92148571428571424</v>
      </c>
      <c r="D228">
        <v>21.35</v>
      </c>
      <c r="E228" s="14">
        <v>0.88206538097481113</v>
      </c>
      <c r="F228" s="12">
        <v>1.5071028037383176</v>
      </c>
      <c r="G228" s="12">
        <v>1.0471428571428572</v>
      </c>
    </row>
    <row r="229" spans="2:7" x14ac:dyDescent="0.25">
      <c r="B229">
        <v>70.16</v>
      </c>
      <c r="C229" s="12">
        <v>1.0017571884984027</v>
      </c>
      <c r="D229">
        <v>21.35</v>
      </c>
      <c r="E229" s="14">
        <v>1.0150865858328282</v>
      </c>
      <c r="F229" s="12">
        <v>1.0180194805194807</v>
      </c>
      <c r="G229" s="12">
        <v>1.2013409961685824</v>
      </c>
    </row>
    <row r="230" spans="2:7" x14ac:dyDescent="0.25">
      <c r="B230">
        <v>61</v>
      </c>
      <c r="C230" s="12">
        <v>0.98294117647058821</v>
      </c>
      <c r="D230">
        <v>21.35</v>
      </c>
      <c r="E230" s="14">
        <v>0.98605305109866148</v>
      </c>
      <c r="F230" s="12">
        <v>0.92833333333333334</v>
      </c>
      <c r="G230" s="12">
        <v>1.1346296296296297</v>
      </c>
    </row>
    <row r="231" spans="2:7" x14ac:dyDescent="0.25">
      <c r="B231">
        <v>95.43</v>
      </c>
      <c r="C231" s="12">
        <v>0.97176470588235286</v>
      </c>
      <c r="D231">
        <v>21.013779527559056</v>
      </c>
      <c r="E231" s="14">
        <v>1.0745647718443898</v>
      </c>
      <c r="F231" s="12">
        <v>0.89782608695652166</v>
      </c>
      <c r="G231" s="12">
        <v>1.1674911660777385</v>
      </c>
    </row>
    <row r="232" spans="2:7" x14ac:dyDescent="0.25">
      <c r="B232">
        <v>81.66</v>
      </c>
      <c r="C232" s="12">
        <v>1.0673000000000001</v>
      </c>
      <c r="D232">
        <v>21.013779527559056</v>
      </c>
      <c r="E232" s="14">
        <v>1.0343175897012122</v>
      </c>
      <c r="F232" s="12">
        <v>1.0213397129186603</v>
      </c>
      <c r="G232" s="12">
        <v>1.2556470588235296</v>
      </c>
    </row>
    <row r="233" spans="2:7" x14ac:dyDescent="0.25">
      <c r="B233">
        <v>38.67</v>
      </c>
      <c r="C233" s="12">
        <v>1.0952577319587629</v>
      </c>
      <c r="D233">
        <v>30.856299212598426</v>
      </c>
      <c r="E233" s="14">
        <v>1.3148626718869634</v>
      </c>
      <c r="F233" s="12">
        <v>1.0166507177033492</v>
      </c>
      <c r="G233" s="12">
        <v>1.3363522012578615</v>
      </c>
    </row>
    <row r="234" spans="2:7" x14ac:dyDescent="0.25">
      <c r="B234">
        <v>39.56</v>
      </c>
      <c r="C234" s="12">
        <v>1.1055725190839696</v>
      </c>
      <c r="D234">
        <v>30.856299212598426</v>
      </c>
      <c r="E234" s="14">
        <v>1.3194315704342625</v>
      </c>
      <c r="F234" s="12">
        <v>1.0494927536231884</v>
      </c>
      <c r="G234" s="12">
        <v>1.2931250000000001</v>
      </c>
    </row>
    <row r="235" spans="2:7" x14ac:dyDescent="0.25">
      <c r="B235">
        <v>71.86</v>
      </c>
      <c r="C235" s="12">
        <v>1.1452970297029703</v>
      </c>
      <c r="D235">
        <v>30.856299212598426</v>
      </c>
      <c r="E235" s="14">
        <v>1.4750515633204906</v>
      </c>
      <c r="F235" s="12">
        <v>1.0661290322580645</v>
      </c>
      <c r="G235" s="12">
        <v>1.410670731707317</v>
      </c>
    </row>
    <row r="236" spans="2:7" x14ac:dyDescent="0.25">
      <c r="B236">
        <v>72.489999999999995</v>
      </c>
      <c r="C236" s="12">
        <v>1.1261764705882353</v>
      </c>
      <c r="D236">
        <v>30.856299212598426</v>
      </c>
      <c r="E236" s="14">
        <v>1.4779067753448074</v>
      </c>
      <c r="F236" s="12">
        <v>1.0710489510489509</v>
      </c>
      <c r="G236" s="12">
        <v>1.3318260869565217</v>
      </c>
    </row>
    <row r="237" spans="2:7" x14ac:dyDescent="0.25">
      <c r="B237">
        <v>86.39</v>
      </c>
      <c r="C237" s="12">
        <v>1.204</v>
      </c>
      <c r="D237">
        <v>30.856299212598426</v>
      </c>
      <c r="E237" s="14">
        <v>1.5393713380822363</v>
      </c>
      <c r="F237" s="12">
        <v>1.1322018348623852</v>
      </c>
      <c r="G237" s="12">
        <v>1.5049999999999999</v>
      </c>
    </row>
    <row r="238" spans="2:7" x14ac:dyDescent="0.25">
      <c r="B238">
        <v>96.74</v>
      </c>
      <c r="C238" s="12">
        <v>1.1866906474820142</v>
      </c>
      <c r="D238">
        <v>30.856299212598426</v>
      </c>
      <c r="E238" s="14">
        <v>1.5833633522666852</v>
      </c>
      <c r="F238" s="12">
        <v>1.145486111111111</v>
      </c>
      <c r="G238" s="12">
        <v>1.4219827586206895</v>
      </c>
    </row>
    <row r="239" spans="2:7" x14ac:dyDescent="0.25">
      <c r="B239">
        <v>87.98</v>
      </c>
      <c r="C239" s="12">
        <v>1.2158205128205128</v>
      </c>
      <c r="D239">
        <v>25.08</v>
      </c>
      <c r="E239" s="14">
        <v>1.2969274269203823</v>
      </c>
      <c r="F239" s="12">
        <v>1.1453381642512077</v>
      </c>
      <c r="G239" s="12">
        <v>1.5700993377483443</v>
      </c>
    </row>
    <row r="240" spans="2:7" x14ac:dyDescent="0.25">
      <c r="B240">
        <v>96.97</v>
      </c>
      <c r="C240" s="12">
        <v>1.2369649805447469</v>
      </c>
      <c r="D240">
        <v>25.08</v>
      </c>
      <c r="E240" s="14">
        <v>1.3317165468139676</v>
      </c>
      <c r="F240" s="12">
        <v>1.2226923076923075</v>
      </c>
      <c r="G240" s="12">
        <v>1.5432038834951456</v>
      </c>
    </row>
    <row r="241" spans="1:16" x14ac:dyDescent="0.25">
      <c r="B241">
        <v>107.33</v>
      </c>
      <c r="C241" s="12">
        <v>1.2454707379134862</v>
      </c>
      <c r="D241">
        <v>25.08</v>
      </c>
      <c r="E241" s="14">
        <v>1.3704919130731346</v>
      </c>
      <c r="F241" s="12">
        <v>1.176610576923077</v>
      </c>
      <c r="G241" s="12">
        <v>1.6100986842105265</v>
      </c>
    </row>
    <row r="242" spans="1:16" x14ac:dyDescent="0.25">
      <c r="B242">
        <v>97.92</v>
      </c>
      <c r="C242" s="12">
        <v>1.2518217054263567</v>
      </c>
      <c r="D242">
        <v>25.08</v>
      </c>
      <c r="E242" s="14">
        <v>1.3353290802122779</v>
      </c>
      <c r="F242" s="12">
        <v>1.2469884169884171</v>
      </c>
      <c r="G242" s="12">
        <v>1.5754634146341464</v>
      </c>
    </row>
    <row r="243" spans="1:16" x14ac:dyDescent="0.25">
      <c r="B243">
        <v>87.38</v>
      </c>
      <c r="C243" s="12">
        <v>1.1126373626373627</v>
      </c>
      <c r="D243">
        <v>19.581511555277952</v>
      </c>
      <c r="E243" s="14">
        <v>1.0287440752215478</v>
      </c>
      <c r="F243" s="12">
        <v>1.0557872784150157</v>
      </c>
      <c r="G243" s="12">
        <v>1.428067700987306</v>
      </c>
    </row>
    <row r="244" spans="1:16" x14ac:dyDescent="0.25">
      <c r="B244">
        <v>74.75</v>
      </c>
      <c r="C244" s="12">
        <v>1.1265964912280702</v>
      </c>
      <c r="D244">
        <v>19.581511555277952</v>
      </c>
      <c r="E244" s="14">
        <v>0.98637365034666757</v>
      </c>
      <c r="F244" s="12">
        <v>1.0921088435374149</v>
      </c>
      <c r="G244" s="12">
        <v>1.3929718004338394</v>
      </c>
    </row>
    <row r="245" spans="1:16" x14ac:dyDescent="0.25">
      <c r="B245">
        <v>83.08</v>
      </c>
      <c r="C245" s="12">
        <v>1.1226415094339623</v>
      </c>
      <c r="D245">
        <v>19.581511555277952</v>
      </c>
      <c r="E245" s="14">
        <v>1.0145613007015921</v>
      </c>
      <c r="F245" s="12">
        <v>1.065858798735511</v>
      </c>
      <c r="G245" s="12">
        <v>1.4408831908831909</v>
      </c>
    </row>
    <row r="246" spans="1:16" x14ac:dyDescent="0.25">
      <c r="B246">
        <v>98.5</v>
      </c>
      <c r="C246" s="12">
        <v>1.1670238095238097</v>
      </c>
      <c r="D246">
        <v>19.581511555277952</v>
      </c>
      <c r="E246" s="14">
        <v>1.0643516748785329</v>
      </c>
      <c r="F246" s="12">
        <v>1.1342314049586777</v>
      </c>
      <c r="G246" s="12">
        <v>1.4600212765957448</v>
      </c>
    </row>
    <row r="247" spans="1:16" x14ac:dyDescent="0.25">
      <c r="A247" t="s">
        <v>255</v>
      </c>
      <c r="B247">
        <v>39.9</v>
      </c>
      <c r="C247" s="12">
        <v>0.7807339449541284</v>
      </c>
      <c r="D247">
        <v>13.427672955974844</v>
      </c>
      <c r="E247" s="14">
        <v>0.61301797859121099</v>
      </c>
      <c r="F247" s="12">
        <v>0.77645985401459849</v>
      </c>
      <c r="G247" s="12">
        <v>0.90724946695095954</v>
      </c>
      <c r="I247" s="15" t="s">
        <v>291</v>
      </c>
      <c r="J247" s="15" t="s">
        <v>289</v>
      </c>
    </row>
    <row r="248" spans="1:16" ht="18" x14ac:dyDescent="0.35">
      <c r="B248">
        <v>40.1</v>
      </c>
      <c r="C248" s="12">
        <v>0.81414701803051315</v>
      </c>
      <c r="D248">
        <v>13.427672955974844</v>
      </c>
      <c r="E248" s="14">
        <v>0.61352275399595613</v>
      </c>
      <c r="F248" s="12">
        <v>0.824438202247191</v>
      </c>
      <c r="G248" s="12">
        <v>0.94070512820512819</v>
      </c>
      <c r="I248">
        <f>COUNT(B141:B254)</f>
        <v>114</v>
      </c>
      <c r="J248" s="50" t="s">
        <v>319</v>
      </c>
      <c r="K248" s="50" t="s">
        <v>320</v>
      </c>
      <c r="L248" s="18">
        <f>AVERAGE(C141:C254)</f>
        <v>1.1159776777091288</v>
      </c>
      <c r="M248" s="50" t="s">
        <v>321</v>
      </c>
      <c r="N248" s="18">
        <f>AVERAGE(F141:F254)</f>
        <v>1.1282537809597046</v>
      </c>
      <c r="O248" s="50" t="s">
        <v>322</v>
      </c>
      <c r="P248" s="18">
        <f>AVERAGE(G141:G254)</f>
        <v>1.2912075272056247</v>
      </c>
    </row>
    <row r="249" spans="1:16" ht="18" x14ac:dyDescent="0.35">
      <c r="B249">
        <v>75.7</v>
      </c>
      <c r="C249" s="12">
        <v>1.0419161676646707</v>
      </c>
      <c r="D249">
        <v>13.427672955974844</v>
      </c>
      <c r="E249" s="14">
        <v>0.74204666204143555</v>
      </c>
      <c r="F249" s="12">
        <v>1.0929648241206029</v>
      </c>
      <c r="G249" s="12">
        <v>1.1100000000000001</v>
      </c>
      <c r="I249">
        <f>COUNTIF(B141:B254,"&gt;75")</f>
        <v>25</v>
      </c>
      <c r="J249" t="s">
        <v>290</v>
      </c>
      <c r="K249" s="50" t="s">
        <v>320</v>
      </c>
      <c r="L249" s="52">
        <f t="array" ref="L249">AVERAGE(IF(B141:B254 &gt;75,C141:C254))</f>
        <v>1.1807037858930083</v>
      </c>
      <c r="M249" s="50" t="s">
        <v>321</v>
      </c>
      <c r="N249" s="18">
        <f>AVERAGE(IF(B141:B254 &gt;75,F141:F254))</f>
        <v>1.1282537809597046</v>
      </c>
      <c r="O249" s="50" t="s">
        <v>322</v>
      </c>
      <c r="P249" s="18">
        <f t="array" ref="P249">AVERAGE(IF(B141:B254 &gt;75, G141:G254))</f>
        <v>1.4679704995224174</v>
      </c>
    </row>
    <row r="250" spans="1:16" ht="18" x14ac:dyDescent="0.35">
      <c r="B250">
        <v>109.8</v>
      </c>
      <c r="C250" s="12">
        <v>0.97531687791861243</v>
      </c>
      <c r="D250">
        <v>13.427672955974844</v>
      </c>
      <c r="E250" s="14">
        <v>0.76810458090480682</v>
      </c>
      <c r="F250" s="12">
        <v>0.98451178451178456</v>
      </c>
      <c r="G250" s="12">
        <v>1.2023026315789473</v>
      </c>
      <c r="I250">
        <f>COUNTIF(B142:B255,"&gt;=100")</f>
        <v>4</v>
      </c>
      <c r="J250" t="s">
        <v>301</v>
      </c>
      <c r="K250" s="50" t="s">
        <v>320</v>
      </c>
      <c r="L250" s="52">
        <f t="array" ref="L250">AVERAGE(IF(B141:B254 &gt;=100,C141:C254))</f>
        <v>1.034217279481223</v>
      </c>
      <c r="M250" s="50" t="s">
        <v>321</v>
      </c>
      <c r="N250" s="18">
        <f t="array" ref="N250">AVERAGE(IF(B141:B254 &gt;=100,F141:F254))</f>
        <v>0.99350898085744876</v>
      </c>
      <c r="O250" s="50" t="s">
        <v>322</v>
      </c>
      <c r="P250" s="18">
        <f t="array" ref="P250">AVERAGE(IF(B141:B254 &gt;=100,G141:G254))</f>
        <v>1.2751114331452507</v>
      </c>
    </row>
    <row r="251" spans="1:16" x14ac:dyDescent="0.25">
      <c r="B251">
        <v>110.7</v>
      </c>
      <c r="C251" s="12">
        <v>0.97819114817190511</v>
      </c>
      <c r="D251">
        <v>13.427672955974844</v>
      </c>
      <c r="E251" s="14">
        <v>0.8087923439490452</v>
      </c>
      <c r="F251" s="12">
        <v>0.93044539353264188</v>
      </c>
      <c r="G251" s="12">
        <v>1.1279585798816567</v>
      </c>
      <c r="L251" s="38"/>
    </row>
    <row r="252" spans="1:16" x14ac:dyDescent="0.25">
      <c r="B252">
        <v>91.4</v>
      </c>
      <c r="C252" s="12">
        <v>1.1832760595647194</v>
      </c>
      <c r="D252">
        <v>13.427672955974844</v>
      </c>
      <c r="E252" s="14">
        <v>0.75644548443351955</v>
      </c>
      <c r="F252" s="12">
        <v>1.1554809843400446</v>
      </c>
      <c r="G252" s="12">
        <v>1.3433029908972691</v>
      </c>
      <c r="L252" s="18"/>
      <c r="M252" s="46"/>
      <c r="N252" s="46"/>
    </row>
    <row r="253" spans="1:16" x14ac:dyDescent="0.25">
      <c r="A253" t="s">
        <v>256</v>
      </c>
      <c r="B253">
        <v>40</v>
      </c>
      <c r="C253" s="12">
        <v>0.87104283054003728</v>
      </c>
      <c r="D253">
        <v>17.114093959731544</v>
      </c>
      <c r="E253" s="14">
        <v>0.8217424207982541</v>
      </c>
      <c r="F253" s="12">
        <v>0.8458408679927667</v>
      </c>
      <c r="G253" s="12">
        <v>1.0291529152915291</v>
      </c>
      <c r="L253" s="18"/>
      <c r="M253" s="46"/>
      <c r="N253" s="46"/>
    </row>
    <row r="254" spans="1:16" x14ac:dyDescent="0.25">
      <c r="B254">
        <v>142</v>
      </c>
      <c r="C254" s="12">
        <v>0.93789035392088826</v>
      </c>
      <c r="D254">
        <v>17.114093959731544</v>
      </c>
      <c r="E254" s="14">
        <v>1.0671837816378731</v>
      </c>
      <c r="F254" s="12">
        <v>0.88246816846229192</v>
      </c>
      <c r="G254" s="12">
        <v>1.1600858369098712</v>
      </c>
      <c r="I254" t="s">
        <v>292</v>
      </c>
      <c r="J254" t="s">
        <v>293</v>
      </c>
      <c r="K254" t="s">
        <v>294</v>
      </c>
      <c r="L254" s="38">
        <f>COUNTIF(C141:C254,"&lt;1")</f>
        <v>31</v>
      </c>
      <c r="M254" s="39">
        <f>31/114</f>
        <v>0.27192982456140352</v>
      </c>
    </row>
    <row r="255" spans="1:16" x14ac:dyDescent="0.25">
      <c r="A255" s="15" t="s">
        <v>257</v>
      </c>
      <c r="B255" s="15" t="s">
        <v>258</v>
      </c>
    </row>
    <row r="256" spans="1:16" x14ac:dyDescent="0.25">
      <c r="A256" t="s">
        <v>264</v>
      </c>
      <c r="B256">
        <v>32.08</v>
      </c>
      <c r="C256" s="12">
        <v>0.98159420631707051</v>
      </c>
      <c r="D256" s="12">
        <v>20</v>
      </c>
      <c r="E256" s="14">
        <v>0.8420897666202023</v>
      </c>
      <c r="F256" s="14"/>
      <c r="G256" s="14"/>
    </row>
    <row r="257" spans="2:7" x14ac:dyDescent="0.25">
      <c r="B257">
        <v>34.4</v>
      </c>
      <c r="C257" s="12">
        <v>0.97832775519470694</v>
      </c>
      <c r="D257" s="12">
        <v>15.051546391752577</v>
      </c>
      <c r="E257" s="14">
        <v>0.63985145900206308</v>
      </c>
      <c r="F257" s="14"/>
      <c r="G257" s="14"/>
    </row>
    <row r="258" spans="2:7" x14ac:dyDescent="0.25">
      <c r="B258">
        <v>30.240000000000002</v>
      </c>
      <c r="C258" s="12">
        <v>1.1367685974112471</v>
      </c>
      <c r="D258" s="12">
        <v>10.098510882016036</v>
      </c>
      <c r="E258" s="14">
        <v>0.41936190235774812</v>
      </c>
      <c r="F258" s="14"/>
      <c r="G258" s="14"/>
    </row>
    <row r="259" spans="2:7" x14ac:dyDescent="0.25">
      <c r="B259">
        <v>30.240000000000002</v>
      </c>
      <c r="C259" s="12">
        <v>1.0157020767547671</v>
      </c>
      <c r="D259" s="12">
        <v>4.3207331042382586</v>
      </c>
      <c r="E259" s="14">
        <v>0.17911778499820946</v>
      </c>
      <c r="F259" s="14"/>
      <c r="G259" s="14"/>
    </row>
    <row r="260" spans="2:7" x14ac:dyDescent="0.25">
      <c r="B260">
        <v>30.240000000000002</v>
      </c>
      <c r="C260" s="12">
        <v>1.0208983413261177</v>
      </c>
      <c r="D260" s="12">
        <v>4.3089244851258579</v>
      </c>
      <c r="E260" s="14">
        <v>0.17883051689586973</v>
      </c>
      <c r="F260" s="14"/>
      <c r="G260" s="14"/>
    </row>
    <row r="261" spans="2:7" x14ac:dyDescent="0.25">
      <c r="B261">
        <v>30.240000000000002</v>
      </c>
      <c r="C261" s="12">
        <v>1.0673695704610073</v>
      </c>
      <c r="D261" s="12">
        <v>4.2941847206385404</v>
      </c>
      <c r="E261" s="14">
        <v>0.17878387324020317</v>
      </c>
      <c r="F261" s="14"/>
      <c r="G261" s="14"/>
    </row>
    <row r="262" spans="2:7" x14ac:dyDescent="0.25">
      <c r="B262">
        <v>32.08</v>
      </c>
      <c r="C262" s="12">
        <v>1.5626382364671483</v>
      </c>
      <c r="D262" s="12">
        <v>45.452631578947368</v>
      </c>
      <c r="E262" s="14">
        <v>1.8345829624387213</v>
      </c>
      <c r="F262" s="14"/>
      <c r="G262" s="14"/>
    </row>
    <row r="263" spans="2:7" x14ac:dyDescent="0.25">
      <c r="B263">
        <v>32.08</v>
      </c>
      <c r="C263" s="12">
        <v>1.2094241433019504</v>
      </c>
      <c r="D263" s="12">
        <v>45.354330708661415</v>
      </c>
      <c r="E263" s="14">
        <v>1.8335340121799031</v>
      </c>
      <c r="F263" s="14"/>
      <c r="G263" s="14"/>
    </row>
    <row r="264" spans="2:7" x14ac:dyDescent="0.25">
      <c r="B264">
        <v>32.08</v>
      </c>
      <c r="C264" s="12">
        <v>1.0993521488665376</v>
      </c>
      <c r="D264" s="12">
        <v>45.235602094240839</v>
      </c>
      <c r="E264" s="14">
        <v>1.8311064095539566</v>
      </c>
      <c r="F264" s="14"/>
      <c r="G264" s="14"/>
    </row>
    <row r="265" spans="2:7" x14ac:dyDescent="0.25">
      <c r="B265">
        <v>34.4</v>
      </c>
      <c r="C265" s="12">
        <v>1.0611456047033034</v>
      </c>
      <c r="D265" s="12">
        <v>29.858267716535433</v>
      </c>
      <c r="E265" s="14">
        <v>1.220271516691626</v>
      </c>
      <c r="F265" s="14"/>
      <c r="G265" s="14"/>
    </row>
    <row r="266" spans="2:7" x14ac:dyDescent="0.25">
      <c r="B266">
        <v>34.4</v>
      </c>
      <c r="C266" s="12">
        <v>1.081427861872462</v>
      </c>
      <c r="D266" s="12">
        <v>29.858267716535433</v>
      </c>
      <c r="E266" s="14">
        <v>1.2218012411057373</v>
      </c>
      <c r="F266" s="14"/>
      <c r="G266" s="14"/>
    </row>
    <row r="267" spans="2:7" x14ac:dyDescent="0.25">
      <c r="B267">
        <v>34.4</v>
      </c>
      <c r="C267" s="12">
        <v>1.0889931350229345</v>
      </c>
      <c r="D267" s="12">
        <v>29.780104712041886</v>
      </c>
      <c r="E267" s="14">
        <v>1.2162900144120266</v>
      </c>
      <c r="F267" s="14"/>
      <c r="G267" s="14"/>
    </row>
    <row r="268" spans="2:7" x14ac:dyDescent="0.25">
      <c r="B268">
        <v>30.240000000000002</v>
      </c>
      <c r="C268" s="12">
        <v>0.95417791571832644</v>
      </c>
      <c r="D268" s="12">
        <v>20.340314136125656</v>
      </c>
      <c r="E268" s="14">
        <v>0.81407963423078633</v>
      </c>
      <c r="F268" s="14"/>
      <c r="G268" s="14"/>
    </row>
    <row r="269" spans="2:7" x14ac:dyDescent="0.25">
      <c r="B269">
        <v>30.240000000000002</v>
      </c>
      <c r="C269" s="12">
        <v>1.0676740029392504</v>
      </c>
      <c r="D269" s="12">
        <v>20.388451443569554</v>
      </c>
      <c r="E269" s="14">
        <v>0.81538036059468988</v>
      </c>
      <c r="F269" s="14"/>
      <c r="G269" s="14"/>
    </row>
    <row r="270" spans="2:7" x14ac:dyDescent="0.25">
      <c r="B270">
        <v>30.240000000000002</v>
      </c>
      <c r="C270" s="12">
        <v>1.0680921950363158</v>
      </c>
      <c r="D270" s="12">
        <v>20.401574803149607</v>
      </c>
      <c r="E270" s="14">
        <v>0.81590519347354851</v>
      </c>
      <c r="F270" s="14"/>
      <c r="G270" s="14"/>
    </row>
    <row r="271" spans="2:7" x14ac:dyDescent="0.25">
      <c r="B271">
        <v>34.4</v>
      </c>
      <c r="C271" s="12">
        <v>0.99252418610120752</v>
      </c>
      <c r="D271" s="12">
        <v>15.38219895287958</v>
      </c>
      <c r="E271" s="14">
        <v>0.62901362355232981</v>
      </c>
      <c r="F271" s="14"/>
      <c r="G271" s="14"/>
    </row>
    <row r="272" spans="2:7" x14ac:dyDescent="0.25">
      <c r="B272">
        <v>34.4</v>
      </c>
      <c r="C272" s="12">
        <v>0.9935521144628241</v>
      </c>
      <c r="D272" s="12">
        <v>15.398950131233596</v>
      </c>
      <c r="E272" s="14">
        <v>0.62985876958045062</v>
      </c>
      <c r="F272" s="14"/>
      <c r="G272" s="14"/>
    </row>
    <row r="273" spans="1:15" x14ac:dyDescent="0.25">
      <c r="B273">
        <v>34.4</v>
      </c>
      <c r="C273" s="12">
        <v>1.1244015971385457</v>
      </c>
      <c r="D273" s="12">
        <v>15.452631578947368</v>
      </c>
      <c r="E273" s="14">
        <v>0.63221745497754689</v>
      </c>
      <c r="F273" s="14"/>
      <c r="G273" s="14"/>
    </row>
    <row r="274" spans="1:15" x14ac:dyDescent="0.25">
      <c r="B274">
        <v>34.4</v>
      </c>
      <c r="C274" s="12">
        <v>1.1062011464281756</v>
      </c>
      <c r="D274" s="12">
        <v>10.445026178010471</v>
      </c>
      <c r="E274" s="14">
        <v>0.42748159322904172</v>
      </c>
      <c r="F274" s="14"/>
      <c r="G274" s="14"/>
    </row>
    <row r="275" spans="1:15" x14ac:dyDescent="0.25">
      <c r="B275">
        <v>34.4</v>
      </c>
      <c r="C275" s="12">
        <v>1.0951791215827997</v>
      </c>
      <c r="D275" s="12">
        <v>10.414698162729659</v>
      </c>
      <c r="E275" s="14">
        <v>0.42730808393369635</v>
      </c>
      <c r="F275" s="14"/>
      <c r="G275" s="14"/>
    </row>
    <row r="276" spans="1:15" x14ac:dyDescent="0.25">
      <c r="B276">
        <v>34.4</v>
      </c>
      <c r="C276" s="12">
        <v>1.1352304125221604</v>
      </c>
      <c r="D276" s="12">
        <v>10.446194225721785</v>
      </c>
      <c r="E276" s="14">
        <v>0.42764215087185109</v>
      </c>
      <c r="F276" s="14"/>
      <c r="G276" s="14"/>
    </row>
    <row r="277" spans="1:15" x14ac:dyDescent="0.25">
      <c r="B277">
        <v>34.4</v>
      </c>
      <c r="C277" s="12">
        <v>1.1108414572072616</v>
      </c>
      <c r="D277" s="12">
        <v>5.2913385826771657</v>
      </c>
      <c r="E277" s="14">
        <v>0.21643008001946282</v>
      </c>
      <c r="F277" s="14"/>
      <c r="G277" s="14"/>
    </row>
    <row r="278" spans="1:15" x14ac:dyDescent="0.25">
      <c r="B278">
        <v>34.4</v>
      </c>
      <c r="C278" s="12">
        <v>1.0931590316801891</v>
      </c>
      <c r="D278" s="12">
        <v>5.2748691099476437</v>
      </c>
      <c r="E278" s="14">
        <v>0.21570157444825469</v>
      </c>
      <c r="F278" s="14"/>
      <c r="G278" s="14"/>
    </row>
    <row r="279" spans="1:15" x14ac:dyDescent="0.25">
      <c r="B279">
        <v>34.4</v>
      </c>
      <c r="C279" s="12">
        <v>1.1575028983479443</v>
      </c>
      <c r="D279" s="12">
        <v>5.2879581151832458</v>
      </c>
      <c r="E279" s="14">
        <v>0.21632738295806039</v>
      </c>
      <c r="F279" s="14"/>
      <c r="G279" s="14"/>
    </row>
    <row r="280" spans="1:15" x14ac:dyDescent="0.25">
      <c r="A280" t="s">
        <v>262</v>
      </c>
      <c r="B280">
        <v>22.6</v>
      </c>
      <c r="C280" s="12">
        <v>1.0633729748277148</v>
      </c>
      <c r="D280" s="12">
        <v>3.2</v>
      </c>
      <c r="E280" s="14">
        <v>0.13366050116991715</v>
      </c>
      <c r="F280" s="14"/>
      <c r="G280" s="14"/>
    </row>
    <row r="281" spans="1:15" x14ac:dyDescent="0.25">
      <c r="B281">
        <v>22.6</v>
      </c>
      <c r="C281" s="12">
        <v>1.0584330595851204</v>
      </c>
      <c r="D281" s="12">
        <v>5.333333333333333</v>
      </c>
      <c r="E281" s="14">
        <v>0.22276750194986195</v>
      </c>
      <c r="F281" s="14"/>
      <c r="G281" s="14"/>
      <c r="I281" s="16" t="s">
        <v>297</v>
      </c>
      <c r="J281" s="16" t="s">
        <v>258</v>
      </c>
    </row>
    <row r="282" spans="1:15" x14ac:dyDescent="0.25">
      <c r="B282">
        <v>22.6</v>
      </c>
      <c r="C282" s="12">
        <v>1.1965531373151135</v>
      </c>
      <c r="D282" s="12">
        <v>5.333333333333333</v>
      </c>
      <c r="E282" s="14">
        <v>0.21329596759109082</v>
      </c>
      <c r="F282" s="14"/>
      <c r="G282" s="14"/>
      <c r="I282">
        <f>COUNTIF(B256:B342,"&gt;75")</f>
        <v>17</v>
      </c>
      <c r="J282" t="s">
        <v>295</v>
      </c>
      <c r="K282" t="s">
        <v>296</v>
      </c>
      <c r="L282" s="45" t="s">
        <v>285</v>
      </c>
      <c r="M282" s="44">
        <f t="array" ref="M282">AVERAGE(IF(B256:B342 &gt;75, C256:C342))</f>
        <v>1.1275362213596889</v>
      </c>
      <c r="N282" s="37" t="s">
        <v>326</v>
      </c>
      <c r="O282" s="51">
        <f t="array" ref="O282">COUNT(IF(C256:C342 &lt;1,IF(B256:B342 &gt;75,C256:C342)))</f>
        <v>1</v>
      </c>
    </row>
    <row r="283" spans="1:15" x14ac:dyDescent="0.25">
      <c r="B283">
        <v>22.6</v>
      </c>
      <c r="C283" s="12">
        <v>1.1598657595326416</v>
      </c>
      <c r="D283" s="12">
        <v>5.333333333333333</v>
      </c>
      <c r="E283" s="14">
        <v>0.20722059251695876</v>
      </c>
      <c r="F283" s="14"/>
      <c r="G283" s="14"/>
    </row>
    <row r="284" spans="1:15" x14ac:dyDescent="0.25">
      <c r="B284">
        <v>33.4</v>
      </c>
      <c r="C284" s="12">
        <v>1.0843079367172781</v>
      </c>
      <c r="D284" s="12">
        <v>3.2</v>
      </c>
      <c r="E284" s="14">
        <v>0.15284514525479009</v>
      </c>
      <c r="F284" s="14"/>
      <c r="G284" s="14"/>
      <c r="I284">
        <f>COUNTIF(B256:B342,"&gt;100")</f>
        <v>10</v>
      </c>
      <c r="J284" t="s">
        <v>295</v>
      </c>
      <c r="K284" t="s">
        <v>325</v>
      </c>
      <c r="L284" t="s">
        <v>285</v>
      </c>
      <c r="M284" s="44">
        <f t="array" ref="M284">AVERAGE(IF(B256:B342 &gt;=100,C256:C342))</f>
        <v>1.0512537196453073</v>
      </c>
      <c r="N284" s="37" t="s">
        <v>326</v>
      </c>
      <c r="O284" s="51">
        <f t="array" ref="O284">COUNT(IF(C256:C342 &lt;1,IF(B256:B342 &gt;=100,C256:C342)))</f>
        <v>1</v>
      </c>
    </row>
    <row r="285" spans="1:15" x14ac:dyDescent="0.25">
      <c r="A285" s="16"/>
      <c r="B285">
        <v>35.299999999999997</v>
      </c>
      <c r="C285" s="12">
        <v>1.2370572158890625</v>
      </c>
      <c r="D285" s="12">
        <v>5.333333333333333</v>
      </c>
      <c r="E285" s="14">
        <v>0.23450693823259178</v>
      </c>
      <c r="F285" s="14"/>
      <c r="G285" s="14"/>
    </row>
    <row r="286" spans="1:15" x14ac:dyDescent="0.25">
      <c r="A286" t="s">
        <v>263</v>
      </c>
      <c r="B286">
        <v>92.3</v>
      </c>
      <c r="C286" s="12">
        <v>1.3148326364003868</v>
      </c>
      <c r="D286" s="12">
        <v>12.349490583513431</v>
      </c>
      <c r="E286" s="14">
        <v>0.77425720158117717</v>
      </c>
      <c r="F286" s="14"/>
      <c r="G286" s="14"/>
      <c r="I286" s="15">
        <f>COUNT(C256:C342)</f>
        <v>87</v>
      </c>
      <c r="J286" s="16" t="s">
        <v>319</v>
      </c>
      <c r="K286" s="18" t="s">
        <v>285</v>
      </c>
      <c r="L286" s="17">
        <f>AVERAGE(C256:C342)</f>
        <v>1.0930564660344091</v>
      </c>
    </row>
    <row r="287" spans="1:15" x14ac:dyDescent="0.25">
      <c r="A287" t="s">
        <v>259</v>
      </c>
      <c r="B287">
        <v>38.4</v>
      </c>
      <c r="C287" s="12">
        <v>1.0385515764403124</v>
      </c>
      <c r="D287" s="12">
        <v>6.5314285714285711</v>
      </c>
      <c r="E287" s="14">
        <v>0.37252083799255031</v>
      </c>
      <c r="F287" s="14"/>
      <c r="G287" s="14"/>
      <c r="I287" s="38" t="s">
        <v>292</v>
      </c>
      <c r="J287" t="s">
        <v>298</v>
      </c>
      <c r="K287" s="16">
        <f>COUNTIF(C256:C342,"&lt;1")</f>
        <v>16</v>
      </c>
      <c r="L287" s="39">
        <f>K287/87</f>
        <v>0.18390804597701149</v>
      </c>
    </row>
    <row r="288" spans="1:15" x14ac:dyDescent="0.25">
      <c r="B288">
        <v>38.4</v>
      </c>
      <c r="C288" s="12">
        <v>0.88551263393237012</v>
      </c>
      <c r="D288" s="12">
        <v>6.5314285714285711</v>
      </c>
      <c r="E288" s="14">
        <v>0.37252083799255031</v>
      </c>
      <c r="F288" s="14"/>
      <c r="G288" s="14"/>
    </row>
    <row r="289" spans="1:7" x14ac:dyDescent="0.25">
      <c r="B289">
        <v>38.4</v>
      </c>
      <c r="C289" s="12">
        <v>1.3107078600393525</v>
      </c>
      <c r="D289" s="12">
        <v>21.771428571428572</v>
      </c>
      <c r="E289" s="14">
        <v>1.2417361266418343</v>
      </c>
      <c r="F289" s="14"/>
      <c r="G289" s="14"/>
    </row>
    <row r="290" spans="1:7" x14ac:dyDescent="0.25">
      <c r="B290">
        <v>38.4</v>
      </c>
      <c r="C290" s="12">
        <v>1.0594671856693423</v>
      </c>
      <c r="D290" s="12">
        <v>5.1370786516853935</v>
      </c>
      <c r="E290" s="14">
        <v>0.27763712831002796</v>
      </c>
      <c r="F290" s="14"/>
      <c r="G290" s="14"/>
    </row>
    <row r="291" spans="1:7" x14ac:dyDescent="0.25">
      <c r="B291">
        <v>38.4</v>
      </c>
      <c r="C291" s="12">
        <v>1.114124639946211</v>
      </c>
      <c r="D291" s="12">
        <v>5.1370786516853935</v>
      </c>
      <c r="E291" s="14">
        <v>0.27763712831002796</v>
      </c>
      <c r="F291" s="14"/>
      <c r="G291" s="14"/>
    </row>
    <row r="292" spans="1:7" x14ac:dyDescent="0.25">
      <c r="B292">
        <v>38.4</v>
      </c>
      <c r="C292" s="12">
        <v>1.2937502977384505</v>
      </c>
      <c r="D292" s="12">
        <v>17.123595505617978</v>
      </c>
      <c r="E292" s="14">
        <v>0.92545709436675994</v>
      </c>
      <c r="F292" s="14"/>
      <c r="G292" s="14"/>
    </row>
    <row r="293" spans="1:7" x14ac:dyDescent="0.25">
      <c r="A293" t="s">
        <v>252</v>
      </c>
      <c r="B293">
        <v>40.9</v>
      </c>
      <c r="C293" s="12">
        <v>0.8418030992944302</v>
      </c>
      <c r="D293" s="12">
        <v>8.0024213075060544</v>
      </c>
      <c r="E293" s="14">
        <v>0.38504344188948292</v>
      </c>
      <c r="F293" s="14"/>
      <c r="G293" s="14"/>
    </row>
    <row r="294" spans="1:7" x14ac:dyDescent="0.25">
      <c r="B294">
        <v>40.9</v>
      </c>
      <c r="C294" s="12">
        <v>0.87643189179834469</v>
      </c>
      <c r="D294" s="12">
        <v>11.997578692493947</v>
      </c>
      <c r="E294" s="14">
        <v>0.57727390455745464</v>
      </c>
      <c r="F294" s="14"/>
      <c r="G294" s="14"/>
    </row>
    <row r="295" spans="1:7" x14ac:dyDescent="0.25">
      <c r="B295">
        <v>40.9</v>
      </c>
      <c r="C295" s="12">
        <v>0.87097902064935728</v>
      </c>
      <c r="D295" s="12">
        <v>18.002421307506054</v>
      </c>
      <c r="E295" s="14">
        <v>0.86620211511295164</v>
      </c>
      <c r="F295" s="14"/>
      <c r="G295" s="14"/>
    </row>
    <row r="296" spans="1:7" x14ac:dyDescent="0.25">
      <c r="B296">
        <v>40.9</v>
      </c>
      <c r="C296" s="12">
        <v>1.0459092262744167</v>
      </c>
      <c r="D296" s="12">
        <v>24.001210653753027</v>
      </c>
      <c r="E296" s="14">
        <v>1.1548390673916791</v>
      </c>
      <c r="F296" s="14"/>
      <c r="G296" s="14"/>
    </row>
    <row r="297" spans="1:7" x14ac:dyDescent="0.25">
      <c r="B297">
        <v>40.9</v>
      </c>
      <c r="C297" s="12">
        <v>1.1281148814670736</v>
      </c>
      <c r="D297" s="12">
        <v>30.000000000000004</v>
      </c>
      <c r="E297" s="14">
        <v>1.4434760196704064</v>
      </c>
      <c r="F297" s="14"/>
      <c r="G297" s="14"/>
    </row>
    <row r="298" spans="1:7" x14ac:dyDescent="0.25">
      <c r="A298" t="s">
        <v>240</v>
      </c>
      <c r="B298">
        <v>97.3</v>
      </c>
      <c r="C298" s="12">
        <v>1.2448589684654647</v>
      </c>
      <c r="D298" s="12">
        <v>9</v>
      </c>
      <c r="E298" s="14">
        <v>0.55440883790323348</v>
      </c>
      <c r="F298" s="14"/>
      <c r="G298" s="14"/>
    </row>
    <row r="299" spans="1:7" x14ac:dyDescent="0.25">
      <c r="B299">
        <v>97.3</v>
      </c>
      <c r="C299" s="12">
        <v>1.1455040273203336</v>
      </c>
      <c r="D299" s="12">
        <v>9</v>
      </c>
      <c r="E299" s="14">
        <v>0.55440883790323348</v>
      </c>
      <c r="F299" s="14"/>
      <c r="G299" s="14"/>
    </row>
    <row r="300" spans="1:7" x14ac:dyDescent="0.25">
      <c r="B300">
        <v>97.3</v>
      </c>
      <c r="C300" s="12">
        <v>1.3385742013675379</v>
      </c>
      <c r="D300" s="12">
        <v>15</v>
      </c>
      <c r="E300" s="14">
        <v>0.92401472983872235</v>
      </c>
      <c r="F300" s="14"/>
      <c r="G300" s="14"/>
    </row>
    <row r="301" spans="1:7" x14ac:dyDescent="0.25">
      <c r="B301">
        <v>97.3</v>
      </c>
      <c r="C301" s="12">
        <v>1.1216277762285876</v>
      </c>
      <c r="D301" s="12">
        <v>15</v>
      </c>
      <c r="E301" s="14">
        <v>0.92401472983872235</v>
      </c>
      <c r="F301" s="14"/>
      <c r="G301" s="14"/>
    </row>
    <row r="302" spans="1:7" x14ac:dyDescent="0.25">
      <c r="B302">
        <v>97.3</v>
      </c>
      <c r="C302" s="12">
        <v>1.1844295880780291</v>
      </c>
      <c r="D302" s="12">
        <v>30</v>
      </c>
      <c r="E302" s="14">
        <v>1.8480294596774447</v>
      </c>
      <c r="F302" s="14"/>
      <c r="G302" s="14"/>
    </row>
    <row r="303" spans="1:7" x14ac:dyDescent="0.25">
      <c r="B303">
        <v>97.3</v>
      </c>
      <c r="C303" s="12">
        <v>1.3057513688012994</v>
      </c>
      <c r="D303" s="12">
        <v>30</v>
      </c>
      <c r="E303" s="14">
        <v>1.8480294596774447</v>
      </c>
      <c r="F303" s="14"/>
      <c r="G303" s="14"/>
    </row>
    <row r="304" spans="1:7" x14ac:dyDescent="0.25">
      <c r="A304" t="s">
        <v>253</v>
      </c>
      <c r="B304">
        <v>31.5</v>
      </c>
      <c r="C304" s="12">
        <v>0.98636435141154932</v>
      </c>
      <c r="D304" s="12">
        <v>4.8888888888888893</v>
      </c>
      <c r="E304" s="14">
        <v>0.23776094792202768</v>
      </c>
      <c r="F304" s="14"/>
      <c r="G304" s="14"/>
    </row>
    <row r="305" spans="1:7" x14ac:dyDescent="0.25">
      <c r="B305">
        <v>31.5</v>
      </c>
      <c r="C305" s="12">
        <v>1.2498970707076935</v>
      </c>
      <c r="D305" s="12">
        <v>5.2666666666666666</v>
      </c>
      <c r="E305" s="14">
        <v>0.25227054995077303</v>
      </c>
      <c r="F305" s="14"/>
      <c r="G305" s="14"/>
    </row>
    <row r="306" spans="1:7" x14ac:dyDescent="0.25">
      <c r="A306" t="s">
        <v>201</v>
      </c>
      <c r="B306">
        <v>40.299999999999997</v>
      </c>
      <c r="C306" s="12">
        <v>1.1303918452818917</v>
      </c>
      <c r="D306" s="12">
        <v>8.7070091423596008</v>
      </c>
      <c r="E306" s="14">
        <v>0.39991527860016579</v>
      </c>
      <c r="F306" s="14"/>
      <c r="G306" s="14"/>
    </row>
    <row r="307" spans="1:7" x14ac:dyDescent="0.25">
      <c r="B307">
        <v>40.299999999999997</v>
      </c>
      <c r="C307" s="12">
        <v>1.0333813032279295</v>
      </c>
      <c r="D307" s="12">
        <v>13.0605137135394</v>
      </c>
      <c r="E307" s="14">
        <v>0.59987291790024866</v>
      </c>
      <c r="F307" s="14"/>
      <c r="G307" s="14"/>
    </row>
    <row r="308" spans="1:7" x14ac:dyDescent="0.25">
      <c r="B308">
        <v>40.299999999999997</v>
      </c>
      <c r="C308" s="12">
        <v>1.0617139391206674</v>
      </c>
      <c r="D308" s="12">
        <v>17.414018284719202</v>
      </c>
      <c r="E308" s="14">
        <v>0.79983055720033158</v>
      </c>
      <c r="F308" s="14"/>
      <c r="G308" s="14"/>
    </row>
    <row r="309" spans="1:7" x14ac:dyDescent="0.25">
      <c r="B309">
        <v>40.299999999999997</v>
      </c>
      <c r="C309" s="12">
        <v>1.1364184097515115</v>
      </c>
      <c r="D309" s="12">
        <v>21.767522855898999</v>
      </c>
      <c r="E309" s="14">
        <v>0.99978819650041451</v>
      </c>
      <c r="F309" s="14"/>
      <c r="G309" s="14"/>
    </row>
    <row r="310" spans="1:7" x14ac:dyDescent="0.25">
      <c r="B310">
        <v>40.299999999999997</v>
      </c>
      <c r="C310" s="12">
        <v>1.0727407692926918</v>
      </c>
      <c r="D310" s="12">
        <v>7.855459544383347</v>
      </c>
      <c r="E310" s="14">
        <v>0.36140192548121203</v>
      </c>
      <c r="F310" s="14"/>
      <c r="G310" s="14"/>
    </row>
    <row r="311" spans="1:7" x14ac:dyDescent="0.25">
      <c r="B311">
        <v>40.299999999999997</v>
      </c>
      <c r="C311" s="12">
        <v>1.0708181577713867</v>
      </c>
      <c r="D311" s="12">
        <v>11.783189316575021</v>
      </c>
      <c r="E311" s="14">
        <v>0.54210288822181796</v>
      </c>
      <c r="F311" s="14"/>
      <c r="G311" s="14"/>
    </row>
    <row r="312" spans="1:7" x14ac:dyDescent="0.25">
      <c r="B312">
        <v>40.299999999999997</v>
      </c>
      <c r="C312" s="12">
        <v>0.98312280333971014</v>
      </c>
      <c r="D312" s="12">
        <v>15.710919088766694</v>
      </c>
      <c r="E312" s="14">
        <v>0.72280385096242405</v>
      </c>
      <c r="F312" s="14"/>
      <c r="G312" s="14"/>
    </row>
    <row r="313" spans="1:7" x14ac:dyDescent="0.25">
      <c r="B313">
        <v>40.299999999999997</v>
      </c>
      <c r="C313" s="12">
        <v>1.0034561338549657</v>
      </c>
      <c r="D313" s="12">
        <v>19.638648860958366</v>
      </c>
      <c r="E313" s="14">
        <v>0.90350481370302993</v>
      </c>
      <c r="F313" s="14"/>
      <c r="G313" s="14"/>
    </row>
    <row r="314" spans="1:7" x14ac:dyDescent="0.25">
      <c r="B314">
        <v>40.299999999999997</v>
      </c>
      <c r="C314" s="12">
        <v>1.0380184954324085</v>
      </c>
      <c r="D314" s="12">
        <v>7.1839080459770122</v>
      </c>
      <c r="E314" s="14">
        <v>0.33641474035142871</v>
      </c>
      <c r="F314" s="14"/>
      <c r="G314" s="14"/>
    </row>
    <row r="315" spans="1:7" x14ac:dyDescent="0.25">
      <c r="B315">
        <v>40.299999999999997</v>
      </c>
      <c r="C315" s="12">
        <v>0.99461546890038743</v>
      </c>
      <c r="D315" s="12">
        <v>10.775862068965518</v>
      </c>
      <c r="E315" s="14">
        <v>0.50462211052714312</v>
      </c>
      <c r="F315" s="14"/>
      <c r="G315" s="14"/>
    </row>
    <row r="316" spans="1:7" x14ac:dyDescent="0.25">
      <c r="B316">
        <v>40.299999999999997</v>
      </c>
      <c r="C316" s="12">
        <v>0.98373417517884276</v>
      </c>
      <c r="D316" s="12">
        <v>14.367816091954024</v>
      </c>
      <c r="E316" s="14">
        <v>0.67282948070285742</v>
      </c>
      <c r="F316" s="14"/>
      <c r="G316" s="14"/>
    </row>
    <row r="317" spans="1:7" x14ac:dyDescent="0.25">
      <c r="B317">
        <v>40.299999999999997</v>
      </c>
      <c r="C317" s="12">
        <v>0.94829530676747065</v>
      </c>
      <c r="D317" s="12">
        <v>17.959770114942529</v>
      </c>
      <c r="E317" s="14">
        <v>0.84103685087857183</v>
      </c>
      <c r="F317" s="14"/>
      <c r="G317" s="14"/>
    </row>
    <row r="318" spans="1:7" x14ac:dyDescent="0.25">
      <c r="B318">
        <v>30.9</v>
      </c>
      <c r="C318" s="12">
        <v>1.1861301406518203</v>
      </c>
      <c r="D318" s="12">
        <v>6.5616797900262469</v>
      </c>
      <c r="E318" s="14">
        <v>0.31566335701588971</v>
      </c>
      <c r="F318" s="14"/>
      <c r="G318" s="14"/>
    </row>
    <row r="319" spans="1:7" x14ac:dyDescent="0.25">
      <c r="B319">
        <v>30.9</v>
      </c>
      <c r="C319" s="12">
        <v>1.0824650779110989</v>
      </c>
      <c r="D319" s="12">
        <v>9.8425196850393704</v>
      </c>
      <c r="E319" s="14">
        <v>0.47349503552383454</v>
      </c>
      <c r="F319" s="14"/>
      <c r="G319" s="14"/>
    </row>
    <row r="320" spans="1:7" x14ac:dyDescent="0.25">
      <c r="B320">
        <v>30.9</v>
      </c>
      <c r="C320" s="12">
        <v>1.101324337456933</v>
      </c>
      <c r="D320" s="12">
        <v>13.123359580052494</v>
      </c>
      <c r="E320" s="14">
        <v>0.63132671403177942</v>
      </c>
      <c r="F320" s="14"/>
      <c r="G320" s="14"/>
    </row>
    <row r="321" spans="1:7" x14ac:dyDescent="0.25">
      <c r="B321">
        <v>30.9</v>
      </c>
      <c r="C321" s="12">
        <v>1.0911443902219222</v>
      </c>
      <c r="D321" s="12">
        <v>16.404199475065617</v>
      </c>
      <c r="E321" s="14">
        <v>0.74470368645921148</v>
      </c>
      <c r="F321" s="14"/>
      <c r="G321" s="14"/>
    </row>
    <row r="322" spans="1:7" x14ac:dyDescent="0.25">
      <c r="B322">
        <v>30.9</v>
      </c>
      <c r="C322" s="12">
        <v>1.1492243337877737</v>
      </c>
      <c r="D322" s="12">
        <v>6.0569351907934585</v>
      </c>
      <c r="E322" s="14">
        <v>0.28333501102719455</v>
      </c>
      <c r="F322" s="14"/>
      <c r="G322" s="14"/>
    </row>
    <row r="323" spans="1:7" x14ac:dyDescent="0.25">
      <c r="B323">
        <v>30.9</v>
      </c>
      <c r="C323" s="12">
        <v>1.1082643047523602</v>
      </c>
      <c r="D323" s="12">
        <v>9.0854027861901887</v>
      </c>
      <c r="E323" s="14">
        <v>0.42500251654079174</v>
      </c>
      <c r="F323" s="14"/>
      <c r="G323" s="14"/>
    </row>
    <row r="324" spans="1:7" x14ac:dyDescent="0.25">
      <c r="B324">
        <v>30.9</v>
      </c>
      <c r="C324" s="12">
        <v>1.0658637130729405</v>
      </c>
      <c r="D324" s="12">
        <v>12.113870381586917</v>
      </c>
      <c r="E324" s="14">
        <v>0.5666700220543891</v>
      </c>
      <c r="F324" s="14"/>
      <c r="G324" s="14"/>
    </row>
    <row r="325" spans="1:7" x14ac:dyDescent="0.25">
      <c r="B325">
        <v>30.9</v>
      </c>
      <c r="C325" s="12">
        <v>1.1459674481329774</v>
      </c>
      <c r="D325" s="12">
        <v>15.142337976983647</v>
      </c>
      <c r="E325" s="14">
        <v>0.70499998277308285</v>
      </c>
      <c r="F325" s="14"/>
      <c r="G325" s="14"/>
    </row>
    <row r="326" spans="1:7" x14ac:dyDescent="0.25">
      <c r="B326">
        <v>30.9</v>
      </c>
      <c r="C326" s="12">
        <v>1.1658885829216086</v>
      </c>
      <c r="D326" s="12">
        <v>5.1626226122870422</v>
      </c>
      <c r="E326" s="14">
        <v>0.23728801087028797</v>
      </c>
      <c r="F326" s="14"/>
      <c r="G326" s="14"/>
    </row>
    <row r="327" spans="1:7" x14ac:dyDescent="0.25">
      <c r="B327">
        <v>30.9</v>
      </c>
      <c r="C327" s="12">
        <v>1.0984331877873914</v>
      </c>
      <c r="D327" s="12">
        <v>7.7439339184305629</v>
      </c>
      <c r="E327" s="14">
        <v>0.3537328034827853</v>
      </c>
      <c r="F327" s="14"/>
      <c r="G327" s="14"/>
    </row>
    <row r="328" spans="1:7" x14ac:dyDescent="0.25">
      <c r="B328">
        <v>30.9</v>
      </c>
      <c r="C328" s="12">
        <v>1.1546618526455557</v>
      </c>
      <c r="D328" s="12">
        <v>10.325245224574084</v>
      </c>
      <c r="E328" s="14">
        <v>0.47164373797704695</v>
      </c>
      <c r="F328" s="14"/>
      <c r="G328" s="14"/>
    </row>
    <row r="329" spans="1:7" x14ac:dyDescent="0.25">
      <c r="B329">
        <v>30.9</v>
      </c>
      <c r="C329" s="12">
        <v>1.0871301766413715</v>
      </c>
      <c r="D329" s="12">
        <v>12.906556530717605</v>
      </c>
      <c r="E329" s="14">
        <v>0.58712772655999534</v>
      </c>
      <c r="F329" s="14"/>
      <c r="G329" s="14"/>
    </row>
    <row r="330" spans="1:7" x14ac:dyDescent="0.25">
      <c r="A330" t="s">
        <v>241</v>
      </c>
      <c r="B330">
        <v>42.1</v>
      </c>
      <c r="C330" s="12">
        <v>1.1650872612711483</v>
      </c>
      <c r="D330" s="12">
        <v>4.5</v>
      </c>
      <c r="E330" s="14">
        <v>0.20940447920439456</v>
      </c>
      <c r="F330" s="14"/>
      <c r="G330" s="14"/>
    </row>
    <row r="331" spans="1:7" x14ac:dyDescent="0.25">
      <c r="B331">
        <v>42.1</v>
      </c>
      <c r="C331" s="12">
        <v>1.2653642650236114</v>
      </c>
      <c r="D331" s="12">
        <v>6</v>
      </c>
      <c r="E331" s="14">
        <v>0.27920597227252608</v>
      </c>
      <c r="F331" s="14"/>
      <c r="G331" s="14"/>
    </row>
    <row r="332" spans="1:7" x14ac:dyDescent="0.25">
      <c r="A332" t="s">
        <v>265</v>
      </c>
      <c r="B332">
        <v>145</v>
      </c>
      <c r="C332" s="12">
        <v>1.0235458954062435</v>
      </c>
      <c r="D332" s="12">
        <v>5.2486550321480125</v>
      </c>
      <c r="E332" s="14">
        <v>0.32168168789884172</v>
      </c>
      <c r="F332" s="14"/>
      <c r="G332" s="14"/>
    </row>
    <row r="333" spans="1:7" x14ac:dyDescent="0.25">
      <c r="B333">
        <v>145</v>
      </c>
      <c r="C333" s="12">
        <v>1.0402503487879915</v>
      </c>
      <c r="D333" s="12">
        <v>5.2548607461902259</v>
      </c>
      <c r="E333" s="14">
        <v>0.3222488319877147</v>
      </c>
      <c r="F333" s="14"/>
      <c r="G333" s="14"/>
    </row>
    <row r="334" spans="1:7" x14ac:dyDescent="0.25">
      <c r="B334">
        <v>145</v>
      </c>
      <c r="C334" s="12">
        <v>1.0588138871126673</v>
      </c>
      <c r="D334" s="12">
        <v>5.2555511759295754</v>
      </c>
      <c r="E334" s="14">
        <v>0.32308676108129208</v>
      </c>
      <c r="F334" s="14"/>
      <c r="G334" s="14"/>
    </row>
    <row r="335" spans="1:7" x14ac:dyDescent="0.25">
      <c r="B335">
        <v>145</v>
      </c>
      <c r="C335" s="12">
        <v>1.0741549783789006</v>
      </c>
      <c r="D335" s="12">
        <v>5.2500328127050793</v>
      </c>
      <c r="E335" s="14">
        <v>0.30931361242368205</v>
      </c>
      <c r="F335" s="14"/>
      <c r="G335" s="14"/>
    </row>
    <row r="336" spans="1:7" x14ac:dyDescent="0.25">
      <c r="B336">
        <v>145</v>
      </c>
      <c r="C336" s="12">
        <v>1.0720087240328635</v>
      </c>
      <c r="D336" s="12">
        <v>5.2742616033755274</v>
      </c>
      <c r="E336" s="14">
        <v>0.31043598799757882</v>
      </c>
      <c r="F336" s="14"/>
      <c r="G336" s="14"/>
    </row>
    <row r="337" spans="1:7" x14ac:dyDescent="0.25">
      <c r="B337">
        <v>145</v>
      </c>
      <c r="C337" s="12">
        <v>1.0756334985635549</v>
      </c>
      <c r="D337" s="12">
        <v>5.2652362774779515</v>
      </c>
      <c r="E337" s="14">
        <v>0.31023968360178811</v>
      </c>
      <c r="F337" s="14"/>
      <c r="G337" s="14"/>
    </row>
    <row r="338" spans="1:7" x14ac:dyDescent="0.25">
      <c r="B338">
        <v>145</v>
      </c>
      <c r="C338" s="12">
        <v>1.0751893603355056</v>
      </c>
      <c r="D338" s="12">
        <v>5.2507219742714621</v>
      </c>
      <c r="E338" s="14">
        <v>0.3067402062880254</v>
      </c>
      <c r="F338" s="14"/>
      <c r="G338" s="14"/>
    </row>
    <row r="339" spans="1:7" x14ac:dyDescent="0.25">
      <c r="A339" t="s">
        <v>255</v>
      </c>
      <c r="B339">
        <v>37.700000000000003</v>
      </c>
      <c r="C339" s="12">
        <v>0.90075932558039318</v>
      </c>
      <c r="D339" s="12">
        <v>13.427672955974844</v>
      </c>
      <c r="E339" s="14">
        <v>0.61599721273610841</v>
      </c>
      <c r="F339" s="14"/>
      <c r="G339" s="14"/>
    </row>
    <row r="340" spans="1:7" x14ac:dyDescent="0.25">
      <c r="B340">
        <v>120.1</v>
      </c>
      <c r="C340" s="12">
        <v>1.057141198134498</v>
      </c>
      <c r="D340" s="12">
        <v>13.427672955974844</v>
      </c>
      <c r="E340" s="14">
        <v>0.81518743254380999</v>
      </c>
      <c r="F340" s="14"/>
      <c r="G340" s="14"/>
    </row>
    <row r="341" spans="1:7" x14ac:dyDescent="0.25">
      <c r="B341">
        <v>116</v>
      </c>
      <c r="C341" s="12">
        <v>0.82812032765439403</v>
      </c>
      <c r="D341" s="12">
        <v>13.427672955974844</v>
      </c>
      <c r="E341" s="14">
        <v>0.81833630516753297</v>
      </c>
      <c r="F341" s="14"/>
      <c r="G341" s="14"/>
    </row>
    <row r="342" spans="1:7" x14ac:dyDescent="0.25">
      <c r="A342" t="s">
        <v>266</v>
      </c>
      <c r="B342">
        <v>107.2</v>
      </c>
      <c r="C342" s="12">
        <v>1.2076789780464534</v>
      </c>
      <c r="D342" s="12">
        <v>5.2493438320209975</v>
      </c>
      <c r="E342" s="14">
        <v>0.28082375597782133</v>
      </c>
      <c r="F342" s="14"/>
      <c r="G342" s="14"/>
    </row>
    <row r="343" spans="1:7" x14ac:dyDescent="0.25">
      <c r="A343" t="s">
        <v>299</v>
      </c>
      <c r="B343" s="28">
        <v>92.3</v>
      </c>
      <c r="C343" s="12">
        <v>1.1080000000000001</v>
      </c>
      <c r="D343" s="29">
        <v>3.0873726458783577</v>
      </c>
      <c r="E343">
        <v>0.191</v>
      </c>
    </row>
    <row r="344" spans="1:7" x14ac:dyDescent="0.25">
      <c r="A344" t="s">
        <v>252</v>
      </c>
      <c r="B344" s="28">
        <v>40.9</v>
      </c>
      <c r="C344" s="12">
        <v>0.75600000000000001</v>
      </c>
      <c r="D344" s="29">
        <v>3.6380145278450366</v>
      </c>
      <c r="E344">
        <v>0.17499999999999999</v>
      </c>
    </row>
    <row r="345" spans="1:7" x14ac:dyDescent="0.25">
      <c r="B345" s="28">
        <v>41.7</v>
      </c>
      <c r="C345" s="12">
        <v>0.59299999999999997</v>
      </c>
      <c r="D345" s="29">
        <v>3.6380145278450366</v>
      </c>
      <c r="E345">
        <v>0.17599999999999999</v>
      </c>
    </row>
    <row r="346" spans="1:7" x14ac:dyDescent="0.25">
      <c r="A346" t="s">
        <v>267</v>
      </c>
      <c r="B346" s="28">
        <v>25.9</v>
      </c>
      <c r="C346" s="12">
        <v>1.04</v>
      </c>
      <c r="D346" s="29">
        <v>2.63</v>
      </c>
      <c r="E346">
        <v>0.11</v>
      </c>
    </row>
    <row r="347" spans="1:7" x14ac:dyDescent="0.25">
      <c r="B347" s="28">
        <v>79.12</v>
      </c>
      <c r="C347" s="12">
        <v>0.998</v>
      </c>
      <c r="D347" s="29">
        <v>2.6191723415400734</v>
      </c>
      <c r="E347">
        <v>0.13700000000000001</v>
      </c>
    </row>
    <row r="348" spans="1:7" x14ac:dyDescent="0.25">
      <c r="B348" s="28">
        <v>79.12</v>
      </c>
      <c r="C348" s="12">
        <v>0.86899999999999999</v>
      </c>
      <c r="D348" s="29">
        <v>2.6186937133863775</v>
      </c>
      <c r="E348">
        <v>0.13600000000000001</v>
      </c>
    </row>
    <row r="349" spans="1:7" x14ac:dyDescent="0.25">
      <c r="A349" t="s">
        <v>240</v>
      </c>
      <c r="B349" s="28">
        <v>40.400000000000006</v>
      </c>
      <c r="C349" s="12">
        <v>1.127</v>
      </c>
      <c r="D349" s="29">
        <v>2.9680365296803655</v>
      </c>
      <c r="E349">
        <v>0.13800000000000001</v>
      </c>
    </row>
    <row r="350" spans="1:7" x14ac:dyDescent="0.25">
      <c r="B350" s="28">
        <v>40.400000000000006</v>
      </c>
      <c r="C350" s="12">
        <v>1.117</v>
      </c>
      <c r="D350" s="29">
        <v>2.9680365296803655</v>
      </c>
      <c r="E350">
        <v>0.13800000000000001</v>
      </c>
    </row>
    <row r="351" spans="1:7" x14ac:dyDescent="0.25">
      <c r="B351" s="28">
        <v>34.080000000000005</v>
      </c>
      <c r="C351" s="12">
        <v>1.123</v>
      </c>
      <c r="D351" s="29">
        <v>2.9680365296803655</v>
      </c>
      <c r="E351">
        <v>0.13300000000000001</v>
      </c>
    </row>
    <row r="352" spans="1:7" x14ac:dyDescent="0.25">
      <c r="B352">
        <v>61.760000000000005</v>
      </c>
      <c r="C352" s="12">
        <v>1.091</v>
      </c>
      <c r="D352" s="29">
        <v>3.0909090909090908</v>
      </c>
      <c r="E352">
        <v>0.16500000000000001</v>
      </c>
    </row>
    <row r="353" spans="1:14" x14ac:dyDescent="0.25">
      <c r="B353">
        <v>45.6</v>
      </c>
      <c r="C353" s="12">
        <v>1.0940000000000001</v>
      </c>
      <c r="D353" s="29">
        <v>3.0909090909090908</v>
      </c>
      <c r="E353">
        <v>0.152</v>
      </c>
    </row>
    <row r="354" spans="1:14" x14ac:dyDescent="0.25">
      <c r="B354">
        <v>37.04</v>
      </c>
      <c r="C354" s="12">
        <v>1.08</v>
      </c>
      <c r="D354" s="29">
        <v>3.0909090909090908</v>
      </c>
      <c r="E354">
        <v>0.14399999999999999</v>
      </c>
    </row>
    <row r="355" spans="1:14" x14ac:dyDescent="0.25">
      <c r="B355">
        <v>97.28</v>
      </c>
      <c r="C355" s="12">
        <v>1.101</v>
      </c>
      <c r="D355" s="29">
        <v>3</v>
      </c>
      <c r="E355">
        <v>0.184</v>
      </c>
    </row>
    <row r="356" spans="1:14" x14ac:dyDescent="0.25">
      <c r="B356">
        <v>97.28</v>
      </c>
      <c r="C356" s="12">
        <v>1.0620000000000001</v>
      </c>
      <c r="D356" s="29">
        <v>3</v>
      </c>
      <c r="E356">
        <v>0.184</v>
      </c>
    </row>
    <row r="357" spans="1:14" x14ac:dyDescent="0.25">
      <c r="B357">
        <v>97.28</v>
      </c>
      <c r="C357" s="12">
        <v>1.0760000000000001</v>
      </c>
      <c r="D357" s="29">
        <v>3</v>
      </c>
      <c r="E357">
        <v>0.184</v>
      </c>
    </row>
    <row r="358" spans="1:14" x14ac:dyDescent="0.25">
      <c r="B358">
        <v>97.28</v>
      </c>
      <c r="C358" s="12">
        <v>1.145</v>
      </c>
      <c r="D358" s="29">
        <v>3</v>
      </c>
      <c r="E358">
        <v>0.184</v>
      </c>
    </row>
    <row r="359" spans="1:14" x14ac:dyDescent="0.25">
      <c r="A359" t="s">
        <v>260</v>
      </c>
      <c r="B359">
        <v>38.24</v>
      </c>
      <c r="C359" s="12">
        <v>1.1339999999999999</v>
      </c>
      <c r="D359" s="29">
        <v>3.5829451809387316</v>
      </c>
      <c r="E359">
        <v>0.159</v>
      </c>
    </row>
    <row r="360" spans="1:14" x14ac:dyDescent="0.25">
      <c r="B360">
        <v>45.360000000000007</v>
      </c>
      <c r="C360" s="12">
        <v>1.08</v>
      </c>
      <c r="D360" s="29">
        <v>3.5829451809387316</v>
      </c>
      <c r="E360">
        <v>0.16700000000000001</v>
      </c>
    </row>
    <row r="361" spans="1:14" x14ac:dyDescent="0.25">
      <c r="B361">
        <v>45.360000000000007</v>
      </c>
      <c r="C361" s="12">
        <v>1.181</v>
      </c>
      <c r="D361" s="29">
        <v>3.5198873636043646</v>
      </c>
      <c r="E361">
        <v>0.151</v>
      </c>
      <c r="I361" s="15" t="s">
        <v>315</v>
      </c>
      <c r="J361" s="15" t="s">
        <v>258</v>
      </c>
      <c r="K361" s="45">
        <f>COUNT(C343:C366)</f>
        <v>24</v>
      </c>
      <c r="L361" s="18">
        <f>AVERAGE(C343:C366)</f>
        <v>1.0494583333333336</v>
      </c>
    </row>
    <row r="362" spans="1:14" x14ac:dyDescent="0.25">
      <c r="A362" t="s">
        <v>261</v>
      </c>
      <c r="B362">
        <v>56.2</v>
      </c>
      <c r="C362" s="12">
        <v>1.0529999999999999</v>
      </c>
      <c r="D362" s="29">
        <v>2.6246719160104988</v>
      </c>
      <c r="E362" s="28">
        <v>0.122</v>
      </c>
      <c r="F362" s="28"/>
      <c r="G362" s="28"/>
      <c r="I362">
        <f>COUNTIF(C343:C366,"&lt;1")</f>
        <v>5</v>
      </c>
      <c r="J362" t="s">
        <v>293</v>
      </c>
      <c r="K362" s="41">
        <f>COUNTIF(C343:C366, "&lt;1")/(COUNT(C343:C366))</f>
        <v>0.20833333333333334</v>
      </c>
    </row>
    <row r="363" spans="1:14" x14ac:dyDescent="0.25">
      <c r="B363">
        <v>66.75</v>
      </c>
      <c r="C363" s="12">
        <v>1.032</v>
      </c>
      <c r="D363" s="29">
        <v>2.6246719160104988</v>
      </c>
      <c r="E363" s="28">
        <v>0.129</v>
      </c>
      <c r="F363" s="28"/>
      <c r="G363" s="28"/>
    </row>
    <row r="364" spans="1:14" x14ac:dyDescent="0.25">
      <c r="B364">
        <v>107.2</v>
      </c>
      <c r="C364" s="12">
        <v>0.98599999999999999</v>
      </c>
      <c r="D364" s="29">
        <v>2.6246719160104988</v>
      </c>
      <c r="E364" s="28">
        <v>0.151</v>
      </c>
      <c r="F364" s="28"/>
      <c r="G364" s="28"/>
      <c r="I364">
        <f>COUNTIF(B343:B366,"&gt;75")</f>
        <v>8</v>
      </c>
      <c r="J364" t="s">
        <v>295</v>
      </c>
      <c r="K364" t="s">
        <v>296</v>
      </c>
      <c r="L364" t="s">
        <v>285</v>
      </c>
      <c r="M364" s="44">
        <f t="array" ref="M364">AVERAGE(IF(B343:B366 &gt;75, C343:C366))</f>
        <v>1.0431250000000001</v>
      </c>
      <c r="N364" s="37"/>
    </row>
    <row r="365" spans="1:14" x14ac:dyDescent="0.25">
      <c r="B365">
        <v>56.2</v>
      </c>
      <c r="C365" s="12">
        <v>1.1739999999999999</v>
      </c>
      <c r="D365" s="29">
        <v>2.6246719160104988</v>
      </c>
      <c r="E365" s="28">
        <v>0.122</v>
      </c>
      <c r="F365" s="28"/>
      <c r="G365" s="28"/>
    </row>
    <row r="366" spans="1:14" x14ac:dyDescent="0.25">
      <c r="B366">
        <v>66.75</v>
      </c>
      <c r="C366">
        <v>1.167</v>
      </c>
      <c r="D366" s="29">
        <v>2.6246719160104988</v>
      </c>
      <c r="E366" s="28">
        <v>0.126</v>
      </c>
      <c r="F366" s="28"/>
      <c r="G366" s="28"/>
    </row>
    <row r="367" spans="1:14" x14ac:dyDescent="0.25">
      <c r="A367" s="15" t="s">
        <v>268</v>
      </c>
    </row>
    <row r="368" spans="1:14" x14ac:dyDescent="0.25">
      <c r="A368" t="s">
        <v>239</v>
      </c>
      <c r="B368">
        <v>75.28</v>
      </c>
      <c r="C368" s="12">
        <v>1.0600739371534196</v>
      </c>
      <c r="D368" s="12">
        <v>7.2958500669344044</v>
      </c>
      <c r="E368" s="14">
        <v>0.34222016878229267</v>
      </c>
      <c r="F368" s="12">
        <v>1.1311637080867849</v>
      </c>
      <c r="G368" s="12">
        <v>1.2035676810073452</v>
      </c>
    </row>
    <row r="369" spans="1:7" x14ac:dyDescent="0.25">
      <c r="B369">
        <v>75.28</v>
      </c>
      <c r="C369" s="12">
        <v>1.0569159497021841</v>
      </c>
      <c r="D369" s="12">
        <v>7.4135638297872335</v>
      </c>
      <c r="E369" s="14">
        <v>0.34773121484111663</v>
      </c>
      <c r="F369" s="12">
        <v>1.1051903114186852</v>
      </c>
      <c r="G369" s="12">
        <v>1.1777286135693215</v>
      </c>
    </row>
    <row r="370" spans="1:7" x14ac:dyDescent="0.25">
      <c r="B370">
        <v>75.28</v>
      </c>
      <c r="C370" s="12">
        <v>1.1752767527675276</v>
      </c>
      <c r="D370" s="12">
        <v>14.706275033377835</v>
      </c>
      <c r="E370" s="14">
        <v>0.68911063146822593</v>
      </c>
      <c r="F370" s="12">
        <v>1.1602914389799637</v>
      </c>
      <c r="G370" s="12">
        <v>1.3669527896995708</v>
      </c>
    </row>
    <row r="371" spans="1:7" x14ac:dyDescent="0.25">
      <c r="B371">
        <v>75.28</v>
      </c>
      <c r="C371" s="12">
        <v>1.3290960451977401</v>
      </c>
      <c r="D371" s="12">
        <v>20.910316925151719</v>
      </c>
      <c r="E371" s="14">
        <v>0.98076399950764925</v>
      </c>
      <c r="F371" s="12">
        <v>1.3272214386459802</v>
      </c>
      <c r="G371" s="12">
        <v>1.6863799283154122</v>
      </c>
    </row>
    <row r="372" spans="1:7" x14ac:dyDescent="0.25">
      <c r="B372">
        <v>75.28</v>
      </c>
      <c r="C372" s="12">
        <v>1.0335766423357664</v>
      </c>
      <c r="D372" s="12">
        <v>7.2649572649572649</v>
      </c>
      <c r="E372" s="14">
        <v>0.31821360840220153</v>
      </c>
      <c r="F372" s="12">
        <v>1.083397092578424</v>
      </c>
      <c r="G372" s="12">
        <v>1.1419354838709677</v>
      </c>
    </row>
    <row r="373" spans="1:7" x14ac:dyDescent="0.25">
      <c r="B373">
        <v>75.28</v>
      </c>
      <c r="C373" s="12">
        <v>1.0788876276958002</v>
      </c>
      <c r="D373" s="12">
        <v>7.3041168658698545</v>
      </c>
      <c r="E373" s="14">
        <v>0.31896783448256988</v>
      </c>
      <c r="F373" s="12">
        <v>1.1149560117302053</v>
      </c>
      <c r="G373" s="12">
        <v>1.1770897832817337</v>
      </c>
    </row>
    <row r="374" spans="1:7" x14ac:dyDescent="0.25">
      <c r="B374">
        <v>75.28</v>
      </c>
      <c r="C374" s="12">
        <v>1.0742574257425743</v>
      </c>
      <c r="D374" s="12">
        <v>14.582228116710874</v>
      </c>
      <c r="E374" s="14">
        <v>0.63726671141411895</v>
      </c>
      <c r="F374" s="12">
        <v>1.0512110726643598</v>
      </c>
      <c r="G374" s="12">
        <v>1.2026920031670625</v>
      </c>
    </row>
    <row r="375" spans="1:7" x14ac:dyDescent="0.25">
      <c r="B375">
        <v>75.28</v>
      </c>
      <c r="C375" s="12">
        <v>1.1085427135678392</v>
      </c>
      <c r="D375" s="12">
        <v>20.611702127659573</v>
      </c>
      <c r="E375" s="14">
        <v>0.90044180147092678</v>
      </c>
      <c r="F375" s="12">
        <v>1.0636451301832208</v>
      </c>
      <c r="G375" s="12">
        <v>1.2946009389671362</v>
      </c>
    </row>
    <row r="376" spans="1:7" x14ac:dyDescent="0.25">
      <c r="B376">
        <v>75.28</v>
      </c>
      <c r="C376" s="12">
        <v>1.1097560975609757</v>
      </c>
      <c r="D376" s="12">
        <v>7.280766396462786</v>
      </c>
      <c r="E376" s="14">
        <v>0.33742505809175299</v>
      </c>
      <c r="F376" s="12">
        <v>1.1560798548094373</v>
      </c>
      <c r="G376" s="12">
        <v>1.274</v>
      </c>
    </row>
    <row r="377" spans="1:7" x14ac:dyDescent="0.25">
      <c r="B377">
        <v>75.28</v>
      </c>
      <c r="C377" s="12">
        <v>1.0492187500000001</v>
      </c>
      <c r="D377" s="12">
        <v>7.3750932140193886</v>
      </c>
      <c r="E377" s="14">
        <v>0.34090060343037315</v>
      </c>
      <c r="F377" s="12">
        <v>1.108085808580858</v>
      </c>
      <c r="G377" s="12">
        <v>1.1627705627705627</v>
      </c>
    </row>
    <row r="378" spans="1:7" x14ac:dyDescent="0.25">
      <c r="B378">
        <v>75.28</v>
      </c>
      <c r="C378" s="12">
        <v>0.96144859813084116</v>
      </c>
      <c r="D378" s="12">
        <v>7.3293768545994062</v>
      </c>
      <c r="E378" s="14">
        <v>0.3390389433707019</v>
      </c>
      <c r="F378" s="12">
        <v>1.0160493827160493</v>
      </c>
      <c r="G378" s="12">
        <v>1.0619354838709678</v>
      </c>
    </row>
    <row r="379" spans="1:7" x14ac:dyDescent="0.25">
      <c r="B379">
        <v>75.28</v>
      </c>
      <c r="C379" s="12">
        <v>1.1183098591549296</v>
      </c>
      <c r="D379" s="12">
        <v>14.530791788856304</v>
      </c>
      <c r="E379" s="14">
        <v>0.67449048089363361</v>
      </c>
      <c r="F379" s="12">
        <v>1.1912978244561141</v>
      </c>
      <c r="G379" s="12">
        <v>1.3288702928870293</v>
      </c>
    </row>
    <row r="380" spans="1:7" x14ac:dyDescent="0.25">
      <c r="B380">
        <v>75.28</v>
      </c>
      <c r="C380" s="12">
        <v>1.0388692579505301</v>
      </c>
      <c r="D380" s="12">
        <v>7.2157434402332363</v>
      </c>
      <c r="E380" s="14">
        <v>0.31148278144655434</v>
      </c>
      <c r="F380" s="12">
        <v>1.0707596253902185</v>
      </c>
      <c r="G380" s="12">
        <v>1.1154471544715447</v>
      </c>
    </row>
    <row r="381" spans="1:7" x14ac:dyDescent="0.25">
      <c r="B381">
        <v>75.28</v>
      </c>
      <c r="C381" s="12">
        <v>1.0915111378687539</v>
      </c>
      <c r="D381" s="12">
        <v>14.431486880466473</v>
      </c>
      <c r="E381" s="14">
        <v>0.62279646318647308</v>
      </c>
      <c r="F381" s="12">
        <v>1.1232961586121437</v>
      </c>
      <c r="G381" s="12">
        <v>1.2417808219178081</v>
      </c>
    </row>
    <row r="382" spans="1:7" x14ac:dyDescent="0.25">
      <c r="B382">
        <v>75.28</v>
      </c>
      <c r="C382" s="12">
        <v>0.82027896995708149</v>
      </c>
      <c r="D382" s="12">
        <v>7.3520000000000003</v>
      </c>
      <c r="E382" s="14">
        <v>0.33700465289973114</v>
      </c>
      <c r="F382" s="12">
        <v>0.85133630289532292</v>
      </c>
      <c r="G382" s="12">
        <v>0.88279445727482675</v>
      </c>
    </row>
    <row r="383" spans="1:7" x14ac:dyDescent="0.25">
      <c r="B383">
        <v>75.28</v>
      </c>
      <c r="C383" s="12">
        <v>1.1825821237585943</v>
      </c>
      <c r="D383" s="12">
        <v>14.63629096722622</v>
      </c>
      <c r="E383" s="14">
        <v>0.67165431260226838</v>
      </c>
      <c r="F383" s="12">
        <v>1.2878535773710482</v>
      </c>
      <c r="G383" s="12">
        <v>1.4059945504087195</v>
      </c>
    </row>
    <row r="384" spans="1:7" x14ac:dyDescent="0.25">
      <c r="A384" t="s">
        <v>238</v>
      </c>
      <c r="B384">
        <v>46.64</v>
      </c>
      <c r="C384" s="12">
        <v>1.0589651022864019</v>
      </c>
      <c r="D384" s="12">
        <v>5.95</v>
      </c>
      <c r="E384" s="14">
        <v>0.24817664406333598</v>
      </c>
      <c r="F384" s="12">
        <v>1.0850801479654748</v>
      </c>
      <c r="G384" s="12">
        <v>1.1384217335058215</v>
      </c>
    </row>
    <row r="385" spans="1:7" x14ac:dyDescent="0.25">
      <c r="B385">
        <v>46.64</v>
      </c>
      <c r="C385" s="12">
        <v>0.96581196581196582</v>
      </c>
      <c r="D385" s="12">
        <v>5.95</v>
      </c>
      <c r="E385" s="14">
        <v>0.24817664406333598</v>
      </c>
      <c r="F385" s="12">
        <v>1</v>
      </c>
      <c r="G385" s="12">
        <v>1.050185873605948</v>
      </c>
    </row>
    <row r="386" spans="1:7" x14ac:dyDescent="0.25">
      <c r="B386">
        <v>46.64</v>
      </c>
      <c r="C386" s="12">
        <v>1.1814946619217082</v>
      </c>
      <c r="D386" s="12">
        <v>11.7</v>
      </c>
      <c r="E386" s="14">
        <v>0.48801121605731612</v>
      </c>
      <c r="F386" s="12">
        <v>1.1681914144968333</v>
      </c>
      <c r="G386" s="12">
        <v>1.3143309580364213</v>
      </c>
    </row>
    <row r="387" spans="1:7" x14ac:dyDescent="0.25">
      <c r="B387">
        <v>46.64</v>
      </c>
      <c r="C387" s="12">
        <v>1.1361702127659574</v>
      </c>
      <c r="D387" s="12">
        <v>11.7</v>
      </c>
      <c r="E387" s="14">
        <v>0.48801121605731612</v>
      </c>
      <c r="F387" s="12">
        <v>1.107883817427386</v>
      </c>
      <c r="G387" s="12">
        <v>1.2361111111111112</v>
      </c>
    </row>
    <row r="388" spans="1:7" x14ac:dyDescent="0.25">
      <c r="A388" t="s">
        <v>240</v>
      </c>
      <c r="B388">
        <v>97.28</v>
      </c>
      <c r="C388" s="12">
        <v>0.99289520426287747</v>
      </c>
      <c r="D388" s="12">
        <v>15</v>
      </c>
      <c r="E388" s="14">
        <v>0.78682064811735208</v>
      </c>
      <c r="F388" s="12">
        <v>0.94906621392190149</v>
      </c>
      <c r="G388" s="12">
        <v>1.1224899598393574</v>
      </c>
    </row>
    <row r="389" spans="1:7" x14ac:dyDescent="0.25">
      <c r="B389">
        <v>97.28</v>
      </c>
      <c r="C389" s="12">
        <v>1.1722912966252221</v>
      </c>
      <c r="D389" s="12">
        <v>15</v>
      </c>
      <c r="E389" s="14">
        <v>0.78682064811735208</v>
      </c>
      <c r="F389" s="12">
        <v>1.1518324607329844</v>
      </c>
      <c r="G389" s="12">
        <v>1.3778705636743216</v>
      </c>
    </row>
    <row r="390" spans="1:7" x14ac:dyDescent="0.25">
      <c r="B390">
        <v>97.28</v>
      </c>
      <c r="C390" s="12">
        <v>1.050531914893617</v>
      </c>
      <c r="D390" s="12">
        <v>15</v>
      </c>
      <c r="E390" s="14">
        <v>0.78682064811735208</v>
      </c>
      <c r="F390" s="12">
        <v>1.0076530612244898</v>
      </c>
      <c r="G390" s="12">
        <v>1.1583577712609971</v>
      </c>
    </row>
    <row r="391" spans="1:7" x14ac:dyDescent="0.25">
      <c r="B391">
        <v>97.28</v>
      </c>
      <c r="C391" s="12">
        <v>1.0372340425531914</v>
      </c>
      <c r="D391" s="12">
        <v>15</v>
      </c>
      <c r="E391" s="14">
        <v>0.78682064811735208</v>
      </c>
      <c r="F391" s="12">
        <v>0.99236641221374045</v>
      </c>
      <c r="G391" s="12">
        <v>1.1403508771929824</v>
      </c>
    </row>
    <row r="392" spans="1:7" x14ac:dyDescent="0.25">
      <c r="A392" t="s">
        <v>269</v>
      </c>
      <c r="B392">
        <v>31.200000000000003</v>
      </c>
      <c r="C392" s="12">
        <v>0.87822014051522246</v>
      </c>
      <c r="D392" s="12">
        <v>7</v>
      </c>
      <c r="E392" s="14">
        <v>0.23879771317538198</v>
      </c>
      <c r="F392" s="12">
        <v>0.8875739644970414</v>
      </c>
      <c r="G392" s="12">
        <v>0.91463414634146345</v>
      </c>
    </row>
    <row r="393" spans="1:7" x14ac:dyDescent="0.25">
      <c r="B393">
        <v>52.800000000000004</v>
      </c>
      <c r="C393" s="12">
        <v>1.0116731517509727</v>
      </c>
      <c r="D393" s="12">
        <v>8</v>
      </c>
      <c r="E393" s="14">
        <v>0.30446772037050779</v>
      </c>
      <c r="F393" s="12">
        <v>1.0389610389610389</v>
      </c>
      <c r="G393" s="12">
        <v>1.0766045548654244</v>
      </c>
    </row>
    <row r="394" spans="1:7" x14ac:dyDescent="0.25">
      <c r="B394">
        <v>41.6</v>
      </c>
      <c r="C394" s="12">
        <v>0.94847775175644033</v>
      </c>
      <c r="D394" s="12">
        <v>9</v>
      </c>
      <c r="E394" s="14">
        <v>0.32468220607528775</v>
      </c>
      <c r="F394" s="12">
        <v>0.97826086956521741</v>
      </c>
      <c r="G394" s="12">
        <v>1.0175879396984924</v>
      </c>
    </row>
    <row r="395" spans="1:7" x14ac:dyDescent="0.25">
      <c r="B395">
        <v>41.6</v>
      </c>
      <c r="C395" s="12">
        <v>1.1589403973509933</v>
      </c>
      <c r="D395" s="12">
        <v>4.666666666666667</v>
      </c>
      <c r="E395" s="14">
        <v>0.16685420746557142</v>
      </c>
      <c r="F395" s="12">
        <v>1.1651131824234353</v>
      </c>
      <c r="G395" s="12">
        <v>1.1920980926430518</v>
      </c>
    </row>
    <row r="396" spans="1:7" x14ac:dyDescent="0.25">
      <c r="B396">
        <v>31.200000000000003</v>
      </c>
      <c r="C396" s="12">
        <v>1.1986301369863013</v>
      </c>
      <c r="D396" s="12">
        <v>5.333333333333333</v>
      </c>
      <c r="E396" s="14">
        <v>0.17760240723808932</v>
      </c>
      <c r="F396" s="12">
        <v>1.2068965517241379</v>
      </c>
      <c r="G396" s="12">
        <v>1.24</v>
      </c>
    </row>
    <row r="397" spans="1:7" x14ac:dyDescent="0.25">
      <c r="B397">
        <v>52.800000000000004</v>
      </c>
      <c r="C397" s="12">
        <v>0.87657784011220197</v>
      </c>
      <c r="D397" s="12">
        <v>6</v>
      </c>
      <c r="E397" s="14">
        <v>0.22908122447415047</v>
      </c>
      <c r="F397" s="12">
        <v>0.89221984296930767</v>
      </c>
      <c r="G397" s="12">
        <v>0.92182890855457222</v>
      </c>
    </row>
    <row r="398" spans="1:7" x14ac:dyDescent="0.25">
      <c r="B398">
        <v>52.800000000000004</v>
      </c>
      <c r="C398" s="12">
        <v>1.0167992926613616</v>
      </c>
      <c r="D398" s="12">
        <v>4</v>
      </c>
      <c r="E398" s="14">
        <v>0.16268026468043068</v>
      </c>
      <c r="F398" s="12">
        <v>1.0222222222222221</v>
      </c>
      <c r="G398" s="12">
        <v>1.0413522487171747</v>
      </c>
    </row>
    <row r="399" spans="1:7" x14ac:dyDescent="0.25">
      <c r="B399">
        <v>41.6</v>
      </c>
      <c r="C399" s="12">
        <v>0.94914040114613185</v>
      </c>
      <c r="D399" s="12">
        <v>4.5</v>
      </c>
      <c r="E399" s="14">
        <v>0.17264550379811686</v>
      </c>
      <c r="F399" s="12">
        <v>0.95461095100864557</v>
      </c>
      <c r="G399" s="12">
        <v>0.97354886113152095</v>
      </c>
    </row>
    <row r="400" spans="1:7" x14ac:dyDescent="0.25">
      <c r="B400">
        <v>31.200000000000003</v>
      </c>
      <c r="C400" s="12">
        <v>1.0681520314547837</v>
      </c>
      <c r="D400" s="12">
        <v>5</v>
      </c>
      <c r="E400" s="14">
        <v>0.18029749605642725</v>
      </c>
      <c r="F400" s="12">
        <v>1.076144366197183</v>
      </c>
      <c r="G400" s="12">
        <v>1.0973967684021544</v>
      </c>
    </row>
    <row r="401" spans="1:7" x14ac:dyDescent="0.25">
      <c r="A401" t="s">
        <v>270</v>
      </c>
      <c r="B401">
        <v>34.56</v>
      </c>
      <c r="C401" s="12">
        <v>1.0697271546123863</v>
      </c>
      <c r="D401" s="12">
        <v>7.8666666666666663</v>
      </c>
      <c r="E401" s="14">
        <v>0.33197401800679827</v>
      </c>
      <c r="F401" s="12">
        <v>1.0982658959537572</v>
      </c>
      <c r="G401" s="12">
        <v>1.1607142857142858</v>
      </c>
    </row>
    <row r="402" spans="1:7" x14ac:dyDescent="0.25">
      <c r="B402">
        <v>34.56</v>
      </c>
      <c r="C402" s="12">
        <v>1.1960431654676258</v>
      </c>
      <c r="D402" s="12">
        <v>9.8333333333333339</v>
      </c>
      <c r="E402" s="14">
        <v>0.40340573551752573</v>
      </c>
      <c r="F402" s="12">
        <v>1.2505876821814763</v>
      </c>
      <c r="G402" s="12">
        <v>1.3103448275862069</v>
      </c>
    </row>
    <row r="403" spans="1:7" x14ac:dyDescent="0.25">
      <c r="B403">
        <v>34.56</v>
      </c>
      <c r="C403" s="12">
        <v>1.1795454545454545</v>
      </c>
      <c r="D403" s="12">
        <v>11.8</v>
      </c>
      <c r="E403" s="14">
        <v>0.47711596175851634</v>
      </c>
      <c r="F403" s="12">
        <v>1.2518089725036179</v>
      </c>
      <c r="G403" s="12">
        <v>1.2994491737606411</v>
      </c>
    </row>
    <row r="404" spans="1:7" x14ac:dyDescent="0.25">
      <c r="B404">
        <v>44.24</v>
      </c>
      <c r="C404" s="12">
        <v>1.0289794204115918</v>
      </c>
      <c r="D404" s="12">
        <v>7.8666666666666663</v>
      </c>
      <c r="E404" s="14">
        <v>0.33996747543796141</v>
      </c>
      <c r="F404" s="12">
        <v>1.0555794915984489</v>
      </c>
      <c r="G404" s="12">
        <v>1.1233379183860615</v>
      </c>
    </row>
    <row r="405" spans="1:7" x14ac:dyDescent="0.25">
      <c r="B405">
        <v>44.24</v>
      </c>
      <c r="C405" s="12">
        <v>1.0679611650485437</v>
      </c>
      <c r="D405" s="12">
        <v>9.8333333333333339</v>
      </c>
      <c r="E405" s="14">
        <v>0.41295834927309377</v>
      </c>
      <c r="F405" s="12">
        <v>1.1140466754733598</v>
      </c>
      <c r="G405" s="12">
        <v>1.1734693877551021</v>
      </c>
    </row>
    <row r="406" spans="1:7" x14ac:dyDescent="0.25">
      <c r="B406">
        <v>44.24</v>
      </c>
      <c r="C406" s="12">
        <v>1.1179727427597956</v>
      </c>
      <c r="D406" s="12">
        <v>11.8</v>
      </c>
      <c r="E406" s="14">
        <v>0.48773296946977635</v>
      </c>
      <c r="F406" s="12">
        <v>1.191016333938294</v>
      </c>
      <c r="G406" s="12">
        <v>1.2411347517730495</v>
      </c>
    </row>
    <row r="407" spans="1:7" x14ac:dyDescent="0.25">
      <c r="B407">
        <v>34.56</v>
      </c>
      <c r="C407" s="12">
        <v>1.1152375750955761</v>
      </c>
      <c r="D407" s="12">
        <v>7.8666666666666663</v>
      </c>
      <c r="E407" s="14">
        <v>0.33197401800679827</v>
      </c>
      <c r="F407" s="12">
        <v>1.1655251141552512</v>
      </c>
      <c r="G407" s="12">
        <v>1.2111506524317912</v>
      </c>
    </row>
    <row r="408" spans="1:7" x14ac:dyDescent="0.25">
      <c r="B408">
        <v>34.56</v>
      </c>
      <c r="C408" s="12">
        <v>1.1678435632808257</v>
      </c>
      <c r="D408" s="12">
        <v>9.8333333333333339</v>
      </c>
      <c r="E408" s="14">
        <v>0.40340573551752573</v>
      </c>
      <c r="F408" s="12">
        <v>1.2285714285714286</v>
      </c>
      <c r="G408" s="12">
        <v>1.2820512820512822</v>
      </c>
    </row>
    <row r="409" spans="1:7" x14ac:dyDescent="0.25">
      <c r="B409">
        <v>34.56</v>
      </c>
      <c r="C409" s="12">
        <v>1.2194854953475642</v>
      </c>
      <c r="D409" s="12">
        <v>11.8</v>
      </c>
      <c r="E409" s="14">
        <v>0.47711596175851634</v>
      </c>
      <c r="F409" s="12">
        <v>1.3082795067527893</v>
      </c>
      <c r="G409" s="12">
        <v>1.3585365853658538</v>
      </c>
    </row>
    <row r="410" spans="1:7" x14ac:dyDescent="0.25">
      <c r="B410">
        <v>44.24</v>
      </c>
      <c r="C410" s="12">
        <v>1.0603674540682415</v>
      </c>
      <c r="D410" s="12">
        <v>7.8666666666666663</v>
      </c>
      <c r="E410" s="14">
        <v>0.33996747543796141</v>
      </c>
      <c r="F410" s="12">
        <v>1.0942578548212352</v>
      </c>
      <c r="G410" s="12">
        <v>1.1477272727272727</v>
      </c>
    </row>
    <row r="411" spans="1:7" x14ac:dyDescent="0.25">
      <c r="B411">
        <v>44.24</v>
      </c>
      <c r="C411" s="12">
        <v>1.1534334763948497</v>
      </c>
      <c r="D411" s="12">
        <v>9.8333333333333339</v>
      </c>
      <c r="E411" s="14">
        <v>0.41295834927309377</v>
      </c>
      <c r="F411" s="12">
        <v>1.2188208616780045</v>
      </c>
      <c r="G411" s="12">
        <v>1.2714370195150799</v>
      </c>
    </row>
    <row r="412" spans="1:7" x14ac:dyDescent="0.25">
      <c r="B412">
        <v>44.24</v>
      </c>
      <c r="C412" s="12">
        <v>1.1140583554376657</v>
      </c>
      <c r="D412" s="12">
        <v>11.8</v>
      </c>
      <c r="E412" s="14">
        <v>0.48773296946977635</v>
      </c>
      <c r="F412" s="12">
        <v>1.1958997722095672</v>
      </c>
      <c r="G412" s="12">
        <v>1.2433392539964476</v>
      </c>
    </row>
    <row r="413" spans="1:7" x14ac:dyDescent="0.25">
      <c r="A413" t="s">
        <v>271</v>
      </c>
      <c r="B413">
        <v>74.376000000000005</v>
      </c>
      <c r="C413" s="12">
        <v>1.44</v>
      </c>
      <c r="D413" s="12">
        <v>31.35</v>
      </c>
      <c r="E413" s="14">
        <v>1.0362987098314291</v>
      </c>
      <c r="F413" s="12">
        <v>1.4103092783505153</v>
      </c>
      <c r="G413" s="12">
        <v>1.7613733905579398</v>
      </c>
    </row>
    <row r="414" spans="1:7" x14ac:dyDescent="0.25">
      <c r="B414">
        <v>73.712000000000003</v>
      </c>
      <c r="C414" s="12">
        <v>1.6821276595744681</v>
      </c>
      <c r="D414" s="12">
        <v>31.35</v>
      </c>
      <c r="E414" s="14">
        <v>1.0359165755562014</v>
      </c>
      <c r="F414" s="12">
        <v>1.7866666666666666</v>
      </c>
      <c r="G414" s="12">
        <v>2.0669281045751635</v>
      </c>
    </row>
    <row r="415" spans="1:7" x14ac:dyDescent="0.25">
      <c r="B415">
        <v>67.2</v>
      </c>
      <c r="C415" s="12">
        <v>0.86466153846153837</v>
      </c>
      <c r="D415" s="12">
        <v>31.35</v>
      </c>
      <c r="E415" s="14">
        <v>1.0268949954625026</v>
      </c>
      <c r="F415" s="12">
        <v>1.173340292275574</v>
      </c>
      <c r="G415" s="12">
        <v>1.3911633663366336</v>
      </c>
    </row>
    <row r="416" spans="1:7" x14ac:dyDescent="0.25">
      <c r="B416">
        <v>73.272000000000006</v>
      </c>
      <c r="C416" s="12">
        <v>0.92478540772532192</v>
      </c>
      <c r="D416" s="12">
        <v>31.35</v>
      </c>
      <c r="E416" s="14">
        <v>1.0308912836079063</v>
      </c>
      <c r="F416" s="12">
        <v>1.1937673130193907</v>
      </c>
      <c r="G416" s="12">
        <v>1.3342105263157895</v>
      </c>
    </row>
    <row r="417" spans="2:7" x14ac:dyDescent="0.25">
      <c r="B417">
        <v>63.776000000000003</v>
      </c>
      <c r="C417" s="12">
        <v>0.87112232030264813</v>
      </c>
      <c r="D417" s="12">
        <v>31.35</v>
      </c>
      <c r="E417" s="14">
        <v>0.99662295922466548</v>
      </c>
      <c r="F417" s="12">
        <v>1.1889845094664371</v>
      </c>
      <c r="G417" s="12">
        <v>1.3760956175298804</v>
      </c>
    </row>
    <row r="418" spans="2:7" x14ac:dyDescent="0.25">
      <c r="B418">
        <v>69.912000000000006</v>
      </c>
      <c r="C418" s="12">
        <v>0.82528028933092223</v>
      </c>
      <c r="D418" s="12">
        <v>31.35</v>
      </c>
      <c r="E418" s="14">
        <v>1.0005691291619312</v>
      </c>
      <c r="F418" s="12">
        <v>1.0443478260869565</v>
      </c>
      <c r="G418" s="12">
        <v>1.1553924050632911</v>
      </c>
    </row>
    <row r="419" spans="2:7" x14ac:dyDescent="0.25">
      <c r="B419">
        <v>71.600000000000009</v>
      </c>
      <c r="C419" s="12">
        <v>1.4064655172413794</v>
      </c>
      <c r="D419" s="12">
        <v>21.35</v>
      </c>
      <c r="E419" s="14">
        <v>0.70463988795540133</v>
      </c>
      <c r="F419" s="12">
        <v>1.4125541125541126</v>
      </c>
      <c r="G419" s="12">
        <v>1.6994791666666667</v>
      </c>
    </row>
    <row r="420" spans="2:7" x14ac:dyDescent="0.25">
      <c r="B420">
        <v>28.64</v>
      </c>
      <c r="C420" s="12">
        <v>1.2171794871794872</v>
      </c>
      <c r="D420" s="12">
        <v>21.35</v>
      </c>
      <c r="E420" s="14">
        <v>0.68062375977547218</v>
      </c>
      <c r="F420" s="12">
        <v>1.1957178841309823</v>
      </c>
      <c r="G420" s="12">
        <v>1.3880116959064328</v>
      </c>
    </row>
    <row r="421" spans="2:7" x14ac:dyDescent="0.25">
      <c r="B421">
        <v>72.48</v>
      </c>
      <c r="C421" s="12">
        <v>1.5310743801652891</v>
      </c>
      <c r="D421" s="12">
        <v>21.35</v>
      </c>
      <c r="E421" s="14">
        <v>0.70171427660319963</v>
      </c>
      <c r="F421" s="12">
        <v>1.5780238500851789</v>
      </c>
      <c r="G421" s="12">
        <v>1.9460084033613445</v>
      </c>
    </row>
    <row r="422" spans="2:7" x14ac:dyDescent="0.25">
      <c r="B422">
        <v>23.6</v>
      </c>
      <c r="C422" s="12">
        <v>1.2339920948616601</v>
      </c>
      <c r="D422" s="12">
        <v>21.35</v>
      </c>
      <c r="E422" s="14">
        <v>0.67001371072079996</v>
      </c>
      <c r="F422" s="12">
        <v>1.3008333333333333</v>
      </c>
      <c r="G422" s="12">
        <v>1.5009615384615385</v>
      </c>
    </row>
    <row r="423" spans="2:7" x14ac:dyDescent="0.25">
      <c r="B423">
        <v>71.679999999999993</v>
      </c>
      <c r="C423" s="12">
        <v>1.4044795783926218</v>
      </c>
      <c r="D423" s="12">
        <v>21.35</v>
      </c>
      <c r="E423" s="14">
        <v>0.68214747590708469</v>
      </c>
      <c r="F423" s="12">
        <v>1.4081902245706737</v>
      </c>
      <c r="G423" s="12">
        <v>1.684044233807267</v>
      </c>
    </row>
    <row r="424" spans="2:7" x14ac:dyDescent="0.25">
      <c r="B424">
        <v>29.04</v>
      </c>
      <c r="C424" s="12">
        <v>1.269163763066202</v>
      </c>
      <c r="D424" s="12">
        <v>21.35</v>
      </c>
      <c r="E424" s="14">
        <v>0.65789393154793752</v>
      </c>
      <c r="F424" s="12">
        <v>1.2603806228373702</v>
      </c>
      <c r="G424" s="12">
        <v>1.4540918163672654</v>
      </c>
    </row>
    <row r="425" spans="2:7" x14ac:dyDescent="0.25">
      <c r="B425" s="12">
        <v>74.424000000000007</v>
      </c>
      <c r="C425" s="12">
        <v>1.2</v>
      </c>
      <c r="D425">
        <v>21.35</v>
      </c>
      <c r="E425" s="14">
        <v>0.7057596460154687</v>
      </c>
      <c r="F425" s="12">
        <v>1.4931102362204725</v>
      </c>
      <c r="G425" s="12">
        <v>1.7517321016166281</v>
      </c>
    </row>
    <row r="426" spans="2:7" x14ac:dyDescent="0.25">
      <c r="B426" s="12">
        <v>73.152000000000001</v>
      </c>
      <c r="C426" s="12">
        <v>1.1499999999999999</v>
      </c>
      <c r="D426">
        <v>21.35</v>
      </c>
      <c r="E426" s="14">
        <v>0.70525968147075635</v>
      </c>
      <c r="F426" s="12">
        <v>1.1111418685121108</v>
      </c>
      <c r="G426" s="12">
        <v>1.2446511627906978</v>
      </c>
    </row>
    <row r="427" spans="2:7" x14ac:dyDescent="0.25">
      <c r="B427" s="12">
        <v>74.415999999999997</v>
      </c>
      <c r="C427" s="12">
        <v>1.1299999999999999</v>
      </c>
      <c r="D427">
        <v>21.35</v>
      </c>
      <c r="E427" s="14">
        <v>0.70575652364657249</v>
      </c>
      <c r="F427" s="12">
        <v>1.0954237288135593</v>
      </c>
      <c r="G427" s="12">
        <v>1.2240530303030301</v>
      </c>
    </row>
    <row r="428" spans="2:7" x14ac:dyDescent="0.25">
      <c r="B428" s="12">
        <v>78.13600000000001</v>
      </c>
      <c r="C428" s="12">
        <v>1.2698989898989899</v>
      </c>
      <c r="D428">
        <v>31.35</v>
      </c>
      <c r="E428" s="14">
        <v>1.0384109857268879</v>
      </c>
      <c r="F428" s="12">
        <v>1.461860465116279</v>
      </c>
      <c r="G428" s="12">
        <v>1.8488235294117648</v>
      </c>
    </row>
    <row r="429" spans="2:7" x14ac:dyDescent="0.25">
      <c r="B429" s="12">
        <v>69.56</v>
      </c>
      <c r="C429" s="12">
        <v>1.2325762711864408</v>
      </c>
      <c r="D429">
        <v>31.35</v>
      </c>
      <c r="E429" s="14">
        <v>1.0334607996503082</v>
      </c>
      <c r="F429" s="12">
        <v>1.2803169014084508</v>
      </c>
      <c r="G429" s="12">
        <v>1.6018061674008812</v>
      </c>
    </row>
    <row r="430" spans="2:7" x14ac:dyDescent="0.25">
      <c r="B430" s="12">
        <v>59.536000000000001</v>
      </c>
      <c r="C430" s="12">
        <v>1.1399999999999999</v>
      </c>
      <c r="D430">
        <v>31.35</v>
      </c>
      <c r="E430" s="14">
        <v>1.0269988447259091</v>
      </c>
      <c r="F430" s="12">
        <v>1.3019453924914677</v>
      </c>
      <c r="G430" s="12">
        <v>1.6163983050847459</v>
      </c>
    </row>
    <row r="431" spans="2:7" x14ac:dyDescent="0.25">
      <c r="B431" s="12">
        <v>77.13600000000001</v>
      </c>
      <c r="C431" s="12">
        <v>0.97</v>
      </c>
      <c r="D431">
        <v>31.35</v>
      </c>
      <c r="E431" s="14">
        <v>1.037857556323984</v>
      </c>
      <c r="F431" s="12">
        <v>1.5336909871244637</v>
      </c>
      <c r="G431" s="12">
        <v>1.7180288461538462</v>
      </c>
    </row>
    <row r="432" spans="2:7" x14ac:dyDescent="0.25">
      <c r="B432" s="12">
        <v>72.344000000000008</v>
      </c>
      <c r="C432" s="12">
        <v>1.32</v>
      </c>
      <c r="D432">
        <v>31.35</v>
      </c>
      <c r="E432" s="14">
        <v>1.035120273200284</v>
      </c>
      <c r="F432" s="12">
        <v>1.0217289719626168</v>
      </c>
      <c r="G432" s="12">
        <v>1.1507894736842106</v>
      </c>
    </row>
    <row r="433" spans="2:7" x14ac:dyDescent="0.25">
      <c r="B433" s="12">
        <v>69.84</v>
      </c>
      <c r="C433" s="12">
        <v>0.94777777777777783</v>
      </c>
      <c r="D433">
        <v>31.35</v>
      </c>
      <c r="E433" s="14">
        <v>1.0336301354281556</v>
      </c>
      <c r="F433" s="12">
        <v>1.3236206896551723</v>
      </c>
      <c r="G433" s="12">
        <v>1.5252317880794701</v>
      </c>
    </row>
    <row r="434" spans="2:7" x14ac:dyDescent="0.25">
      <c r="B434" s="12">
        <v>70.624000000000009</v>
      </c>
      <c r="C434" s="12">
        <v>1.5134156378600823</v>
      </c>
      <c r="D434">
        <v>41.35</v>
      </c>
      <c r="E434" s="14">
        <v>1.3639582253183424</v>
      </c>
      <c r="F434" s="12">
        <v>1.7766183574879226</v>
      </c>
      <c r="G434" s="12">
        <v>2.1890476190476189</v>
      </c>
    </row>
    <row r="435" spans="2:7" x14ac:dyDescent="0.25">
      <c r="B435" s="12">
        <v>77.512</v>
      </c>
      <c r="C435" s="12">
        <v>1.2746500000000001</v>
      </c>
      <c r="D435">
        <v>41.35</v>
      </c>
      <c r="E435" s="14">
        <v>1.3691879779968639</v>
      </c>
      <c r="F435" s="12">
        <v>1.2810552763819096</v>
      </c>
      <c r="G435" s="12">
        <v>1.6237579617834395</v>
      </c>
    </row>
    <row r="436" spans="2:7" x14ac:dyDescent="0.25">
      <c r="B436" s="12">
        <v>75.992000000000004</v>
      </c>
      <c r="C436" s="12">
        <v>1.2240555555555557</v>
      </c>
      <c r="D436">
        <v>41.35</v>
      </c>
      <c r="E436" s="14">
        <v>1.3680678574006533</v>
      </c>
      <c r="F436" s="12">
        <v>1.851512605042017</v>
      </c>
      <c r="G436" s="12">
        <v>1.4688666666666668</v>
      </c>
    </row>
    <row r="437" spans="2:7" x14ac:dyDescent="0.25">
      <c r="B437" s="12">
        <v>73.847999999999999</v>
      </c>
      <c r="C437" s="12">
        <v>1.1378395061728397</v>
      </c>
      <c r="D437">
        <v>41.35</v>
      </c>
      <c r="E437" s="14">
        <v>1.3664560228631508</v>
      </c>
      <c r="F437" s="12">
        <v>1.189225806451613</v>
      </c>
      <c r="G437" s="12">
        <v>1.3553676470588236</v>
      </c>
    </row>
    <row r="438" spans="2:7" x14ac:dyDescent="0.25">
      <c r="B438" s="12">
        <v>61.903999999999996</v>
      </c>
      <c r="C438" s="12">
        <v>0.811095652173913</v>
      </c>
      <c r="D438">
        <v>21.35</v>
      </c>
      <c r="E438" s="14">
        <v>0.49147619189851721</v>
      </c>
      <c r="F438" s="12">
        <v>0.87830508474576274</v>
      </c>
      <c r="G438" s="12">
        <v>0.95962962962962961</v>
      </c>
    </row>
    <row r="439" spans="2:7" x14ac:dyDescent="0.25">
      <c r="B439" s="12">
        <v>73.112000000000009</v>
      </c>
      <c r="C439" s="12">
        <v>0.80048723897911833</v>
      </c>
      <c r="D439">
        <v>31.35</v>
      </c>
      <c r="E439" s="14">
        <v>0.72625257595257664</v>
      </c>
      <c r="F439" s="12">
        <v>1.2873507462686566</v>
      </c>
      <c r="G439" s="12">
        <v>1.461906779661017</v>
      </c>
    </row>
    <row r="440" spans="2:7" x14ac:dyDescent="0.25">
      <c r="B440" s="12">
        <v>71.36</v>
      </c>
      <c r="C440" s="12">
        <v>0.65724770642201835</v>
      </c>
      <c r="D440">
        <v>31.35</v>
      </c>
      <c r="E440" s="14">
        <v>0.7255784003852096</v>
      </c>
      <c r="F440" s="12">
        <v>0.94440677966101694</v>
      </c>
      <c r="G440" s="12">
        <v>1.0854545454545454</v>
      </c>
    </row>
    <row r="441" spans="2:7" x14ac:dyDescent="0.25">
      <c r="B441" s="12">
        <v>67.576000000000008</v>
      </c>
      <c r="C441" s="12">
        <v>0.7</v>
      </c>
      <c r="D441">
        <v>31.35</v>
      </c>
      <c r="E441" s="14">
        <v>0.72407265181839708</v>
      </c>
      <c r="F441" s="12">
        <v>0.92722334004024143</v>
      </c>
      <c r="G441" s="12">
        <v>1.0894326241134751</v>
      </c>
    </row>
    <row r="442" spans="2:7" x14ac:dyDescent="0.25">
      <c r="B442" s="12">
        <v>73.808000000000007</v>
      </c>
      <c r="C442" s="12">
        <v>0.77</v>
      </c>
      <c r="D442">
        <v>31.35</v>
      </c>
      <c r="E442" s="14">
        <v>0.72651656044985879</v>
      </c>
      <c r="F442" s="12">
        <v>1.2115903614457832</v>
      </c>
      <c r="G442" s="12">
        <v>1.3266754617414247</v>
      </c>
    </row>
    <row r="443" spans="2:7" x14ac:dyDescent="0.25">
      <c r="B443" s="12">
        <v>73.320000000000007</v>
      </c>
      <c r="C443" s="12">
        <v>0.55000000000000004</v>
      </c>
      <c r="D443">
        <v>31.35</v>
      </c>
      <c r="E443" s="14">
        <v>0.72633169301082712</v>
      </c>
      <c r="F443" s="12">
        <v>0.75230366492146594</v>
      </c>
      <c r="G443" s="12">
        <v>0.83540697674418607</v>
      </c>
    </row>
    <row r="444" spans="2:7" x14ac:dyDescent="0.25">
      <c r="B444" s="12">
        <v>71.751999999999995</v>
      </c>
      <c r="C444" s="12">
        <v>0.68</v>
      </c>
      <c r="D444">
        <v>31.35</v>
      </c>
      <c r="E444" s="14">
        <v>0.72573046426923205</v>
      </c>
      <c r="F444" s="12">
        <v>0.84359673024523163</v>
      </c>
      <c r="G444" s="12">
        <v>0.94103343465045597</v>
      </c>
    </row>
    <row r="445" spans="2:7" x14ac:dyDescent="0.25">
      <c r="B445" s="12">
        <v>73.352000000000004</v>
      </c>
      <c r="C445" s="12">
        <v>0.69</v>
      </c>
      <c r="D445">
        <v>31.35</v>
      </c>
      <c r="E445" s="14">
        <v>0.70813450641807585</v>
      </c>
      <c r="F445" s="12">
        <v>1.0873155416012559</v>
      </c>
      <c r="G445" s="12">
        <v>1.2151228070175439</v>
      </c>
    </row>
    <row r="446" spans="2:7" x14ac:dyDescent="0.25">
      <c r="B446" s="12">
        <v>68.152000000000001</v>
      </c>
      <c r="C446" s="12">
        <v>0.71</v>
      </c>
      <c r="D446">
        <v>31.35</v>
      </c>
      <c r="E446" s="14">
        <v>0.7061999037633564</v>
      </c>
      <c r="F446" s="12">
        <v>1.0201639344262294</v>
      </c>
      <c r="G446" s="12">
        <v>1.1675422138836773</v>
      </c>
    </row>
    <row r="447" spans="2:7" x14ac:dyDescent="0.25">
      <c r="B447" s="12">
        <v>72.832000000000008</v>
      </c>
      <c r="C447" s="12">
        <v>0.69</v>
      </c>
      <c r="D447">
        <v>31.35</v>
      </c>
      <c r="E447" s="14">
        <v>0.70794622920865924</v>
      </c>
      <c r="F447" s="12">
        <v>0.93374592833876224</v>
      </c>
      <c r="G447" s="12">
        <v>1.3426697892271664</v>
      </c>
    </row>
    <row r="448" spans="2:7" x14ac:dyDescent="0.25">
      <c r="B448" s="12">
        <v>68.048000000000002</v>
      </c>
      <c r="C448" s="12">
        <v>0.85</v>
      </c>
      <c r="D448">
        <v>31.35</v>
      </c>
      <c r="E448" s="14">
        <v>0.70615999076392788</v>
      </c>
      <c r="F448" s="12">
        <v>1.1769313304721032</v>
      </c>
      <c r="G448" s="12">
        <v>1.3183894230769231</v>
      </c>
    </row>
    <row r="449" spans="2:7" x14ac:dyDescent="0.25">
      <c r="B449" s="12">
        <v>73.00800000000001</v>
      </c>
      <c r="C449" s="12">
        <v>0.54</v>
      </c>
      <c r="D449">
        <v>31.35</v>
      </c>
      <c r="E449" s="14">
        <v>0.70801007783969794</v>
      </c>
      <c r="F449" s="12">
        <v>0.72838137472283815</v>
      </c>
      <c r="G449" s="12">
        <v>0.80514705882352944</v>
      </c>
    </row>
    <row r="450" spans="2:7" x14ac:dyDescent="0.25">
      <c r="B450" s="12">
        <v>66.032000000000011</v>
      </c>
      <c r="C450" s="12">
        <v>0.71627819548872185</v>
      </c>
      <c r="D450">
        <v>31.35</v>
      </c>
      <c r="E450" s="14">
        <v>0.70537625007540738</v>
      </c>
      <c r="F450" s="12">
        <v>0.88412993039443155</v>
      </c>
      <c r="G450" s="12">
        <v>0.97958868894601547</v>
      </c>
    </row>
    <row r="451" spans="2:7" x14ac:dyDescent="0.25">
      <c r="B451" s="12">
        <v>70.64</v>
      </c>
      <c r="C451" s="12">
        <v>1.0644251626898047</v>
      </c>
      <c r="D451">
        <v>21.35</v>
      </c>
      <c r="E451" s="14">
        <v>0.70425097103610812</v>
      </c>
      <c r="F451" s="12">
        <v>1.211604938271605</v>
      </c>
      <c r="G451" s="12">
        <v>1.22675</v>
      </c>
    </row>
    <row r="452" spans="2:7" x14ac:dyDescent="0.25">
      <c r="B452" s="12">
        <v>29.12</v>
      </c>
      <c r="C452" s="12">
        <v>1.0880000000000001</v>
      </c>
      <c r="D452">
        <v>21.35</v>
      </c>
      <c r="E452" s="14">
        <v>0.68101233045301746</v>
      </c>
      <c r="F452" s="12">
        <v>1.0432876712328767</v>
      </c>
      <c r="G452" s="12">
        <v>1.2088888888888889</v>
      </c>
    </row>
    <row r="453" spans="2:7" x14ac:dyDescent="0.25">
      <c r="B453" s="12">
        <v>69.12</v>
      </c>
      <c r="C453" s="12">
        <v>1.3120717781402935</v>
      </c>
      <c r="D453" s="12">
        <v>14.233333333333333</v>
      </c>
      <c r="E453" s="14">
        <v>0.70021875151186286</v>
      </c>
      <c r="F453" s="12">
        <v>1.3035656401944893</v>
      </c>
      <c r="G453" s="12">
        <v>1.583267716535433</v>
      </c>
    </row>
    <row r="454" spans="2:7" x14ac:dyDescent="0.25">
      <c r="B454" s="12">
        <v>24.560000000000002</v>
      </c>
      <c r="C454" s="12">
        <v>1.1002053388090347</v>
      </c>
      <c r="D454" s="12">
        <v>14.233333333333333</v>
      </c>
      <c r="E454" s="14">
        <v>0.67099319582027928</v>
      </c>
      <c r="F454" s="12">
        <v>1.1209205020920501</v>
      </c>
      <c r="G454" s="12">
        <v>1.2345622119815667</v>
      </c>
    </row>
    <row r="455" spans="2:7" x14ac:dyDescent="0.25">
      <c r="B455" s="12">
        <v>66.400000000000006</v>
      </c>
      <c r="C455" s="12">
        <v>1.2095730918499352</v>
      </c>
      <c r="D455" s="12">
        <v>14.233333333333333</v>
      </c>
      <c r="E455" s="14">
        <v>0.67989437765125882</v>
      </c>
      <c r="F455" s="12">
        <v>1.1731493099121706</v>
      </c>
      <c r="G455" s="12">
        <v>1.3913690476190477</v>
      </c>
    </row>
    <row r="456" spans="2:7" x14ac:dyDescent="0.25">
      <c r="B456" s="12">
        <v>26.24</v>
      </c>
      <c r="C456" s="12">
        <v>1.0316865417376491</v>
      </c>
      <c r="D456" s="12">
        <v>14.233333333333333</v>
      </c>
      <c r="E456" s="14">
        <v>0.65551792145156773</v>
      </c>
      <c r="F456" s="12">
        <v>0.99933993399339938</v>
      </c>
      <c r="G456" s="12">
        <v>1.1383458646616542</v>
      </c>
    </row>
    <row r="457" spans="2:7" x14ac:dyDescent="0.25">
      <c r="B457" s="12">
        <v>73.12</v>
      </c>
      <c r="C457" s="12">
        <v>1.1467857142857143</v>
      </c>
      <c r="D457" s="12">
        <v>21.35</v>
      </c>
      <c r="E457" s="14">
        <v>0.70524701179088289</v>
      </c>
      <c r="F457" s="12">
        <v>1.1110726643598616</v>
      </c>
      <c r="G457" s="12">
        <v>1.2445736434108527</v>
      </c>
    </row>
    <row r="458" spans="2:7" x14ac:dyDescent="0.25">
      <c r="B458" s="12">
        <v>28</v>
      </c>
      <c r="C458" s="12">
        <v>1.0041152263374487</v>
      </c>
      <c r="D458" s="12">
        <v>21.35</v>
      </c>
      <c r="E458" s="14">
        <v>0.68009843499099198</v>
      </c>
      <c r="F458" s="12">
        <v>0.96062992125984248</v>
      </c>
      <c r="G458" s="12">
        <v>1.0608695652173914</v>
      </c>
    </row>
    <row r="459" spans="2:7" x14ac:dyDescent="0.25">
      <c r="B459" s="12">
        <v>74.160000000000011</v>
      </c>
      <c r="C459" s="12">
        <v>1.0326576576576576</v>
      </c>
      <c r="D459" s="12">
        <v>14.233333333333333</v>
      </c>
      <c r="E459" s="14">
        <v>0.68315990955184258</v>
      </c>
      <c r="F459" s="12">
        <v>0.9817987152034261</v>
      </c>
      <c r="G459" s="12">
        <v>1.0995203836930456</v>
      </c>
    </row>
    <row r="460" spans="2:7" x14ac:dyDescent="0.25">
      <c r="B460" s="12">
        <v>25.12</v>
      </c>
      <c r="C460" s="12">
        <v>1.0470588235294118</v>
      </c>
      <c r="D460" s="12">
        <v>14.233333333333333</v>
      </c>
      <c r="E460" s="14">
        <v>0.67155233149597282</v>
      </c>
      <c r="F460" s="12">
        <v>0.95187165775401072</v>
      </c>
      <c r="G460" s="12">
        <v>1.1090342679127725</v>
      </c>
    </row>
    <row r="461" spans="2:7" x14ac:dyDescent="0.25">
      <c r="B461" s="12">
        <v>67.2</v>
      </c>
      <c r="C461" s="12">
        <v>1.1480434782608697</v>
      </c>
      <c r="D461" s="12">
        <v>14.233333333333333</v>
      </c>
      <c r="E461" s="14">
        <v>0.68024478105576669</v>
      </c>
      <c r="F461" s="12">
        <v>1.1141350210970464</v>
      </c>
      <c r="G461" s="12">
        <v>1.2425882352941178</v>
      </c>
    </row>
    <row r="462" spans="2:7" x14ac:dyDescent="0.25">
      <c r="B462" s="12">
        <v>20.880000000000003</v>
      </c>
      <c r="C462" s="12">
        <v>0.94951923076923073</v>
      </c>
      <c r="D462" s="12">
        <v>14.233333333333333</v>
      </c>
      <c r="E462" s="14">
        <v>0.650440650739458</v>
      </c>
      <c r="F462" s="12">
        <v>0.91435185185185186</v>
      </c>
      <c r="G462" s="12">
        <v>1</v>
      </c>
    </row>
    <row r="463" spans="2:7" x14ac:dyDescent="0.25">
      <c r="B463" s="12">
        <v>75.12</v>
      </c>
      <c r="C463" s="12">
        <v>1.0929313929313931</v>
      </c>
      <c r="D463" s="12">
        <v>21.35</v>
      </c>
      <c r="E463" s="14">
        <v>0.7060302390827442</v>
      </c>
      <c r="F463" s="12">
        <v>1.1682222222222223</v>
      </c>
      <c r="G463" s="12">
        <v>1.4056149732620322</v>
      </c>
    </row>
    <row r="464" spans="2:7" x14ac:dyDescent="0.25">
      <c r="B464" s="12">
        <v>29.680000000000003</v>
      </c>
      <c r="C464" s="12">
        <v>1.0734741784037558</v>
      </c>
      <c r="D464" s="12">
        <v>21.35</v>
      </c>
      <c r="E464" s="14">
        <v>0.68145995621289457</v>
      </c>
      <c r="F464" s="12">
        <v>1.1319306930693069</v>
      </c>
      <c r="G464" s="12">
        <v>1.3103151862464184</v>
      </c>
    </row>
    <row r="465" spans="2:16" x14ac:dyDescent="0.25">
      <c r="B465" s="12">
        <v>72.320000000000007</v>
      </c>
      <c r="C465" s="12">
        <v>1.1785318559556786</v>
      </c>
      <c r="D465" s="12">
        <v>14.233333333333333</v>
      </c>
      <c r="E465" s="14">
        <v>0.70164438749949265</v>
      </c>
      <c r="F465" s="12">
        <v>1.2662202380952381</v>
      </c>
      <c r="G465" s="12">
        <v>1.5167557932263813</v>
      </c>
    </row>
    <row r="466" spans="2:16" x14ac:dyDescent="0.25">
      <c r="B466" s="12">
        <v>24.8</v>
      </c>
      <c r="C466" s="12">
        <v>1.1810379241516966</v>
      </c>
      <c r="D466" s="12">
        <v>14.233333333333333</v>
      </c>
      <c r="E466" s="14">
        <v>0.67123390281751039</v>
      </c>
      <c r="F466" s="12">
        <v>1.2670235546038544</v>
      </c>
      <c r="G466" s="12">
        <v>1.4609876543209879</v>
      </c>
    </row>
    <row r="467" spans="2:16" x14ac:dyDescent="0.25">
      <c r="B467" s="12">
        <v>69.2</v>
      </c>
      <c r="C467" s="12">
        <v>1.1727598566308244</v>
      </c>
      <c r="D467" s="12">
        <v>14.233333333333333</v>
      </c>
      <c r="E467" s="14">
        <v>0.68110640392137489</v>
      </c>
      <c r="F467" s="12">
        <v>1.2504458598726116</v>
      </c>
      <c r="G467" s="12">
        <v>1.4850226928895613</v>
      </c>
    </row>
    <row r="468" spans="2:16" x14ac:dyDescent="0.25">
      <c r="B468" s="12">
        <v>26.24</v>
      </c>
      <c r="C468" s="12">
        <v>1.0923205342237061</v>
      </c>
      <c r="D468" s="12">
        <v>14.233333333333333</v>
      </c>
      <c r="E468" s="14">
        <v>0.65551792145156773</v>
      </c>
      <c r="F468" s="12">
        <v>1.1539682539682539</v>
      </c>
      <c r="G468" s="12">
        <v>1.3191532258064516</v>
      </c>
    </row>
    <row r="469" spans="2:16" x14ac:dyDescent="0.25">
      <c r="B469" s="12">
        <v>69.679999999999993</v>
      </c>
      <c r="C469" s="12">
        <v>0.92091346153846154</v>
      </c>
      <c r="D469" s="12">
        <v>21.35</v>
      </c>
      <c r="E469" s="14">
        <v>0.70385770172434114</v>
      </c>
      <c r="F469" s="12">
        <v>1.3164948453608247</v>
      </c>
      <c r="G469" s="12">
        <v>1.4734615384615386</v>
      </c>
    </row>
    <row r="470" spans="2:16" x14ac:dyDescent="0.25">
      <c r="B470" s="12">
        <v>26.72</v>
      </c>
      <c r="C470" s="12">
        <v>0.85898305084745763</v>
      </c>
      <c r="D470" s="12">
        <v>21.35</v>
      </c>
      <c r="E470" s="14">
        <v>0.6790219187986245</v>
      </c>
      <c r="F470" s="12">
        <v>0.96717557251908404</v>
      </c>
      <c r="G470" s="12">
        <v>1.0602510460251047</v>
      </c>
    </row>
    <row r="471" spans="2:16" x14ac:dyDescent="0.25">
      <c r="B471" s="12">
        <v>72.64</v>
      </c>
      <c r="C471" s="12">
        <v>0.97352941176470587</v>
      </c>
      <c r="D471" s="12">
        <v>14.233333333333333</v>
      </c>
      <c r="E471" s="14">
        <v>0.70178403676705303</v>
      </c>
      <c r="F471" s="12">
        <v>1.0852459016393443</v>
      </c>
      <c r="G471" s="12">
        <v>1.2099216710182767</v>
      </c>
    </row>
    <row r="472" spans="2:16" x14ac:dyDescent="0.25">
      <c r="B472" s="12">
        <v>26.480000000000004</v>
      </c>
      <c r="C472" s="12">
        <v>0.76461916461916457</v>
      </c>
      <c r="D472" s="12">
        <v>14.233333333333333</v>
      </c>
      <c r="E472" s="14">
        <v>0.67287476430482551</v>
      </c>
      <c r="F472" s="12">
        <v>0.81253263707571799</v>
      </c>
      <c r="G472" s="12">
        <v>0.90202898550724631</v>
      </c>
    </row>
    <row r="473" spans="2:16" x14ac:dyDescent="0.25">
      <c r="B473" s="12">
        <v>68.720000000000013</v>
      </c>
      <c r="C473" s="12">
        <v>1.0720977596741343</v>
      </c>
      <c r="D473" s="12">
        <v>14.233333333333333</v>
      </c>
      <c r="E473" s="14">
        <v>0.68090145306782268</v>
      </c>
      <c r="F473" s="12">
        <v>1.2241860465116279</v>
      </c>
      <c r="G473" s="12">
        <v>1.3672727272727272</v>
      </c>
      <c r="I473" s="15" t="s">
        <v>313</v>
      </c>
      <c r="J473" s="15" t="s">
        <v>314</v>
      </c>
    </row>
    <row r="474" spans="2:16" ht="18" x14ac:dyDescent="0.35">
      <c r="B474" s="12">
        <v>23.36</v>
      </c>
      <c r="C474" s="12">
        <v>0.98539042821158684</v>
      </c>
      <c r="D474" s="12">
        <v>14.233333333333333</v>
      </c>
      <c r="E474" s="14">
        <v>0.65288598835350586</v>
      </c>
      <c r="F474" s="12">
        <v>1.0866666666666667</v>
      </c>
      <c r="G474" s="12">
        <v>1.1963302752293579</v>
      </c>
      <c r="I474">
        <f>COUNT(B368:B480)</f>
        <v>113</v>
      </c>
      <c r="J474" s="50" t="s">
        <v>319</v>
      </c>
      <c r="K474" s="12" t="s">
        <v>320</v>
      </c>
      <c r="L474" s="18">
        <f>AVERAGE(C368:C480)</f>
        <v>1.0637601392552767</v>
      </c>
      <c r="M474" s="12" t="s">
        <v>321</v>
      </c>
      <c r="N474" s="18">
        <f>AVERAGE(F368:F480)</f>
        <v>1.1573661431688262</v>
      </c>
      <c r="O474" s="12" t="s">
        <v>323</v>
      </c>
      <c r="P474" s="18">
        <f>AVERAGE(G368:G480)</f>
        <v>1.2980128792606649</v>
      </c>
    </row>
    <row r="475" spans="2:16" ht="18" x14ac:dyDescent="0.35">
      <c r="B475" s="12">
        <v>74.160000000000011</v>
      </c>
      <c r="C475" s="12">
        <v>1.1964285714285714</v>
      </c>
      <c r="D475" s="12">
        <v>21.35</v>
      </c>
      <c r="E475" s="14">
        <v>0.70565646152899386</v>
      </c>
      <c r="F475" s="12">
        <v>1.4888888888888889</v>
      </c>
      <c r="G475" s="12">
        <v>1.7505938242280286</v>
      </c>
      <c r="I475">
        <f>COUNTIF(B368:B480,"&gt;75")</f>
        <v>25</v>
      </c>
      <c r="J475" s="50" t="s">
        <v>290</v>
      </c>
      <c r="K475" s="12" t="s">
        <v>320</v>
      </c>
      <c r="L475" s="18">
        <f t="array" ref="L475">AVERAGE(IF(B368:B480 &gt;75,C368:C480))</f>
        <v>1.094923611410616</v>
      </c>
      <c r="M475" s="12" t="s">
        <v>321</v>
      </c>
      <c r="N475" s="18">
        <f t="array" ref="N475">AVERAGE(IF(B368:B480 &gt;75,F368:F480))</f>
        <v>1.1695637777239529</v>
      </c>
      <c r="O475" s="12" t="s">
        <v>323</v>
      </c>
      <c r="P475" s="18">
        <f t="array" ref="P475">AVERAGE(IF(B368:B480 &gt;75,G368:G480))</f>
        <v>1.3035480677890166</v>
      </c>
    </row>
    <row r="476" spans="2:16" x14ac:dyDescent="0.25">
      <c r="B476" s="12">
        <v>27.28</v>
      </c>
      <c r="C476" s="12">
        <v>1.136501079913607</v>
      </c>
      <c r="D476" s="12">
        <v>21.35</v>
      </c>
      <c r="E476" s="14">
        <v>0.67949724224388763</v>
      </c>
      <c r="F476" s="12">
        <v>1.3389312977099237</v>
      </c>
      <c r="G476" s="12">
        <v>1.4780898876404496</v>
      </c>
      <c r="K476" s="12"/>
      <c r="M476" s="12"/>
      <c r="O476" s="12"/>
    </row>
    <row r="477" spans="2:16" x14ac:dyDescent="0.25">
      <c r="B477" s="12">
        <v>74.88</v>
      </c>
      <c r="C477" s="12">
        <v>1.1705445544554456</v>
      </c>
      <c r="D477" s="12">
        <v>14.233333333333333</v>
      </c>
      <c r="E477" s="14">
        <v>0.70274740836411898</v>
      </c>
      <c r="F477" s="12">
        <v>1.4778125</v>
      </c>
      <c r="G477" s="12">
        <v>1.7418047882136278</v>
      </c>
      <c r="I477">
        <f>COUNTIF(C368:C480,"&lt;1")</f>
        <v>33</v>
      </c>
      <c r="J477" s="50" t="s">
        <v>310</v>
      </c>
      <c r="K477" s="50" t="s">
        <v>324</v>
      </c>
      <c r="L477" s="41">
        <f>I477/I474</f>
        <v>0.29203539823008851</v>
      </c>
    </row>
    <row r="478" spans="2:16" ht="18" x14ac:dyDescent="0.35">
      <c r="B478" s="12">
        <v>25.36</v>
      </c>
      <c r="C478" s="12">
        <v>1.1356854838709676</v>
      </c>
      <c r="D478" s="12">
        <v>14.233333333333333</v>
      </c>
      <c r="E478" s="14">
        <v>0.67178929676190191</v>
      </c>
      <c r="F478" s="12">
        <v>1.1909090909090909</v>
      </c>
      <c r="G478" s="12">
        <v>1.2658426966292133</v>
      </c>
      <c r="I478">
        <f>COUNTIF(F368:F480,"&lt;1")</f>
        <v>22</v>
      </c>
      <c r="J478" s="51" t="s">
        <v>310</v>
      </c>
      <c r="K478" s="12" t="s">
        <v>327</v>
      </c>
      <c r="L478" s="41">
        <f>I478/I474</f>
        <v>0.19469026548672566</v>
      </c>
      <c r="M478" s="18"/>
      <c r="N478" s="49"/>
      <c r="O478" s="46"/>
    </row>
    <row r="479" spans="2:16" ht="18" x14ac:dyDescent="0.35">
      <c r="B479" s="12">
        <v>74.720000000000013</v>
      </c>
      <c r="C479" s="12">
        <v>1.1180257510729614</v>
      </c>
      <c r="D479" s="12">
        <v>14.233333333333333</v>
      </c>
      <c r="E479" s="14">
        <v>0.68338472733245259</v>
      </c>
      <c r="F479" s="12">
        <v>1.360313315926893</v>
      </c>
      <c r="G479" s="12">
        <v>1.5957120980091883</v>
      </c>
      <c r="I479">
        <f>COUNTIF(G368:G480,"&lt;1")</f>
        <v>10</v>
      </c>
      <c r="J479" s="51" t="s">
        <v>310</v>
      </c>
      <c r="K479" s="12" t="s">
        <v>328</v>
      </c>
      <c r="L479" s="41">
        <f>I479/I474</f>
        <v>8.8495575221238937E-2</v>
      </c>
    </row>
    <row r="480" spans="2:16" x14ac:dyDescent="0.25">
      <c r="B480" s="12">
        <v>24.480000000000004</v>
      </c>
      <c r="C480" s="12">
        <v>1.1200622083981338</v>
      </c>
      <c r="D480" s="12">
        <v>14.233333333333333</v>
      </c>
      <c r="E480" s="14">
        <v>0.65393416731878351</v>
      </c>
      <c r="F480" s="12">
        <v>1.2612959719789842</v>
      </c>
      <c r="G480" s="12">
        <v>1.4318091451292247</v>
      </c>
    </row>
    <row r="481" spans="2:9" x14ac:dyDescent="0.25">
      <c r="F481" s="12"/>
      <c r="G481" s="12"/>
    </row>
    <row r="482" spans="2:9" x14ac:dyDescent="0.25">
      <c r="B482" s="35"/>
      <c r="E482" s="18"/>
      <c r="F482" s="18"/>
      <c r="G482" s="18"/>
      <c r="I482" s="37"/>
    </row>
    <row r="483" spans="2:9" x14ac:dyDescent="0.25">
      <c r="B483" s="35"/>
      <c r="E483" s="18"/>
      <c r="F483" s="18"/>
      <c r="G483" s="18"/>
      <c r="I483" s="37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2018-04-13T14:52:56Z</cp:lastPrinted>
  <dcterms:created xsi:type="dcterms:W3CDTF">2017-12-02T14:13:22Z</dcterms:created>
  <dcterms:modified xsi:type="dcterms:W3CDTF">2018-05-30T15:07:30Z</dcterms:modified>
</cp:coreProperties>
</file>