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404\"/>
    </mc:Choice>
  </mc:AlternateContent>
  <xr:revisionPtr revIDLastSave="0" documentId="8_{1B601E28-F89E-4915-95F1-F6BB3DEAA9B8}" xr6:coauthVersionLast="40" xr6:coauthVersionMax="40" xr10:uidLastSave="{00000000-0000-0000-0000-000000000000}"/>
  <bookViews>
    <workbookView xWindow="32760" yWindow="32760" windowWidth="11400" windowHeight="6270" xr2:uid="{00000000-000D-0000-FFFF-FFFF00000000}"/>
  </bookViews>
  <sheets>
    <sheet name="Data" sheetId="1" r:id="rId1"/>
    <sheet name="Summary" sheetId="2" r:id="rId2"/>
    <sheet name="Graph vEC4" sheetId="3" r:id="rId3"/>
    <sheet name="v fcyl" sheetId="4" r:id="rId4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J8" i="1"/>
  <c r="S8" i="1"/>
  <c r="T8" i="1"/>
  <c r="U8" i="1"/>
  <c r="V8" i="1"/>
  <c r="P8" i="1"/>
  <c r="W8" i="1"/>
  <c r="X8" i="1"/>
  <c r="K8" i="1"/>
  <c r="L8" i="1"/>
  <c r="M8" i="1"/>
  <c r="Q8" i="1"/>
  <c r="R8" i="1"/>
  <c r="Y8" i="1"/>
  <c r="H9" i="1"/>
  <c r="J9" i="1"/>
  <c r="S9" i="1"/>
  <c r="T9" i="1"/>
  <c r="U9" i="1"/>
  <c r="V9" i="1"/>
  <c r="P9" i="1"/>
  <c r="W9" i="1"/>
  <c r="X9" i="1"/>
  <c r="K9" i="1"/>
  <c r="L9" i="1"/>
  <c r="M9" i="1"/>
  <c r="Q9" i="1"/>
  <c r="R9" i="1"/>
  <c r="Y9" i="1"/>
  <c r="H12" i="1"/>
  <c r="J12" i="1"/>
  <c r="S12" i="1"/>
  <c r="T12" i="1"/>
  <c r="U12" i="1"/>
  <c r="V12" i="1"/>
  <c r="P12" i="1"/>
  <c r="W12" i="1"/>
  <c r="X12" i="1"/>
  <c r="K12" i="1"/>
  <c r="L12" i="1"/>
  <c r="M12" i="1"/>
  <c r="Q12" i="1"/>
  <c r="R12" i="1"/>
  <c r="Y12" i="1"/>
  <c r="H13" i="1"/>
  <c r="J13" i="1"/>
  <c r="S13" i="1"/>
  <c r="T13" i="1"/>
  <c r="U13" i="1"/>
  <c r="V13" i="1"/>
  <c r="P13" i="1"/>
  <c r="W13" i="1"/>
  <c r="X13" i="1"/>
  <c r="K13" i="1"/>
  <c r="L13" i="1"/>
  <c r="M13" i="1"/>
  <c r="Q13" i="1"/>
  <c r="R13" i="1"/>
  <c r="Y13" i="1"/>
  <c r="H14" i="1"/>
  <c r="J14" i="1"/>
  <c r="S14" i="1"/>
  <c r="T14" i="1"/>
  <c r="U14" i="1"/>
  <c r="V14" i="1"/>
  <c r="P14" i="1"/>
  <c r="W14" i="1"/>
  <c r="X14" i="1"/>
  <c r="K14" i="1"/>
  <c r="L14" i="1"/>
  <c r="M14" i="1"/>
  <c r="Q14" i="1"/>
  <c r="R14" i="1"/>
  <c r="Y14" i="1"/>
  <c r="H15" i="1"/>
  <c r="J15" i="1"/>
  <c r="S15" i="1"/>
  <c r="T15" i="1"/>
  <c r="U15" i="1"/>
  <c r="V15" i="1"/>
  <c r="P15" i="1"/>
  <c r="W15" i="1"/>
  <c r="X15" i="1"/>
  <c r="K15" i="1"/>
  <c r="L15" i="1"/>
  <c r="M15" i="1"/>
  <c r="Q15" i="1"/>
  <c r="R15" i="1"/>
  <c r="Y15" i="1"/>
  <c r="H16" i="1"/>
  <c r="J16" i="1"/>
  <c r="S16" i="1"/>
  <c r="T16" i="1"/>
  <c r="U16" i="1"/>
  <c r="V16" i="1"/>
  <c r="P16" i="1"/>
  <c r="W16" i="1"/>
  <c r="X16" i="1"/>
  <c r="K16" i="1"/>
  <c r="L16" i="1"/>
  <c r="M16" i="1"/>
  <c r="Q16" i="1"/>
  <c r="R16" i="1"/>
  <c r="Y16" i="1"/>
  <c r="H17" i="1"/>
  <c r="J17" i="1"/>
  <c r="S17" i="1"/>
  <c r="T17" i="1"/>
  <c r="U17" i="1"/>
  <c r="V17" i="1"/>
  <c r="P17" i="1"/>
  <c r="W17" i="1"/>
  <c r="X17" i="1"/>
  <c r="K17" i="1"/>
  <c r="L17" i="1"/>
  <c r="M17" i="1"/>
  <c r="Q17" i="1"/>
  <c r="R17" i="1"/>
  <c r="Y17" i="1"/>
  <c r="H18" i="1"/>
  <c r="J18" i="1"/>
  <c r="S18" i="1"/>
  <c r="T18" i="1"/>
  <c r="U18" i="1"/>
  <c r="V18" i="1"/>
  <c r="P18" i="1"/>
  <c r="W18" i="1"/>
  <c r="X18" i="1"/>
  <c r="K18" i="1"/>
  <c r="L18" i="1"/>
  <c r="M18" i="1"/>
  <c r="Q18" i="1"/>
  <c r="R18" i="1"/>
  <c r="Y18" i="1"/>
  <c r="H19" i="1"/>
  <c r="J19" i="1"/>
  <c r="S19" i="1"/>
  <c r="T19" i="1"/>
  <c r="U19" i="1"/>
  <c r="V19" i="1"/>
  <c r="P19" i="1"/>
  <c r="W19" i="1"/>
  <c r="X19" i="1"/>
  <c r="K19" i="1"/>
  <c r="L19" i="1"/>
  <c r="M19" i="1"/>
  <c r="Q19" i="1"/>
  <c r="R19" i="1"/>
  <c r="Y19" i="1"/>
  <c r="H20" i="1"/>
  <c r="J20" i="1"/>
  <c r="S20" i="1"/>
  <c r="T20" i="1"/>
  <c r="U20" i="1"/>
  <c r="V20" i="1"/>
  <c r="P20" i="1"/>
  <c r="W20" i="1"/>
  <c r="X20" i="1"/>
  <c r="K20" i="1"/>
  <c r="L20" i="1"/>
  <c r="M20" i="1"/>
  <c r="Q20" i="1"/>
  <c r="R20" i="1"/>
  <c r="Y20" i="1"/>
  <c r="H21" i="1"/>
  <c r="J21" i="1"/>
  <c r="S21" i="1"/>
  <c r="T21" i="1"/>
  <c r="U21" i="1"/>
  <c r="V21" i="1"/>
  <c r="P21" i="1"/>
  <c r="W21" i="1"/>
  <c r="X21" i="1"/>
  <c r="K21" i="1"/>
  <c r="L21" i="1"/>
  <c r="M21" i="1"/>
  <c r="Q21" i="1"/>
  <c r="R21" i="1"/>
  <c r="Y21" i="1"/>
  <c r="H22" i="1"/>
  <c r="J22" i="1"/>
  <c r="S22" i="1"/>
  <c r="T22" i="1"/>
  <c r="U22" i="1"/>
  <c r="V22" i="1"/>
  <c r="P22" i="1"/>
  <c r="W22" i="1"/>
  <c r="X22" i="1"/>
  <c r="K22" i="1"/>
  <c r="L22" i="1"/>
  <c r="M22" i="1"/>
  <c r="Q22" i="1"/>
  <c r="R22" i="1"/>
  <c r="Y22" i="1"/>
  <c r="H23" i="1"/>
  <c r="J23" i="1"/>
  <c r="S23" i="1"/>
  <c r="T23" i="1"/>
  <c r="U23" i="1"/>
  <c r="V23" i="1"/>
  <c r="P23" i="1"/>
  <c r="W23" i="1"/>
  <c r="X23" i="1"/>
  <c r="K23" i="1"/>
  <c r="L23" i="1"/>
  <c r="M23" i="1"/>
  <c r="Q23" i="1"/>
  <c r="R23" i="1"/>
  <c r="Y23" i="1"/>
  <c r="H24" i="1"/>
  <c r="J24" i="1"/>
  <c r="S24" i="1"/>
  <c r="T24" i="1"/>
  <c r="U24" i="1"/>
  <c r="V24" i="1"/>
  <c r="P24" i="1"/>
  <c r="W24" i="1"/>
  <c r="X24" i="1"/>
  <c r="K24" i="1"/>
  <c r="L24" i="1"/>
  <c r="M24" i="1"/>
  <c r="Q24" i="1"/>
  <c r="R24" i="1"/>
  <c r="Y24" i="1"/>
  <c r="H25" i="1"/>
  <c r="J25" i="1"/>
  <c r="S25" i="1"/>
  <c r="T25" i="1"/>
  <c r="U25" i="1"/>
  <c r="V25" i="1"/>
  <c r="P25" i="1"/>
  <c r="W25" i="1"/>
  <c r="X25" i="1"/>
  <c r="K25" i="1"/>
  <c r="L25" i="1"/>
  <c r="M25" i="1"/>
  <c r="Q25" i="1"/>
  <c r="R25" i="1"/>
  <c r="Y25" i="1"/>
  <c r="H26" i="1"/>
  <c r="J26" i="1"/>
  <c r="S26" i="1"/>
  <c r="T26" i="1"/>
  <c r="U26" i="1"/>
  <c r="V26" i="1"/>
  <c r="P26" i="1"/>
  <c r="W26" i="1"/>
  <c r="X26" i="1"/>
  <c r="K26" i="1"/>
  <c r="L26" i="1"/>
  <c r="M26" i="1"/>
  <c r="Q26" i="1"/>
  <c r="R26" i="1"/>
  <c r="Y26" i="1"/>
  <c r="H27" i="1"/>
  <c r="J27" i="1"/>
  <c r="S27" i="1"/>
  <c r="T27" i="1"/>
  <c r="U27" i="1"/>
  <c r="V27" i="1"/>
  <c r="P27" i="1"/>
  <c r="W27" i="1"/>
  <c r="X27" i="1"/>
  <c r="K27" i="1"/>
  <c r="L27" i="1"/>
  <c r="M27" i="1"/>
  <c r="Q27" i="1"/>
  <c r="R27" i="1"/>
  <c r="Y27" i="1"/>
  <c r="H28" i="1"/>
  <c r="J28" i="1"/>
  <c r="S28" i="1"/>
  <c r="T28" i="1"/>
  <c r="U28" i="1"/>
  <c r="V28" i="1"/>
  <c r="P28" i="1"/>
  <c r="W28" i="1"/>
  <c r="X28" i="1"/>
  <c r="K28" i="1"/>
  <c r="L28" i="1"/>
  <c r="M28" i="1"/>
  <c r="Q28" i="1"/>
  <c r="R28" i="1"/>
  <c r="Y28" i="1"/>
  <c r="H29" i="1"/>
  <c r="J29" i="1"/>
  <c r="S29" i="1"/>
  <c r="T29" i="1"/>
  <c r="U29" i="1"/>
  <c r="V29" i="1"/>
  <c r="P29" i="1"/>
  <c r="W29" i="1"/>
  <c r="X29" i="1"/>
  <c r="K29" i="1"/>
  <c r="L29" i="1"/>
  <c r="M29" i="1"/>
  <c r="Q29" i="1"/>
  <c r="R29" i="1"/>
  <c r="Y29" i="1"/>
  <c r="H30" i="1"/>
  <c r="J30" i="1"/>
  <c r="S30" i="1"/>
  <c r="T30" i="1"/>
  <c r="U30" i="1"/>
  <c r="V30" i="1"/>
  <c r="P30" i="1"/>
  <c r="W30" i="1"/>
  <c r="X30" i="1"/>
  <c r="K30" i="1"/>
  <c r="L30" i="1"/>
  <c r="M30" i="1"/>
  <c r="Q30" i="1"/>
  <c r="R30" i="1"/>
  <c r="Y30" i="1"/>
  <c r="H31" i="1"/>
  <c r="J31" i="1"/>
  <c r="S31" i="1"/>
  <c r="T31" i="1"/>
  <c r="U31" i="1"/>
  <c r="V31" i="1"/>
  <c r="P31" i="1"/>
  <c r="W31" i="1"/>
  <c r="X31" i="1"/>
  <c r="K31" i="1"/>
  <c r="L31" i="1"/>
  <c r="M31" i="1"/>
  <c r="Q31" i="1"/>
  <c r="R31" i="1"/>
  <c r="Y31" i="1"/>
  <c r="H34" i="1"/>
  <c r="J34" i="1"/>
  <c r="S34" i="1"/>
  <c r="T34" i="1"/>
  <c r="U34" i="1"/>
  <c r="V34" i="1"/>
  <c r="P34" i="1"/>
  <c r="W34" i="1"/>
  <c r="X34" i="1"/>
  <c r="K34" i="1"/>
  <c r="L34" i="1"/>
  <c r="M34" i="1"/>
  <c r="Q34" i="1"/>
  <c r="R34" i="1"/>
  <c r="Y34" i="1"/>
  <c r="H35" i="1"/>
  <c r="J35" i="1"/>
  <c r="S35" i="1"/>
  <c r="T35" i="1"/>
  <c r="U35" i="1"/>
  <c r="V35" i="1"/>
  <c r="P35" i="1"/>
  <c r="W35" i="1"/>
  <c r="X35" i="1"/>
  <c r="K35" i="1"/>
  <c r="L35" i="1"/>
  <c r="M35" i="1"/>
  <c r="Q35" i="1"/>
  <c r="R35" i="1"/>
  <c r="Y35" i="1"/>
  <c r="H36" i="1"/>
  <c r="J36" i="1"/>
  <c r="S36" i="1"/>
  <c r="T36" i="1"/>
  <c r="U36" i="1"/>
  <c r="V36" i="1"/>
  <c r="P36" i="1"/>
  <c r="W36" i="1"/>
  <c r="X36" i="1"/>
  <c r="K36" i="1"/>
  <c r="L36" i="1"/>
  <c r="M36" i="1"/>
  <c r="Q36" i="1"/>
  <c r="R36" i="1"/>
  <c r="Y36" i="1"/>
  <c r="H37" i="1"/>
  <c r="J37" i="1"/>
  <c r="S37" i="1"/>
  <c r="T37" i="1"/>
  <c r="U37" i="1"/>
  <c r="V37" i="1"/>
  <c r="P37" i="1"/>
  <c r="W37" i="1"/>
  <c r="X37" i="1"/>
  <c r="K37" i="1"/>
  <c r="L37" i="1"/>
  <c r="M37" i="1"/>
  <c r="Q37" i="1"/>
  <c r="R37" i="1"/>
  <c r="Y37" i="1"/>
  <c r="H38" i="1"/>
  <c r="J38" i="1"/>
  <c r="S38" i="1"/>
  <c r="T38" i="1"/>
  <c r="U38" i="1"/>
  <c r="V38" i="1"/>
  <c r="P38" i="1"/>
  <c r="W38" i="1"/>
  <c r="X38" i="1"/>
  <c r="K38" i="1"/>
  <c r="L38" i="1"/>
  <c r="M38" i="1"/>
  <c r="Q38" i="1"/>
  <c r="R38" i="1"/>
  <c r="Y38" i="1"/>
  <c r="H39" i="1"/>
  <c r="J39" i="1"/>
  <c r="S39" i="1"/>
  <c r="T39" i="1"/>
  <c r="U39" i="1"/>
  <c r="V39" i="1"/>
  <c r="P39" i="1"/>
  <c r="W39" i="1"/>
  <c r="X39" i="1"/>
  <c r="K39" i="1"/>
  <c r="L39" i="1"/>
  <c r="M39" i="1"/>
  <c r="Q39" i="1"/>
  <c r="R39" i="1"/>
  <c r="Y39" i="1"/>
  <c r="H40" i="1"/>
  <c r="J40" i="1"/>
  <c r="S40" i="1"/>
  <c r="T40" i="1"/>
  <c r="U40" i="1"/>
  <c r="V40" i="1"/>
  <c r="P40" i="1"/>
  <c r="W40" i="1"/>
  <c r="X40" i="1"/>
  <c r="K40" i="1"/>
  <c r="L40" i="1"/>
  <c r="M40" i="1"/>
  <c r="Q40" i="1"/>
  <c r="R40" i="1"/>
  <c r="Y40" i="1"/>
  <c r="H41" i="1"/>
  <c r="J41" i="1"/>
  <c r="S41" i="1"/>
  <c r="T41" i="1"/>
  <c r="U41" i="1"/>
  <c r="V41" i="1"/>
  <c r="P41" i="1"/>
  <c r="W41" i="1"/>
  <c r="X41" i="1"/>
  <c r="K41" i="1"/>
  <c r="L41" i="1"/>
  <c r="M41" i="1"/>
  <c r="Q41" i="1"/>
  <c r="R41" i="1"/>
  <c r="Y41" i="1"/>
  <c r="H42" i="1"/>
  <c r="J42" i="1"/>
  <c r="S42" i="1"/>
  <c r="T42" i="1"/>
  <c r="U42" i="1"/>
  <c r="V42" i="1"/>
  <c r="P42" i="1"/>
  <c r="W42" i="1"/>
  <c r="X42" i="1"/>
  <c r="K42" i="1"/>
  <c r="L42" i="1"/>
  <c r="M42" i="1"/>
  <c r="Q42" i="1"/>
  <c r="R42" i="1"/>
  <c r="Y42" i="1"/>
  <c r="H43" i="1"/>
  <c r="J43" i="1"/>
  <c r="S43" i="1"/>
  <c r="T43" i="1"/>
  <c r="U43" i="1"/>
  <c r="V43" i="1"/>
  <c r="P43" i="1"/>
  <c r="W43" i="1"/>
  <c r="X43" i="1"/>
  <c r="K43" i="1"/>
  <c r="L43" i="1"/>
  <c r="M43" i="1"/>
  <c r="Q43" i="1"/>
  <c r="R43" i="1"/>
  <c r="Y43" i="1"/>
  <c r="H44" i="1"/>
  <c r="J44" i="1"/>
  <c r="S44" i="1"/>
  <c r="T44" i="1"/>
  <c r="U44" i="1"/>
  <c r="V44" i="1"/>
  <c r="P44" i="1"/>
  <c r="W44" i="1"/>
  <c r="X44" i="1"/>
  <c r="K44" i="1"/>
  <c r="L44" i="1"/>
  <c r="M44" i="1"/>
  <c r="Q44" i="1"/>
  <c r="R44" i="1"/>
  <c r="Y44" i="1"/>
  <c r="H45" i="1"/>
  <c r="J45" i="1"/>
  <c r="S45" i="1"/>
  <c r="T45" i="1"/>
  <c r="U45" i="1"/>
  <c r="V45" i="1"/>
  <c r="P45" i="1"/>
  <c r="W45" i="1"/>
  <c r="X45" i="1"/>
  <c r="K45" i="1"/>
  <c r="L45" i="1"/>
  <c r="M45" i="1"/>
  <c r="Q45" i="1"/>
  <c r="R45" i="1"/>
  <c r="Y45" i="1"/>
  <c r="H46" i="1"/>
  <c r="J46" i="1"/>
  <c r="S46" i="1"/>
  <c r="T46" i="1"/>
  <c r="U46" i="1"/>
  <c r="V46" i="1"/>
  <c r="P46" i="1"/>
  <c r="W46" i="1"/>
  <c r="X46" i="1"/>
  <c r="K46" i="1"/>
  <c r="L46" i="1"/>
  <c r="M46" i="1"/>
  <c r="Q46" i="1"/>
  <c r="R46" i="1"/>
  <c r="Y46" i="1"/>
  <c r="H47" i="1"/>
  <c r="J47" i="1"/>
  <c r="S47" i="1"/>
  <c r="T47" i="1"/>
  <c r="U47" i="1"/>
  <c r="V47" i="1"/>
  <c r="P47" i="1"/>
  <c r="W47" i="1"/>
  <c r="X47" i="1"/>
  <c r="K47" i="1"/>
  <c r="L47" i="1"/>
  <c r="M47" i="1"/>
  <c r="Q47" i="1"/>
  <c r="R47" i="1"/>
  <c r="Y47" i="1"/>
  <c r="H48" i="1"/>
  <c r="J48" i="1"/>
  <c r="S48" i="1"/>
  <c r="T48" i="1"/>
  <c r="U48" i="1"/>
  <c r="V48" i="1"/>
  <c r="P48" i="1"/>
  <c r="W48" i="1"/>
  <c r="X48" i="1"/>
  <c r="K48" i="1"/>
  <c r="L48" i="1"/>
  <c r="M48" i="1"/>
  <c r="Q48" i="1"/>
  <c r="R48" i="1"/>
  <c r="Y48" i="1"/>
  <c r="H49" i="1"/>
  <c r="J49" i="1"/>
  <c r="S49" i="1"/>
  <c r="T49" i="1"/>
  <c r="U49" i="1"/>
  <c r="V49" i="1"/>
  <c r="P49" i="1"/>
  <c r="W49" i="1"/>
  <c r="X49" i="1"/>
  <c r="K49" i="1"/>
  <c r="L49" i="1"/>
  <c r="M49" i="1"/>
  <c r="Q49" i="1"/>
  <c r="R49" i="1"/>
  <c r="Y49" i="1"/>
  <c r="H50" i="1"/>
  <c r="J50" i="1"/>
  <c r="S50" i="1"/>
  <c r="T50" i="1"/>
  <c r="U50" i="1"/>
  <c r="V50" i="1"/>
  <c r="P50" i="1"/>
  <c r="W50" i="1"/>
  <c r="X50" i="1"/>
  <c r="K50" i="1"/>
  <c r="L50" i="1"/>
  <c r="M50" i="1"/>
  <c r="Q50" i="1"/>
  <c r="R50" i="1"/>
  <c r="Y50" i="1"/>
  <c r="H51" i="1"/>
  <c r="J51" i="1"/>
  <c r="S51" i="1"/>
  <c r="T51" i="1"/>
  <c r="U51" i="1"/>
  <c r="V51" i="1"/>
  <c r="P51" i="1"/>
  <c r="W51" i="1"/>
  <c r="X51" i="1"/>
  <c r="K51" i="1"/>
  <c r="L51" i="1"/>
  <c r="M51" i="1"/>
  <c r="Q51" i="1"/>
  <c r="R51" i="1"/>
  <c r="Y51" i="1"/>
  <c r="H52" i="1"/>
  <c r="J52" i="1"/>
  <c r="S52" i="1"/>
  <c r="T52" i="1"/>
  <c r="U52" i="1"/>
  <c r="V52" i="1"/>
  <c r="P52" i="1"/>
  <c r="W52" i="1"/>
  <c r="X52" i="1"/>
  <c r="K52" i="1"/>
  <c r="L52" i="1"/>
  <c r="M52" i="1"/>
  <c r="Q52" i="1"/>
  <c r="R52" i="1"/>
  <c r="Y52" i="1"/>
  <c r="H53" i="1"/>
  <c r="J53" i="1"/>
  <c r="S53" i="1"/>
  <c r="T53" i="1"/>
  <c r="U53" i="1"/>
  <c r="V53" i="1"/>
  <c r="P53" i="1"/>
  <c r="W53" i="1"/>
  <c r="X53" i="1"/>
  <c r="K53" i="1"/>
  <c r="L53" i="1"/>
  <c r="M53" i="1"/>
  <c r="Q53" i="1"/>
  <c r="R53" i="1"/>
  <c r="Y53" i="1"/>
  <c r="H54" i="1"/>
  <c r="J54" i="1"/>
  <c r="S54" i="1"/>
  <c r="T54" i="1"/>
  <c r="U54" i="1"/>
  <c r="V54" i="1"/>
  <c r="P54" i="1"/>
  <c r="W54" i="1"/>
  <c r="X54" i="1"/>
  <c r="K54" i="1"/>
  <c r="L54" i="1"/>
  <c r="M54" i="1"/>
  <c r="Q54" i="1"/>
  <c r="R54" i="1"/>
  <c r="Y54" i="1"/>
  <c r="H55" i="1"/>
  <c r="J55" i="1"/>
  <c r="S55" i="1"/>
  <c r="T55" i="1"/>
  <c r="U55" i="1"/>
  <c r="V55" i="1"/>
  <c r="P55" i="1"/>
  <c r="W55" i="1"/>
  <c r="X55" i="1"/>
  <c r="K55" i="1"/>
  <c r="L55" i="1"/>
  <c r="M55" i="1"/>
  <c r="Q55" i="1"/>
  <c r="R55" i="1"/>
  <c r="Y55" i="1"/>
  <c r="H56" i="1"/>
  <c r="J56" i="1"/>
  <c r="S56" i="1"/>
  <c r="T56" i="1"/>
  <c r="U56" i="1"/>
  <c r="V56" i="1"/>
  <c r="P56" i="1"/>
  <c r="W56" i="1"/>
  <c r="X56" i="1"/>
  <c r="K56" i="1"/>
  <c r="L56" i="1"/>
  <c r="M56" i="1"/>
  <c r="Q56" i="1"/>
  <c r="R56" i="1"/>
  <c r="Y56" i="1"/>
  <c r="H57" i="1"/>
  <c r="J57" i="1"/>
  <c r="S57" i="1"/>
  <c r="T57" i="1"/>
  <c r="U57" i="1"/>
  <c r="V57" i="1"/>
  <c r="P57" i="1"/>
  <c r="W57" i="1"/>
  <c r="X57" i="1"/>
  <c r="K57" i="1"/>
  <c r="L57" i="1"/>
  <c r="M57" i="1"/>
  <c r="Q57" i="1"/>
  <c r="R57" i="1"/>
  <c r="Y57" i="1"/>
  <c r="H58" i="1"/>
  <c r="J58" i="1"/>
  <c r="S58" i="1"/>
  <c r="T58" i="1"/>
  <c r="U58" i="1"/>
  <c r="V58" i="1"/>
  <c r="P58" i="1"/>
  <c r="W58" i="1"/>
  <c r="X58" i="1"/>
  <c r="K58" i="1"/>
  <c r="L58" i="1"/>
  <c r="M58" i="1"/>
  <c r="Q58" i="1"/>
  <c r="R58" i="1"/>
  <c r="Y58" i="1"/>
  <c r="H59" i="1"/>
  <c r="J59" i="1"/>
  <c r="S59" i="1"/>
  <c r="T59" i="1"/>
  <c r="U59" i="1"/>
  <c r="V59" i="1"/>
  <c r="P59" i="1"/>
  <c r="W59" i="1"/>
  <c r="X59" i="1"/>
  <c r="K59" i="1"/>
  <c r="L59" i="1"/>
  <c r="M59" i="1"/>
  <c r="Q59" i="1"/>
  <c r="R59" i="1"/>
  <c r="Y59" i="1"/>
  <c r="H60" i="1"/>
  <c r="J60" i="1"/>
  <c r="S60" i="1"/>
  <c r="T60" i="1"/>
  <c r="U60" i="1"/>
  <c r="V60" i="1"/>
  <c r="P60" i="1"/>
  <c r="W60" i="1"/>
  <c r="X60" i="1"/>
  <c r="K60" i="1"/>
  <c r="L60" i="1"/>
  <c r="M60" i="1"/>
  <c r="Q60" i="1"/>
  <c r="R60" i="1"/>
  <c r="Y60" i="1"/>
  <c r="H61" i="1"/>
  <c r="J61" i="1"/>
  <c r="S61" i="1"/>
  <c r="T61" i="1"/>
  <c r="U61" i="1"/>
  <c r="V61" i="1"/>
  <c r="P61" i="1"/>
  <c r="W61" i="1"/>
  <c r="X61" i="1"/>
  <c r="K61" i="1"/>
  <c r="L61" i="1"/>
  <c r="M61" i="1"/>
  <c r="Q61" i="1"/>
  <c r="R61" i="1"/>
  <c r="Y61" i="1"/>
  <c r="H62" i="1"/>
  <c r="J62" i="1"/>
  <c r="S62" i="1"/>
  <c r="T62" i="1"/>
  <c r="U62" i="1"/>
  <c r="V62" i="1"/>
  <c r="P62" i="1"/>
  <c r="W62" i="1"/>
  <c r="X62" i="1"/>
  <c r="K62" i="1"/>
  <c r="L62" i="1"/>
  <c r="M62" i="1"/>
  <c r="Q62" i="1"/>
  <c r="R62" i="1"/>
  <c r="Y62" i="1"/>
  <c r="H63" i="1"/>
  <c r="J63" i="1"/>
  <c r="S63" i="1"/>
  <c r="T63" i="1"/>
  <c r="U63" i="1"/>
  <c r="V63" i="1"/>
  <c r="P63" i="1"/>
  <c r="W63" i="1"/>
  <c r="X63" i="1"/>
  <c r="K63" i="1"/>
  <c r="L63" i="1"/>
  <c r="M63" i="1"/>
  <c r="Q63" i="1"/>
  <c r="R63" i="1"/>
  <c r="Y63" i="1"/>
  <c r="H64" i="1"/>
  <c r="J64" i="1"/>
  <c r="S64" i="1"/>
  <c r="T64" i="1"/>
  <c r="U64" i="1"/>
  <c r="V64" i="1"/>
  <c r="P64" i="1"/>
  <c r="W64" i="1"/>
  <c r="X64" i="1"/>
  <c r="K64" i="1"/>
  <c r="L64" i="1"/>
  <c r="M64" i="1"/>
  <c r="Q64" i="1"/>
  <c r="R64" i="1"/>
  <c r="Y64" i="1"/>
  <c r="H65" i="1"/>
  <c r="J65" i="1"/>
  <c r="S65" i="1"/>
  <c r="T65" i="1"/>
  <c r="U65" i="1"/>
  <c r="V65" i="1"/>
  <c r="P65" i="1"/>
  <c r="W65" i="1"/>
  <c r="X65" i="1"/>
  <c r="K65" i="1"/>
  <c r="L65" i="1"/>
  <c r="M65" i="1"/>
  <c r="Q65" i="1"/>
  <c r="R65" i="1"/>
  <c r="Y65" i="1"/>
  <c r="H66" i="1"/>
  <c r="J66" i="1"/>
  <c r="S66" i="1"/>
  <c r="T66" i="1"/>
  <c r="U66" i="1"/>
  <c r="V66" i="1"/>
  <c r="P66" i="1"/>
  <c r="W66" i="1"/>
  <c r="X66" i="1"/>
  <c r="K66" i="1"/>
  <c r="L66" i="1"/>
  <c r="M66" i="1"/>
  <c r="Q66" i="1"/>
  <c r="R66" i="1"/>
  <c r="Y66" i="1"/>
  <c r="H67" i="1"/>
  <c r="J67" i="1"/>
  <c r="S67" i="1"/>
  <c r="T67" i="1"/>
  <c r="U67" i="1"/>
  <c r="V67" i="1"/>
  <c r="P67" i="1"/>
  <c r="W67" i="1"/>
  <c r="X67" i="1"/>
  <c r="K67" i="1"/>
  <c r="L67" i="1"/>
  <c r="M67" i="1"/>
  <c r="Q67" i="1"/>
  <c r="R67" i="1"/>
  <c r="Y67" i="1"/>
  <c r="H68" i="1"/>
  <c r="J68" i="1"/>
  <c r="S68" i="1"/>
  <c r="T68" i="1"/>
  <c r="U68" i="1"/>
  <c r="V68" i="1"/>
  <c r="P68" i="1"/>
  <c r="W68" i="1"/>
  <c r="X68" i="1"/>
  <c r="K68" i="1"/>
  <c r="L68" i="1"/>
  <c r="M68" i="1"/>
  <c r="Q68" i="1"/>
  <c r="R68" i="1"/>
  <c r="Y68" i="1"/>
  <c r="H69" i="1"/>
  <c r="J69" i="1"/>
  <c r="S69" i="1"/>
  <c r="T69" i="1"/>
  <c r="U69" i="1"/>
  <c r="V69" i="1"/>
  <c r="P69" i="1"/>
  <c r="W69" i="1"/>
  <c r="X69" i="1"/>
  <c r="K69" i="1"/>
  <c r="L69" i="1"/>
  <c r="M69" i="1"/>
  <c r="Q69" i="1"/>
  <c r="R69" i="1"/>
  <c r="Y69" i="1"/>
  <c r="H72" i="1"/>
  <c r="J72" i="1"/>
  <c r="S72" i="1"/>
  <c r="T72" i="1"/>
  <c r="U72" i="1"/>
  <c r="V72" i="1"/>
  <c r="P72" i="1"/>
  <c r="W72" i="1"/>
  <c r="X72" i="1"/>
  <c r="K72" i="1"/>
  <c r="L72" i="1"/>
  <c r="M72" i="1"/>
  <c r="Q72" i="1"/>
  <c r="R72" i="1"/>
  <c r="Y72" i="1"/>
  <c r="H73" i="1"/>
  <c r="J73" i="1"/>
  <c r="S73" i="1"/>
  <c r="T73" i="1"/>
  <c r="U73" i="1"/>
  <c r="V73" i="1"/>
  <c r="P73" i="1"/>
  <c r="W73" i="1"/>
  <c r="X73" i="1"/>
  <c r="K73" i="1"/>
  <c r="L73" i="1"/>
  <c r="M73" i="1"/>
  <c r="Q73" i="1"/>
  <c r="R73" i="1"/>
  <c r="Y73" i="1"/>
  <c r="H74" i="1"/>
  <c r="J74" i="1"/>
  <c r="S74" i="1"/>
  <c r="T74" i="1"/>
  <c r="U74" i="1"/>
  <c r="V74" i="1"/>
  <c r="P74" i="1"/>
  <c r="W74" i="1"/>
  <c r="X74" i="1"/>
  <c r="K74" i="1"/>
  <c r="L74" i="1"/>
  <c r="M74" i="1"/>
  <c r="Q74" i="1"/>
  <c r="R74" i="1"/>
  <c r="Y74" i="1"/>
  <c r="H75" i="1"/>
  <c r="J75" i="1"/>
  <c r="S75" i="1"/>
  <c r="T75" i="1"/>
  <c r="U75" i="1"/>
  <c r="V75" i="1"/>
  <c r="P75" i="1"/>
  <c r="W75" i="1"/>
  <c r="X75" i="1"/>
  <c r="K75" i="1"/>
  <c r="L75" i="1"/>
  <c r="M75" i="1"/>
  <c r="Q75" i="1"/>
  <c r="R75" i="1"/>
  <c r="Y75" i="1"/>
  <c r="H76" i="1"/>
  <c r="J76" i="1"/>
  <c r="S76" i="1"/>
  <c r="T76" i="1"/>
  <c r="U76" i="1"/>
  <c r="V76" i="1"/>
  <c r="P76" i="1"/>
  <c r="W76" i="1"/>
  <c r="X76" i="1"/>
  <c r="K76" i="1"/>
  <c r="L76" i="1"/>
  <c r="M76" i="1"/>
  <c r="Q76" i="1"/>
  <c r="R76" i="1"/>
  <c r="Y76" i="1"/>
  <c r="H77" i="1"/>
  <c r="J77" i="1"/>
  <c r="S77" i="1"/>
  <c r="T77" i="1"/>
  <c r="U77" i="1"/>
  <c r="V77" i="1"/>
  <c r="P77" i="1"/>
  <c r="W77" i="1"/>
  <c r="X77" i="1"/>
  <c r="K77" i="1"/>
  <c r="L77" i="1"/>
  <c r="M77" i="1"/>
  <c r="Q77" i="1"/>
  <c r="R77" i="1"/>
  <c r="Y77" i="1"/>
  <c r="H78" i="1"/>
  <c r="J78" i="1"/>
  <c r="S78" i="1"/>
  <c r="T78" i="1"/>
  <c r="U78" i="1"/>
  <c r="V78" i="1"/>
  <c r="P78" i="1"/>
  <c r="W78" i="1"/>
  <c r="X78" i="1"/>
  <c r="K78" i="1"/>
  <c r="L78" i="1"/>
  <c r="M78" i="1"/>
  <c r="Q78" i="1"/>
  <c r="R78" i="1"/>
  <c r="Y78" i="1"/>
  <c r="H79" i="1"/>
  <c r="J79" i="1"/>
  <c r="S79" i="1"/>
  <c r="T79" i="1"/>
  <c r="U79" i="1"/>
  <c r="V79" i="1"/>
  <c r="P79" i="1"/>
  <c r="W79" i="1"/>
  <c r="X79" i="1"/>
  <c r="K79" i="1"/>
  <c r="L79" i="1"/>
  <c r="M79" i="1"/>
  <c r="Q79" i="1"/>
  <c r="R79" i="1"/>
  <c r="Y79" i="1"/>
  <c r="H82" i="1"/>
  <c r="J82" i="1"/>
  <c r="S82" i="1"/>
  <c r="T82" i="1"/>
  <c r="U82" i="1"/>
  <c r="V82" i="1"/>
  <c r="P82" i="1"/>
  <c r="W82" i="1"/>
  <c r="X82" i="1"/>
  <c r="K82" i="1"/>
  <c r="L82" i="1"/>
  <c r="M82" i="1"/>
  <c r="Q82" i="1"/>
  <c r="R82" i="1"/>
  <c r="Y82" i="1"/>
  <c r="H83" i="1"/>
  <c r="J83" i="1"/>
  <c r="S83" i="1"/>
  <c r="T83" i="1"/>
  <c r="U83" i="1"/>
  <c r="V83" i="1"/>
  <c r="P83" i="1"/>
  <c r="W83" i="1"/>
  <c r="X83" i="1"/>
  <c r="K83" i="1"/>
  <c r="L83" i="1"/>
  <c r="M83" i="1"/>
  <c r="Q83" i="1"/>
  <c r="R83" i="1"/>
  <c r="Y83" i="1"/>
  <c r="H86" i="1"/>
  <c r="I86" i="1"/>
  <c r="S86" i="1"/>
  <c r="T86" i="1"/>
  <c r="U86" i="1"/>
  <c r="V86" i="1"/>
  <c r="P86" i="1"/>
  <c r="W86" i="1"/>
  <c r="X86" i="1"/>
  <c r="K86" i="1"/>
  <c r="L86" i="1"/>
  <c r="M86" i="1"/>
  <c r="Q86" i="1"/>
  <c r="R86" i="1"/>
  <c r="Y86" i="1"/>
  <c r="H87" i="1"/>
  <c r="I87" i="1"/>
  <c r="S87" i="1"/>
  <c r="T87" i="1"/>
  <c r="U87" i="1"/>
  <c r="V87" i="1"/>
  <c r="P87" i="1"/>
  <c r="W87" i="1"/>
  <c r="X87" i="1"/>
  <c r="K87" i="1"/>
  <c r="L87" i="1"/>
  <c r="M87" i="1"/>
  <c r="Q87" i="1"/>
  <c r="R87" i="1"/>
  <c r="Y87" i="1"/>
  <c r="H88" i="1"/>
  <c r="I88" i="1"/>
  <c r="S88" i="1"/>
  <c r="T88" i="1"/>
  <c r="U88" i="1"/>
  <c r="V88" i="1"/>
  <c r="P88" i="1"/>
  <c r="W88" i="1"/>
  <c r="X88" i="1"/>
  <c r="K88" i="1"/>
  <c r="L88" i="1"/>
  <c r="M88" i="1"/>
  <c r="Q88" i="1"/>
  <c r="R88" i="1"/>
  <c r="Y88" i="1"/>
  <c r="H89" i="1"/>
  <c r="I89" i="1"/>
  <c r="S89" i="1"/>
  <c r="T89" i="1"/>
  <c r="U89" i="1"/>
  <c r="V89" i="1"/>
  <c r="P89" i="1"/>
  <c r="W89" i="1"/>
  <c r="X89" i="1"/>
  <c r="K89" i="1"/>
  <c r="L89" i="1"/>
  <c r="M89" i="1"/>
  <c r="Q89" i="1"/>
  <c r="R89" i="1"/>
  <c r="Y89" i="1"/>
  <c r="H90" i="1"/>
  <c r="I90" i="1"/>
  <c r="S90" i="1"/>
  <c r="T90" i="1"/>
  <c r="U90" i="1"/>
  <c r="V90" i="1"/>
  <c r="P90" i="1"/>
  <c r="W90" i="1"/>
  <c r="X90" i="1"/>
  <c r="K90" i="1"/>
  <c r="L90" i="1"/>
  <c r="M90" i="1"/>
  <c r="Q90" i="1"/>
  <c r="R90" i="1"/>
  <c r="Y90" i="1"/>
  <c r="H91" i="1"/>
  <c r="I91" i="1"/>
  <c r="S91" i="1"/>
  <c r="T91" i="1"/>
  <c r="U91" i="1"/>
  <c r="V91" i="1"/>
  <c r="P91" i="1"/>
  <c r="W91" i="1"/>
  <c r="X91" i="1"/>
  <c r="K91" i="1"/>
  <c r="L91" i="1"/>
  <c r="M91" i="1"/>
  <c r="Q91" i="1"/>
  <c r="R91" i="1"/>
  <c r="Y91" i="1"/>
  <c r="H92" i="1"/>
  <c r="I92" i="1"/>
  <c r="S92" i="1"/>
  <c r="T92" i="1"/>
  <c r="U92" i="1"/>
  <c r="V92" i="1"/>
  <c r="P92" i="1"/>
  <c r="W92" i="1"/>
  <c r="X92" i="1"/>
  <c r="K92" i="1"/>
  <c r="L92" i="1"/>
  <c r="M92" i="1"/>
  <c r="Q92" i="1"/>
  <c r="R92" i="1"/>
  <c r="Y92" i="1"/>
  <c r="H93" i="1"/>
  <c r="I93" i="1"/>
  <c r="S93" i="1"/>
  <c r="T93" i="1"/>
  <c r="U93" i="1"/>
  <c r="V93" i="1"/>
  <c r="P93" i="1"/>
  <c r="W93" i="1"/>
  <c r="X93" i="1"/>
  <c r="K93" i="1"/>
  <c r="L93" i="1"/>
  <c r="M93" i="1"/>
  <c r="Q93" i="1"/>
  <c r="R93" i="1"/>
  <c r="Y93" i="1"/>
  <c r="H94" i="1"/>
  <c r="I94" i="1"/>
  <c r="S94" i="1"/>
  <c r="T94" i="1"/>
  <c r="U94" i="1"/>
  <c r="V94" i="1"/>
  <c r="P94" i="1"/>
  <c r="W94" i="1"/>
  <c r="X94" i="1"/>
  <c r="K94" i="1"/>
  <c r="L94" i="1"/>
  <c r="M94" i="1"/>
  <c r="Q94" i="1"/>
  <c r="R94" i="1"/>
  <c r="Y94" i="1"/>
  <c r="H95" i="1"/>
  <c r="I95" i="1"/>
  <c r="S95" i="1"/>
  <c r="T95" i="1"/>
  <c r="U95" i="1"/>
  <c r="V95" i="1"/>
  <c r="P95" i="1"/>
  <c r="W95" i="1"/>
  <c r="X95" i="1"/>
  <c r="K95" i="1"/>
  <c r="L95" i="1"/>
  <c r="M95" i="1"/>
  <c r="Q95" i="1"/>
  <c r="R95" i="1"/>
  <c r="Y95" i="1"/>
  <c r="H96" i="1"/>
  <c r="I96" i="1"/>
  <c r="S96" i="1"/>
  <c r="T96" i="1"/>
  <c r="U96" i="1"/>
  <c r="V96" i="1"/>
  <c r="P96" i="1"/>
  <c r="W96" i="1"/>
  <c r="X96" i="1"/>
  <c r="K96" i="1"/>
  <c r="L96" i="1"/>
  <c r="M96" i="1"/>
  <c r="Q96" i="1"/>
  <c r="R96" i="1"/>
  <c r="Y96" i="1"/>
  <c r="H97" i="1"/>
  <c r="I97" i="1"/>
  <c r="S97" i="1"/>
  <c r="T97" i="1"/>
  <c r="U97" i="1"/>
  <c r="V97" i="1"/>
  <c r="P97" i="1"/>
  <c r="W97" i="1"/>
  <c r="X97" i="1"/>
  <c r="K97" i="1"/>
  <c r="L97" i="1"/>
  <c r="M97" i="1"/>
  <c r="Q97" i="1"/>
  <c r="R97" i="1"/>
  <c r="Y97" i="1"/>
  <c r="H98" i="1"/>
  <c r="I98" i="1"/>
  <c r="S98" i="1"/>
  <c r="T98" i="1"/>
  <c r="U98" i="1"/>
  <c r="V98" i="1"/>
  <c r="P98" i="1"/>
  <c r="W98" i="1"/>
  <c r="X98" i="1"/>
  <c r="K98" i="1"/>
  <c r="L98" i="1"/>
  <c r="M98" i="1"/>
  <c r="Q98" i="1"/>
  <c r="R98" i="1"/>
  <c r="Y98" i="1"/>
  <c r="H99" i="1"/>
  <c r="I99" i="1"/>
  <c r="S99" i="1"/>
  <c r="T99" i="1"/>
  <c r="U99" i="1"/>
  <c r="V99" i="1"/>
  <c r="P99" i="1"/>
  <c r="W99" i="1"/>
  <c r="X99" i="1"/>
  <c r="K99" i="1"/>
  <c r="L99" i="1"/>
  <c r="M99" i="1"/>
  <c r="Q99" i="1"/>
  <c r="R99" i="1"/>
  <c r="Y99" i="1"/>
  <c r="H100" i="1"/>
  <c r="I100" i="1"/>
  <c r="S100" i="1"/>
  <c r="T100" i="1"/>
  <c r="U100" i="1"/>
  <c r="V100" i="1"/>
  <c r="P100" i="1"/>
  <c r="W100" i="1"/>
  <c r="X100" i="1"/>
  <c r="K100" i="1"/>
  <c r="L100" i="1"/>
  <c r="M100" i="1"/>
  <c r="Q100" i="1"/>
  <c r="R100" i="1"/>
  <c r="Y100" i="1"/>
  <c r="H101" i="1"/>
  <c r="I101" i="1"/>
  <c r="S101" i="1"/>
  <c r="T101" i="1"/>
  <c r="U101" i="1"/>
  <c r="V101" i="1"/>
  <c r="P101" i="1"/>
  <c r="W101" i="1"/>
  <c r="X101" i="1"/>
  <c r="K101" i="1"/>
  <c r="L101" i="1"/>
  <c r="M101" i="1"/>
  <c r="Q101" i="1"/>
  <c r="R101" i="1"/>
  <c r="Y101" i="1"/>
  <c r="H102" i="1"/>
  <c r="I102" i="1"/>
  <c r="S102" i="1"/>
  <c r="T102" i="1"/>
  <c r="U102" i="1"/>
  <c r="V102" i="1"/>
  <c r="P102" i="1"/>
  <c r="W102" i="1"/>
  <c r="X102" i="1"/>
  <c r="K102" i="1"/>
  <c r="L102" i="1"/>
  <c r="M102" i="1"/>
  <c r="Q102" i="1"/>
  <c r="R102" i="1"/>
  <c r="Y102" i="1"/>
  <c r="H103" i="1"/>
  <c r="I103" i="1"/>
  <c r="S103" i="1"/>
  <c r="T103" i="1"/>
  <c r="U103" i="1"/>
  <c r="V103" i="1"/>
  <c r="P103" i="1"/>
  <c r="W103" i="1"/>
  <c r="X103" i="1"/>
  <c r="K103" i="1"/>
  <c r="L103" i="1"/>
  <c r="M103" i="1"/>
  <c r="Q103" i="1"/>
  <c r="R103" i="1"/>
  <c r="Y103" i="1"/>
  <c r="H104" i="1"/>
  <c r="I104" i="1"/>
  <c r="S104" i="1"/>
  <c r="T104" i="1"/>
  <c r="U104" i="1"/>
  <c r="V104" i="1"/>
  <c r="P104" i="1"/>
  <c r="W104" i="1"/>
  <c r="X104" i="1"/>
  <c r="K104" i="1"/>
  <c r="L104" i="1"/>
  <c r="M104" i="1"/>
  <c r="Q104" i="1"/>
  <c r="R104" i="1"/>
  <c r="Y104" i="1"/>
  <c r="H105" i="1"/>
  <c r="I105" i="1"/>
  <c r="S105" i="1"/>
  <c r="T105" i="1"/>
  <c r="U105" i="1"/>
  <c r="V105" i="1"/>
  <c r="P105" i="1"/>
  <c r="W105" i="1"/>
  <c r="X105" i="1"/>
  <c r="K105" i="1"/>
  <c r="L105" i="1"/>
  <c r="M105" i="1"/>
  <c r="Q105" i="1"/>
  <c r="R105" i="1"/>
  <c r="Y105" i="1"/>
  <c r="H106" i="1"/>
  <c r="I106" i="1"/>
  <c r="S106" i="1"/>
  <c r="T106" i="1"/>
  <c r="U106" i="1"/>
  <c r="V106" i="1"/>
  <c r="P106" i="1"/>
  <c r="W106" i="1"/>
  <c r="X106" i="1"/>
  <c r="K106" i="1"/>
  <c r="L106" i="1"/>
  <c r="M106" i="1"/>
  <c r="Q106" i="1"/>
  <c r="R106" i="1"/>
  <c r="Y106" i="1"/>
  <c r="H107" i="1"/>
  <c r="I107" i="1"/>
  <c r="S107" i="1"/>
  <c r="T107" i="1"/>
  <c r="U107" i="1"/>
  <c r="V107" i="1"/>
  <c r="P107" i="1"/>
  <c r="W107" i="1"/>
  <c r="X107" i="1"/>
  <c r="K107" i="1"/>
  <c r="L107" i="1"/>
  <c r="M107" i="1"/>
  <c r="Q107" i="1"/>
  <c r="R107" i="1"/>
  <c r="Y107" i="1"/>
  <c r="H108" i="1"/>
  <c r="I108" i="1"/>
  <c r="S108" i="1"/>
  <c r="T108" i="1"/>
  <c r="U108" i="1"/>
  <c r="V108" i="1"/>
  <c r="P108" i="1"/>
  <c r="W108" i="1"/>
  <c r="X108" i="1"/>
  <c r="K108" i="1"/>
  <c r="L108" i="1"/>
  <c r="M108" i="1"/>
  <c r="Q108" i="1"/>
  <c r="R108" i="1"/>
  <c r="Y108" i="1"/>
  <c r="H109" i="1"/>
  <c r="I109" i="1"/>
  <c r="S109" i="1"/>
  <c r="T109" i="1"/>
  <c r="U109" i="1"/>
  <c r="V109" i="1"/>
  <c r="P109" i="1"/>
  <c r="W109" i="1"/>
  <c r="X109" i="1"/>
  <c r="K109" i="1"/>
  <c r="L109" i="1"/>
  <c r="M109" i="1"/>
  <c r="Q109" i="1"/>
  <c r="R109" i="1"/>
  <c r="Y109" i="1"/>
  <c r="H110" i="1"/>
  <c r="I110" i="1"/>
  <c r="S110" i="1"/>
  <c r="T110" i="1"/>
  <c r="U110" i="1"/>
  <c r="V110" i="1"/>
  <c r="P110" i="1"/>
  <c r="W110" i="1"/>
  <c r="X110" i="1"/>
  <c r="K110" i="1"/>
  <c r="L110" i="1"/>
  <c r="M110" i="1"/>
  <c r="Q110" i="1"/>
  <c r="R110" i="1"/>
  <c r="Y110" i="1"/>
  <c r="H111" i="1"/>
  <c r="I111" i="1"/>
  <c r="S111" i="1"/>
  <c r="T111" i="1"/>
  <c r="U111" i="1"/>
  <c r="V111" i="1"/>
  <c r="P111" i="1"/>
  <c r="W111" i="1"/>
  <c r="X111" i="1"/>
  <c r="K111" i="1"/>
  <c r="L111" i="1"/>
  <c r="M111" i="1"/>
  <c r="Q111" i="1"/>
  <c r="R111" i="1"/>
  <c r="Y111" i="1"/>
  <c r="H112" i="1"/>
  <c r="I112" i="1"/>
  <c r="S112" i="1"/>
  <c r="T112" i="1"/>
  <c r="U112" i="1"/>
  <c r="V112" i="1"/>
  <c r="P112" i="1"/>
  <c r="W112" i="1"/>
  <c r="X112" i="1"/>
  <c r="K112" i="1"/>
  <c r="L112" i="1"/>
  <c r="M112" i="1"/>
  <c r="Q112" i="1"/>
  <c r="R112" i="1"/>
  <c r="Y112" i="1"/>
  <c r="H113" i="1"/>
  <c r="I113" i="1"/>
  <c r="S113" i="1"/>
  <c r="T113" i="1"/>
  <c r="U113" i="1"/>
  <c r="V113" i="1"/>
  <c r="P113" i="1"/>
  <c r="W113" i="1"/>
  <c r="X113" i="1"/>
  <c r="K113" i="1"/>
  <c r="L113" i="1"/>
  <c r="M113" i="1"/>
  <c r="Q113" i="1"/>
  <c r="R113" i="1"/>
  <c r="Y113" i="1"/>
  <c r="H114" i="1"/>
  <c r="I114" i="1"/>
  <c r="S114" i="1"/>
  <c r="T114" i="1"/>
  <c r="U114" i="1"/>
  <c r="V114" i="1"/>
  <c r="P114" i="1"/>
  <c r="W114" i="1"/>
  <c r="X114" i="1"/>
  <c r="K114" i="1"/>
  <c r="L114" i="1"/>
  <c r="M114" i="1"/>
  <c r="Q114" i="1"/>
  <c r="R114" i="1"/>
  <c r="Y114" i="1"/>
  <c r="H115" i="1"/>
  <c r="I115" i="1"/>
  <c r="S115" i="1"/>
  <c r="T115" i="1"/>
  <c r="U115" i="1"/>
  <c r="V115" i="1"/>
  <c r="P115" i="1"/>
  <c r="W115" i="1"/>
  <c r="X115" i="1"/>
  <c r="K115" i="1"/>
  <c r="L115" i="1"/>
  <c r="M115" i="1"/>
  <c r="Q115" i="1"/>
  <c r="R115" i="1"/>
  <c r="Y115" i="1"/>
  <c r="H116" i="1"/>
  <c r="I116" i="1"/>
  <c r="S116" i="1"/>
  <c r="T116" i="1"/>
  <c r="U116" i="1"/>
  <c r="V116" i="1"/>
  <c r="P116" i="1"/>
  <c r="W116" i="1"/>
  <c r="X116" i="1"/>
  <c r="K116" i="1"/>
  <c r="L116" i="1"/>
  <c r="M116" i="1"/>
  <c r="Q116" i="1"/>
  <c r="R116" i="1"/>
  <c r="Y116" i="1"/>
  <c r="H117" i="1"/>
  <c r="I117" i="1"/>
  <c r="S117" i="1"/>
  <c r="T117" i="1"/>
  <c r="U117" i="1"/>
  <c r="V117" i="1"/>
  <c r="P117" i="1"/>
  <c r="W117" i="1"/>
  <c r="X117" i="1"/>
  <c r="K117" i="1"/>
  <c r="L117" i="1"/>
  <c r="M117" i="1"/>
  <c r="Q117" i="1"/>
  <c r="R117" i="1"/>
  <c r="Y117" i="1"/>
  <c r="H118" i="1"/>
  <c r="I118" i="1"/>
  <c r="S118" i="1"/>
  <c r="T118" i="1"/>
  <c r="U118" i="1"/>
  <c r="V118" i="1"/>
  <c r="P118" i="1"/>
  <c r="W118" i="1"/>
  <c r="X118" i="1"/>
  <c r="K118" i="1"/>
  <c r="L118" i="1"/>
  <c r="M118" i="1"/>
  <c r="Q118" i="1"/>
  <c r="R118" i="1"/>
  <c r="Y118" i="1"/>
  <c r="H119" i="1"/>
  <c r="I119" i="1"/>
  <c r="S119" i="1"/>
  <c r="T119" i="1"/>
  <c r="U119" i="1"/>
  <c r="V119" i="1"/>
  <c r="P119" i="1"/>
  <c r="W119" i="1"/>
  <c r="X119" i="1"/>
  <c r="K119" i="1"/>
  <c r="L119" i="1"/>
  <c r="M119" i="1"/>
  <c r="Q119" i="1"/>
  <c r="R119" i="1"/>
  <c r="Y119" i="1"/>
  <c r="H120" i="1"/>
  <c r="I120" i="1"/>
  <c r="S120" i="1"/>
  <c r="T120" i="1"/>
  <c r="U120" i="1"/>
  <c r="V120" i="1"/>
  <c r="P120" i="1"/>
  <c r="W120" i="1"/>
  <c r="X120" i="1"/>
  <c r="K120" i="1"/>
  <c r="L120" i="1"/>
  <c r="M120" i="1"/>
  <c r="Q120" i="1"/>
  <c r="R120" i="1"/>
  <c r="Y120" i="1"/>
  <c r="H121" i="1"/>
  <c r="I121" i="1"/>
  <c r="S121" i="1"/>
  <c r="T121" i="1"/>
  <c r="U121" i="1"/>
  <c r="V121" i="1"/>
  <c r="P121" i="1"/>
  <c r="W121" i="1"/>
  <c r="X121" i="1"/>
  <c r="K121" i="1"/>
  <c r="L121" i="1"/>
  <c r="M121" i="1"/>
  <c r="Q121" i="1"/>
  <c r="R121" i="1"/>
  <c r="Y121" i="1"/>
  <c r="H122" i="1"/>
  <c r="I122" i="1"/>
  <c r="S122" i="1"/>
  <c r="T122" i="1"/>
  <c r="U122" i="1"/>
  <c r="V122" i="1"/>
  <c r="P122" i="1"/>
  <c r="W122" i="1"/>
  <c r="X122" i="1"/>
  <c r="K122" i="1"/>
  <c r="L122" i="1"/>
  <c r="M122" i="1"/>
  <c r="Q122" i="1"/>
  <c r="R122" i="1"/>
  <c r="Y122" i="1"/>
  <c r="H123" i="1"/>
  <c r="I123" i="1"/>
  <c r="S123" i="1"/>
  <c r="T123" i="1"/>
  <c r="U123" i="1"/>
  <c r="V123" i="1"/>
  <c r="P123" i="1"/>
  <c r="W123" i="1"/>
  <c r="X123" i="1"/>
  <c r="K123" i="1"/>
  <c r="L123" i="1"/>
  <c r="M123" i="1"/>
  <c r="Q123" i="1"/>
  <c r="R123" i="1"/>
  <c r="Y123" i="1"/>
  <c r="H124" i="1"/>
  <c r="I124" i="1"/>
  <c r="S124" i="1"/>
  <c r="T124" i="1"/>
  <c r="U124" i="1"/>
  <c r="V124" i="1"/>
  <c r="P124" i="1"/>
  <c r="W124" i="1"/>
  <c r="X124" i="1"/>
  <c r="K124" i="1"/>
  <c r="L124" i="1"/>
  <c r="M124" i="1"/>
  <c r="Q124" i="1"/>
  <c r="R124" i="1"/>
  <c r="Y124" i="1"/>
  <c r="H125" i="1"/>
  <c r="I125" i="1"/>
  <c r="S125" i="1"/>
  <c r="T125" i="1"/>
  <c r="U125" i="1"/>
  <c r="V125" i="1"/>
  <c r="P125" i="1"/>
  <c r="W125" i="1"/>
  <c r="X125" i="1"/>
  <c r="K125" i="1"/>
  <c r="L125" i="1"/>
  <c r="M125" i="1"/>
  <c r="Q125" i="1"/>
  <c r="R125" i="1"/>
  <c r="Y125" i="1"/>
  <c r="H126" i="1"/>
  <c r="I126" i="1"/>
  <c r="S126" i="1"/>
  <c r="T126" i="1"/>
  <c r="U126" i="1"/>
  <c r="V126" i="1"/>
  <c r="P126" i="1"/>
  <c r="W126" i="1"/>
  <c r="X126" i="1"/>
  <c r="K126" i="1"/>
  <c r="L126" i="1"/>
  <c r="M126" i="1"/>
  <c r="Q126" i="1"/>
  <c r="R126" i="1"/>
  <c r="Y126" i="1"/>
  <c r="H127" i="1"/>
  <c r="I127" i="1"/>
  <c r="S127" i="1"/>
  <c r="T127" i="1"/>
  <c r="U127" i="1"/>
  <c r="V127" i="1"/>
  <c r="P127" i="1"/>
  <c r="W127" i="1"/>
  <c r="X127" i="1"/>
  <c r="K127" i="1"/>
  <c r="L127" i="1"/>
  <c r="M127" i="1"/>
  <c r="Q127" i="1"/>
  <c r="R127" i="1"/>
  <c r="Y127" i="1"/>
  <c r="H128" i="1"/>
  <c r="I128" i="1"/>
  <c r="S128" i="1"/>
  <c r="T128" i="1"/>
  <c r="U128" i="1"/>
  <c r="V128" i="1"/>
  <c r="P128" i="1"/>
  <c r="W128" i="1"/>
  <c r="X128" i="1"/>
  <c r="K128" i="1"/>
  <c r="L128" i="1"/>
  <c r="M128" i="1"/>
  <c r="Q128" i="1"/>
  <c r="R128" i="1"/>
  <c r="Y128" i="1"/>
  <c r="H129" i="1"/>
  <c r="I129" i="1"/>
  <c r="S129" i="1"/>
  <c r="T129" i="1"/>
  <c r="U129" i="1"/>
  <c r="V129" i="1"/>
  <c r="P129" i="1"/>
  <c r="W129" i="1"/>
  <c r="X129" i="1"/>
  <c r="K129" i="1"/>
  <c r="L129" i="1"/>
  <c r="M129" i="1"/>
  <c r="Q129" i="1"/>
  <c r="R129" i="1"/>
  <c r="Y129" i="1"/>
  <c r="H130" i="1"/>
  <c r="I130" i="1"/>
  <c r="S130" i="1"/>
  <c r="T130" i="1"/>
  <c r="U130" i="1"/>
  <c r="V130" i="1"/>
  <c r="P130" i="1"/>
  <c r="W130" i="1"/>
  <c r="X130" i="1"/>
  <c r="K130" i="1"/>
  <c r="L130" i="1"/>
  <c r="M130" i="1"/>
  <c r="Q130" i="1"/>
  <c r="R130" i="1"/>
  <c r="Y130" i="1"/>
  <c r="H131" i="1"/>
  <c r="I131" i="1"/>
  <c r="S131" i="1"/>
  <c r="T131" i="1"/>
  <c r="U131" i="1"/>
  <c r="V131" i="1"/>
  <c r="P131" i="1"/>
  <c r="W131" i="1"/>
  <c r="X131" i="1"/>
  <c r="K131" i="1"/>
  <c r="L131" i="1"/>
  <c r="M131" i="1"/>
  <c r="Q131" i="1"/>
  <c r="R131" i="1"/>
  <c r="Y131" i="1"/>
  <c r="H132" i="1"/>
  <c r="I132" i="1"/>
  <c r="S132" i="1"/>
  <c r="T132" i="1"/>
  <c r="U132" i="1"/>
  <c r="V132" i="1"/>
  <c r="P132" i="1"/>
  <c r="W132" i="1"/>
  <c r="X132" i="1"/>
  <c r="K132" i="1"/>
  <c r="L132" i="1"/>
  <c r="M132" i="1"/>
  <c r="Q132" i="1"/>
  <c r="R132" i="1"/>
  <c r="Y132" i="1"/>
  <c r="H133" i="1"/>
  <c r="I133" i="1"/>
  <c r="S133" i="1"/>
  <c r="T133" i="1"/>
  <c r="U133" i="1"/>
  <c r="V133" i="1"/>
  <c r="P133" i="1"/>
  <c r="W133" i="1"/>
  <c r="X133" i="1"/>
  <c r="K133" i="1"/>
  <c r="L133" i="1"/>
  <c r="M133" i="1"/>
  <c r="Q133" i="1"/>
  <c r="R133" i="1"/>
  <c r="Y133" i="1"/>
  <c r="S136" i="1"/>
  <c r="T136" i="1"/>
  <c r="U136" i="1"/>
  <c r="V136" i="1"/>
  <c r="P136" i="1"/>
  <c r="W136" i="1"/>
  <c r="X136" i="1"/>
  <c r="K136" i="1"/>
  <c r="L136" i="1"/>
  <c r="M136" i="1"/>
  <c r="Q136" i="1"/>
  <c r="R136" i="1"/>
  <c r="Y136" i="1"/>
  <c r="S137" i="1"/>
  <c r="T137" i="1"/>
  <c r="U137" i="1"/>
  <c r="V137" i="1"/>
  <c r="P137" i="1"/>
  <c r="W137" i="1"/>
  <c r="X137" i="1"/>
  <c r="K137" i="1"/>
  <c r="L137" i="1"/>
  <c r="M137" i="1"/>
  <c r="Q137" i="1"/>
  <c r="R137" i="1"/>
  <c r="Y137" i="1"/>
  <c r="S138" i="1"/>
  <c r="T138" i="1"/>
  <c r="U138" i="1"/>
  <c r="V138" i="1"/>
  <c r="P138" i="1"/>
  <c r="W138" i="1"/>
  <c r="X138" i="1"/>
  <c r="K138" i="1"/>
  <c r="L138" i="1"/>
  <c r="M138" i="1"/>
  <c r="Q138" i="1"/>
  <c r="R138" i="1"/>
  <c r="Y138" i="1"/>
  <c r="S139" i="1"/>
  <c r="T139" i="1"/>
  <c r="U139" i="1"/>
  <c r="V139" i="1"/>
  <c r="P139" i="1"/>
  <c r="W139" i="1"/>
  <c r="X139" i="1"/>
  <c r="K139" i="1"/>
  <c r="L139" i="1"/>
  <c r="M139" i="1"/>
  <c r="Q139" i="1"/>
  <c r="R139" i="1"/>
  <c r="Y139" i="1"/>
  <c r="S142" i="1"/>
  <c r="T142" i="1"/>
  <c r="U142" i="1"/>
  <c r="V142" i="1"/>
  <c r="P142" i="1"/>
  <c r="W142" i="1"/>
  <c r="X142" i="1"/>
  <c r="K142" i="1"/>
  <c r="L142" i="1"/>
  <c r="M142" i="1"/>
  <c r="Q142" i="1"/>
  <c r="R142" i="1"/>
  <c r="Y142" i="1"/>
  <c r="S143" i="1"/>
  <c r="T143" i="1"/>
  <c r="U143" i="1"/>
  <c r="V143" i="1"/>
  <c r="P143" i="1"/>
  <c r="W143" i="1"/>
  <c r="X143" i="1"/>
  <c r="K143" i="1"/>
  <c r="L143" i="1"/>
  <c r="M143" i="1"/>
  <c r="Q143" i="1"/>
  <c r="R143" i="1"/>
  <c r="Y143" i="1"/>
  <c r="S144" i="1"/>
  <c r="T144" i="1"/>
  <c r="U144" i="1"/>
  <c r="V144" i="1"/>
  <c r="P144" i="1"/>
  <c r="W144" i="1"/>
  <c r="X144" i="1"/>
  <c r="K144" i="1"/>
  <c r="L144" i="1"/>
  <c r="M144" i="1"/>
  <c r="Q144" i="1"/>
  <c r="R144" i="1"/>
  <c r="Y144" i="1"/>
  <c r="S145" i="1"/>
  <c r="T145" i="1"/>
  <c r="U145" i="1"/>
  <c r="V145" i="1"/>
  <c r="P145" i="1"/>
  <c r="W145" i="1"/>
  <c r="X145" i="1"/>
  <c r="K145" i="1"/>
  <c r="L145" i="1"/>
  <c r="M145" i="1"/>
  <c r="Q145" i="1"/>
  <c r="R145" i="1"/>
  <c r="Y145" i="1"/>
  <c r="J149" i="1"/>
  <c r="S149" i="1"/>
  <c r="T149" i="1"/>
  <c r="U149" i="1"/>
  <c r="V149" i="1"/>
  <c r="P149" i="1"/>
  <c r="W149" i="1"/>
  <c r="X149" i="1"/>
  <c r="K149" i="1"/>
  <c r="L149" i="1"/>
  <c r="M149" i="1"/>
  <c r="Q149" i="1"/>
  <c r="R149" i="1"/>
  <c r="Y149" i="1"/>
  <c r="J150" i="1"/>
  <c r="S150" i="1"/>
  <c r="T150" i="1"/>
  <c r="U150" i="1"/>
  <c r="V150" i="1"/>
  <c r="P150" i="1"/>
  <c r="W150" i="1"/>
  <c r="X150" i="1"/>
  <c r="K150" i="1"/>
  <c r="L150" i="1"/>
  <c r="M150" i="1"/>
  <c r="Q150" i="1"/>
  <c r="R150" i="1"/>
  <c r="Y150" i="1"/>
  <c r="J151" i="1"/>
  <c r="S151" i="1"/>
  <c r="T151" i="1"/>
  <c r="U151" i="1"/>
  <c r="V151" i="1"/>
  <c r="P151" i="1"/>
  <c r="W151" i="1"/>
  <c r="X151" i="1"/>
  <c r="K151" i="1"/>
  <c r="L151" i="1"/>
  <c r="M151" i="1"/>
  <c r="Q151" i="1"/>
  <c r="R151" i="1"/>
  <c r="Y151" i="1"/>
  <c r="J152" i="1"/>
  <c r="S152" i="1"/>
  <c r="T152" i="1"/>
  <c r="U152" i="1"/>
  <c r="V152" i="1"/>
  <c r="P152" i="1"/>
  <c r="W152" i="1"/>
  <c r="X152" i="1"/>
  <c r="K152" i="1"/>
  <c r="L152" i="1"/>
  <c r="M152" i="1"/>
  <c r="Q152" i="1"/>
  <c r="R152" i="1"/>
  <c r="Y152" i="1"/>
  <c r="H155" i="1"/>
  <c r="J155" i="1"/>
  <c r="S155" i="1"/>
  <c r="T155" i="1"/>
  <c r="U155" i="1"/>
  <c r="V155" i="1"/>
  <c r="P155" i="1"/>
  <c r="W155" i="1"/>
  <c r="X155" i="1"/>
  <c r="K155" i="1"/>
  <c r="L155" i="1"/>
  <c r="M155" i="1"/>
  <c r="Q155" i="1"/>
  <c r="R155" i="1"/>
  <c r="Y155" i="1"/>
  <c r="H156" i="1"/>
  <c r="J156" i="1"/>
  <c r="S156" i="1"/>
  <c r="T156" i="1"/>
  <c r="U156" i="1"/>
  <c r="V156" i="1"/>
  <c r="P156" i="1"/>
  <c r="W156" i="1"/>
  <c r="X156" i="1"/>
  <c r="K156" i="1"/>
  <c r="L156" i="1"/>
  <c r="M156" i="1"/>
  <c r="Q156" i="1"/>
  <c r="R156" i="1"/>
  <c r="Y156" i="1"/>
  <c r="H157" i="1"/>
  <c r="J157" i="1"/>
  <c r="S157" i="1"/>
  <c r="T157" i="1"/>
  <c r="U157" i="1"/>
  <c r="V157" i="1"/>
  <c r="P157" i="1"/>
  <c r="W157" i="1"/>
  <c r="X157" i="1"/>
  <c r="K157" i="1"/>
  <c r="L157" i="1"/>
  <c r="M157" i="1"/>
  <c r="Q157" i="1"/>
  <c r="R157" i="1"/>
  <c r="Y157" i="1"/>
  <c r="H158" i="1"/>
  <c r="J158" i="1"/>
  <c r="S158" i="1"/>
  <c r="T158" i="1"/>
  <c r="U158" i="1"/>
  <c r="V158" i="1"/>
  <c r="P158" i="1"/>
  <c r="W158" i="1"/>
  <c r="X158" i="1"/>
  <c r="K158" i="1"/>
  <c r="L158" i="1"/>
  <c r="M158" i="1"/>
  <c r="Q158" i="1"/>
  <c r="R158" i="1"/>
  <c r="Y158" i="1"/>
  <c r="H159" i="1"/>
  <c r="J159" i="1"/>
  <c r="S159" i="1"/>
  <c r="T159" i="1"/>
  <c r="U159" i="1"/>
  <c r="V159" i="1"/>
  <c r="P159" i="1"/>
  <c r="W159" i="1"/>
  <c r="X159" i="1"/>
  <c r="K159" i="1"/>
  <c r="L159" i="1"/>
  <c r="M159" i="1"/>
  <c r="Q159" i="1"/>
  <c r="R159" i="1"/>
  <c r="Y159" i="1"/>
  <c r="H160" i="1"/>
  <c r="J160" i="1"/>
  <c r="S160" i="1"/>
  <c r="T160" i="1"/>
  <c r="U160" i="1"/>
  <c r="V160" i="1"/>
  <c r="P160" i="1"/>
  <c r="W160" i="1"/>
  <c r="X160" i="1"/>
  <c r="K160" i="1"/>
  <c r="L160" i="1"/>
  <c r="M160" i="1"/>
  <c r="Q160" i="1"/>
  <c r="R160" i="1"/>
  <c r="Y160" i="1"/>
  <c r="H161" i="1"/>
  <c r="J161" i="1"/>
  <c r="S161" i="1"/>
  <c r="T161" i="1"/>
  <c r="U161" i="1"/>
  <c r="V161" i="1"/>
  <c r="P161" i="1"/>
  <c r="W161" i="1"/>
  <c r="X161" i="1"/>
  <c r="K161" i="1"/>
  <c r="L161" i="1"/>
  <c r="M161" i="1"/>
  <c r="Q161" i="1"/>
  <c r="R161" i="1"/>
  <c r="Y161" i="1"/>
  <c r="H162" i="1"/>
  <c r="J162" i="1"/>
  <c r="S162" i="1"/>
  <c r="T162" i="1"/>
  <c r="U162" i="1"/>
  <c r="V162" i="1"/>
  <c r="P162" i="1"/>
  <c r="W162" i="1"/>
  <c r="X162" i="1"/>
  <c r="K162" i="1"/>
  <c r="L162" i="1"/>
  <c r="M162" i="1"/>
  <c r="Q162" i="1"/>
  <c r="R162" i="1"/>
  <c r="Y162" i="1"/>
  <c r="H164" i="1"/>
  <c r="J164" i="1"/>
  <c r="S164" i="1"/>
  <c r="T164" i="1"/>
  <c r="U164" i="1"/>
  <c r="V164" i="1"/>
  <c r="P164" i="1"/>
  <c r="W164" i="1"/>
  <c r="X164" i="1"/>
  <c r="K164" i="1"/>
  <c r="L164" i="1"/>
  <c r="M164" i="1"/>
  <c r="Q164" i="1"/>
  <c r="R164" i="1"/>
  <c r="Y164" i="1"/>
  <c r="H165" i="1"/>
  <c r="J165" i="1"/>
  <c r="S165" i="1"/>
  <c r="T165" i="1"/>
  <c r="U165" i="1"/>
  <c r="V165" i="1"/>
  <c r="P165" i="1"/>
  <c r="W165" i="1"/>
  <c r="X165" i="1"/>
  <c r="K165" i="1"/>
  <c r="L165" i="1"/>
  <c r="M165" i="1"/>
  <c r="Q165" i="1"/>
  <c r="R165" i="1"/>
  <c r="Y165" i="1"/>
  <c r="H166" i="1"/>
  <c r="J166" i="1"/>
  <c r="S166" i="1"/>
  <c r="T166" i="1"/>
  <c r="U166" i="1"/>
  <c r="V166" i="1"/>
  <c r="P166" i="1"/>
  <c r="W166" i="1"/>
  <c r="X166" i="1"/>
  <c r="K166" i="1"/>
  <c r="L166" i="1"/>
  <c r="M166" i="1"/>
  <c r="Q166" i="1"/>
  <c r="R166" i="1"/>
  <c r="Y166" i="1"/>
  <c r="H167" i="1"/>
  <c r="J167" i="1"/>
  <c r="S167" i="1"/>
  <c r="T167" i="1"/>
  <c r="U167" i="1"/>
  <c r="V167" i="1"/>
  <c r="P167" i="1"/>
  <c r="W167" i="1"/>
  <c r="X167" i="1"/>
  <c r="K167" i="1"/>
  <c r="L167" i="1"/>
  <c r="M167" i="1"/>
  <c r="Q167" i="1"/>
  <c r="R167" i="1"/>
  <c r="Y167" i="1"/>
  <c r="H168" i="1"/>
  <c r="J168" i="1"/>
  <c r="S168" i="1"/>
  <c r="T168" i="1"/>
  <c r="U168" i="1"/>
  <c r="V168" i="1"/>
  <c r="P168" i="1"/>
  <c r="W168" i="1"/>
  <c r="X168" i="1"/>
  <c r="K168" i="1"/>
  <c r="L168" i="1"/>
  <c r="M168" i="1"/>
  <c r="Q168" i="1"/>
  <c r="R168" i="1"/>
  <c r="Y168" i="1"/>
  <c r="H169" i="1"/>
  <c r="J169" i="1"/>
  <c r="S169" i="1"/>
  <c r="T169" i="1"/>
  <c r="U169" i="1"/>
  <c r="V169" i="1"/>
  <c r="P169" i="1"/>
  <c r="W169" i="1"/>
  <c r="X169" i="1"/>
  <c r="K169" i="1"/>
  <c r="L169" i="1"/>
  <c r="M169" i="1"/>
  <c r="Q169" i="1"/>
  <c r="R169" i="1"/>
  <c r="Y169" i="1"/>
  <c r="H170" i="1"/>
  <c r="J170" i="1"/>
  <c r="S170" i="1"/>
  <c r="T170" i="1"/>
  <c r="U170" i="1"/>
  <c r="V170" i="1"/>
  <c r="P170" i="1"/>
  <c r="W170" i="1"/>
  <c r="X170" i="1"/>
  <c r="K170" i="1"/>
  <c r="L170" i="1"/>
  <c r="M170" i="1"/>
  <c r="Q170" i="1"/>
  <c r="R170" i="1"/>
  <c r="Y170" i="1"/>
  <c r="H171" i="1"/>
  <c r="J171" i="1"/>
  <c r="S171" i="1"/>
  <c r="T171" i="1"/>
  <c r="U171" i="1"/>
  <c r="V171" i="1"/>
  <c r="P171" i="1"/>
  <c r="W171" i="1"/>
  <c r="X171" i="1"/>
  <c r="K171" i="1"/>
  <c r="L171" i="1"/>
  <c r="M171" i="1"/>
  <c r="Q171" i="1"/>
  <c r="R171" i="1"/>
  <c r="Y171" i="1"/>
  <c r="J174" i="1"/>
  <c r="S174" i="1"/>
  <c r="T174" i="1"/>
  <c r="U174" i="1"/>
  <c r="V174" i="1"/>
  <c r="P174" i="1"/>
  <c r="W174" i="1"/>
  <c r="X174" i="1"/>
  <c r="K174" i="1"/>
  <c r="L174" i="1"/>
  <c r="M174" i="1"/>
  <c r="Q174" i="1"/>
  <c r="R174" i="1"/>
  <c r="Y174" i="1"/>
  <c r="J175" i="1"/>
  <c r="S175" i="1"/>
  <c r="T175" i="1"/>
  <c r="U175" i="1"/>
  <c r="V175" i="1"/>
  <c r="P175" i="1"/>
  <c r="W175" i="1"/>
  <c r="X175" i="1"/>
  <c r="K175" i="1"/>
  <c r="L175" i="1"/>
  <c r="M175" i="1"/>
  <c r="Q175" i="1"/>
  <c r="R175" i="1"/>
  <c r="Y175" i="1"/>
  <c r="J176" i="1"/>
  <c r="S176" i="1"/>
  <c r="T176" i="1"/>
  <c r="U176" i="1"/>
  <c r="V176" i="1"/>
  <c r="P176" i="1"/>
  <c r="W176" i="1"/>
  <c r="X176" i="1"/>
  <c r="K176" i="1"/>
  <c r="L176" i="1"/>
  <c r="M176" i="1"/>
  <c r="Q176" i="1"/>
  <c r="R176" i="1"/>
  <c r="Y176" i="1"/>
  <c r="J177" i="1"/>
  <c r="S177" i="1"/>
  <c r="T177" i="1"/>
  <c r="U177" i="1"/>
  <c r="V177" i="1"/>
  <c r="P177" i="1"/>
  <c r="W177" i="1"/>
  <c r="X177" i="1"/>
  <c r="K177" i="1"/>
  <c r="L177" i="1"/>
  <c r="M177" i="1"/>
  <c r="Q177" i="1"/>
  <c r="R177" i="1"/>
  <c r="Y177" i="1"/>
  <c r="J178" i="1"/>
  <c r="S178" i="1"/>
  <c r="T178" i="1"/>
  <c r="U178" i="1"/>
  <c r="V178" i="1"/>
  <c r="P178" i="1"/>
  <c r="W178" i="1"/>
  <c r="X178" i="1"/>
  <c r="K178" i="1"/>
  <c r="L178" i="1"/>
  <c r="M178" i="1"/>
  <c r="Q178" i="1"/>
  <c r="R178" i="1"/>
  <c r="Y178" i="1"/>
  <c r="J179" i="1"/>
  <c r="S179" i="1"/>
  <c r="T179" i="1"/>
  <c r="U179" i="1"/>
  <c r="V179" i="1"/>
  <c r="P179" i="1"/>
  <c r="W179" i="1"/>
  <c r="X179" i="1"/>
  <c r="K179" i="1"/>
  <c r="L179" i="1"/>
  <c r="M179" i="1"/>
  <c r="Q179" i="1"/>
  <c r="R179" i="1"/>
  <c r="Y179" i="1"/>
  <c r="J180" i="1"/>
  <c r="S180" i="1"/>
  <c r="T180" i="1"/>
  <c r="U180" i="1"/>
  <c r="V180" i="1"/>
  <c r="P180" i="1"/>
  <c r="W180" i="1"/>
  <c r="X180" i="1"/>
  <c r="K180" i="1"/>
  <c r="L180" i="1"/>
  <c r="M180" i="1"/>
  <c r="Q180" i="1"/>
  <c r="R180" i="1"/>
  <c r="Y180" i="1"/>
  <c r="J181" i="1"/>
  <c r="S181" i="1"/>
  <c r="T181" i="1"/>
  <c r="U181" i="1"/>
  <c r="V181" i="1"/>
  <c r="P181" i="1"/>
  <c r="W181" i="1"/>
  <c r="X181" i="1"/>
  <c r="K181" i="1"/>
  <c r="L181" i="1"/>
  <c r="M181" i="1"/>
  <c r="Q181" i="1"/>
  <c r="R181" i="1"/>
  <c r="Y181" i="1"/>
  <c r="J182" i="1"/>
  <c r="S182" i="1"/>
  <c r="T182" i="1"/>
  <c r="U182" i="1"/>
  <c r="V182" i="1"/>
  <c r="P182" i="1"/>
  <c r="W182" i="1"/>
  <c r="X182" i="1"/>
  <c r="K182" i="1"/>
  <c r="L182" i="1"/>
  <c r="M182" i="1"/>
  <c r="Q182" i="1"/>
  <c r="R182" i="1"/>
  <c r="Y182" i="1"/>
  <c r="J183" i="1"/>
  <c r="S183" i="1"/>
  <c r="T183" i="1"/>
  <c r="U183" i="1"/>
  <c r="V183" i="1"/>
  <c r="P183" i="1"/>
  <c r="W183" i="1"/>
  <c r="X183" i="1"/>
  <c r="K183" i="1"/>
  <c r="L183" i="1"/>
  <c r="M183" i="1"/>
  <c r="Q183" i="1"/>
  <c r="R183" i="1"/>
  <c r="Y183" i="1"/>
  <c r="J184" i="1"/>
  <c r="S184" i="1"/>
  <c r="T184" i="1"/>
  <c r="U184" i="1"/>
  <c r="V184" i="1"/>
  <c r="P184" i="1"/>
  <c r="W184" i="1"/>
  <c r="X184" i="1"/>
  <c r="K184" i="1"/>
  <c r="L184" i="1"/>
  <c r="M184" i="1"/>
  <c r="Q184" i="1"/>
  <c r="R184" i="1"/>
  <c r="Y184" i="1"/>
  <c r="J185" i="1"/>
  <c r="S185" i="1"/>
  <c r="T185" i="1"/>
  <c r="U185" i="1"/>
  <c r="V185" i="1"/>
  <c r="P185" i="1"/>
  <c r="W185" i="1"/>
  <c r="X185" i="1"/>
  <c r="K185" i="1"/>
  <c r="L185" i="1"/>
  <c r="M185" i="1"/>
  <c r="Q185" i="1"/>
  <c r="R185" i="1"/>
  <c r="Y185" i="1"/>
  <c r="J186" i="1"/>
  <c r="S186" i="1"/>
  <c r="T186" i="1"/>
  <c r="U186" i="1"/>
  <c r="V186" i="1"/>
  <c r="P186" i="1"/>
  <c r="W186" i="1"/>
  <c r="X186" i="1"/>
  <c r="K186" i="1"/>
  <c r="L186" i="1"/>
  <c r="M186" i="1"/>
  <c r="Q186" i="1"/>
  <c r="R186" i="1"/>
  <c r="Y186" i="1"/>
  <c r="J187" i="1"/>
  <c r="S187" i="1"/>
  <c r="T187" i="1"/>
  <c r="U187" i="1"/>
  <c r="V187" i="1"/>
  <c r="P187" i="1"/>
  <c r="W187" i="1"/>
  <c r="X187" i="1"/>
  <c r="K187" i="1"/>
  <c r="L187" i="1"/>
  <c r="M187" i="1"/>
  <c r="Q187" i="1"/>
  <c r="R187" i="1"/>
  <c r="Y187" i="1"/>
  <c r="J188" i="1"/>
  <c r="S188" i="1"/>
  <c r="T188" i="1"/>
  <c r="U188" i="1"/>
  <c r="V188" i="1"/>
  <c r="P188" i="1"/>
  <c r="W188" i="1"/>
  <c r="X188" i="1"/>
  <c r="K188" i="1"/>
  <c r="L188" i="1"/>
  <c r="M188" i="1"/>
  <c r="Q188" i="1"/>
  <c r="R188" i="1"/>
  <c r="Y188" i="1"/>
  <c r="J189" i="1"/>
  <c r="S189" i="1"/>
  <c r="T189" i="1"/>
  <c r="U189" i="1"/>
  <c r="V189" i="1"/>
  <c r="P189" i="1"/>
  <c r="W189" i="1"/>
  <c r="X189" i="1"/>
  <c r="K189" i="1"/>
  <c r="L189" i="1"/>
  <c r="M189" i="1"/>
  <c r="Q189" i="1"/>
  <c r="R189" i="1"/>
  <c r="Y189" i="1"/>
  <c r="J190" i="1"/>
  <c r="S190" i="1"/>
  <c r="T190" i="1"/>
  <c r="U190" i="1"/>
  <c r="V190" i="1"/>
  <c r="P190" i="1"/>
  <c r="W190" i="1"/>
  <c r="X190" i="1"/>
  <c r="K190" i="1"/>
  <c r="L190" i="1"/>
  <c r="M190" i="1"/>
  <c r="Q190" i="1"/>
  <c r="R190" i="1"/>
  <c r="Y190" i="1"/>
  <c r="J191" i="1"/>
  <c r="S191" i="1"/>
  <c r="T191" i="1"/>
  <c r="U191" i="1"/>
  <c r="V191" i="1"/>
  <c r="P191" i="1"/>
  <c r="W191" i="1"/>
  <c r="X191" i="1"/>
  <c r="K191" i="1"/>
  <c r="L191" i="1"/>
  <c r="M191" i="1"/>
  <c r="Q191" i="1"/>
  <c r="R191" i="1"/>
  <c r="Y191" i="1"/>
  <c r="J192" i="1"/>
  <c r="S192" i="1"/>
  <c r="T192" i="1"/>
  <c r="U192" i="1"/>
  <c r="V192" i="1"/>
  <c r="P192" i="1"/>
  <c r="W192" i="1"/>
  <c r="X192" i="1"/>
  <c r="K192" i="1"/>
  <c r="L192" i="1"/>
  <c r="M192" i="1"/>
  <c r="Q192" i="1"/>
  <c r="R192" i="1"/>
  <c r="Y192" i="1"/>
  <c r="J193" i="1"/>
  <c r="S193" i="1"/>
  <c r="T193" i="1"/>
  <c r="U193" i="1"/>
  <c r="V193" i="1"/>
  <c r="P193" i="1"/>
  <c r="W193" i="1"/>
  <c r="X193" i="1"/>
  <c r="K193" i="1"/>
  <c r="L193" i="1"/>
  <c r="M193" i="1"/>
  <c r="Q193" i="1"/>
  <c r="R193" i="1"/>
  <c r="Y193" i="1"/>
  <c r="H197" i="1"/>
  <c r="J197" i="1"/>
  <c r="S197" i="1"/>
  <c r="T197" i="1"/>
  <c r="U197" i="1"/>
  <c r="V197" i="1"/>
  <c r="P197" i="1"/>
  <c r="W197" i="1"/>
  <c r="X197" i="1"/>
  <c r="K197" i="1"/>
  <c r="L197" i="1"/>
  <c r="M197" i="1"/>
  <c r="Q197" i="1"/>
  <c r="R197" i="1"/>
  <c r="Y197" i="1"/>
  <c r="H198" i="1"/>
  <c r="J198" i="1"/>
  <c r="S198" i="1"/>
  <c r="T198" i="1"/>
  <c r="U198" i="1"/>
  <c r="V198" i="1"/>
  <c r="P198" i="1"/>
  <c r="W198" i="1"/>
  <c r="X198" i="1"/>
  <c r="K198" i="1"/>
  <c r="L198" i="1"/>
  <c r="M198" i="1"/>
  <c r="Q198" i="1"/>
  <c r="R198" i="1"/>
  <c r="Y198" i="1"/>
  <c r="H199" i="1"/>
  <c r="J199" i="1"/>
  <c r="S199" i="1"/>
  <c r="T199" i="1"/>
  <c r="U199" i="1"/>
  <c r="V199" i="1"/>
  <c r="P199" i="1"/>
  <c r="W199" i="1"/>
  <c r="X199" i="1"/>
  <c r="K199" i="1"/>
  <c r="L199" i="1"/>
  <c r="M199" i="1"/>
  <c r="Q199" i="1"/>
  <c r="R199" i="1"/>
  <c r="Y199" i="1"/>
  <c r="H200" i="1"/>
  <c r="J200" i="1"/>
  <c r="S200" i="1"/>
  <c r="T200" i="1"/>
  <c r="U200" i="1"/>
  <c r="V200" i="1"/>
  <c r="P200" i="1"/>
  <c r="W200" i="1"/>
  <c r="X200" i="1"/>
  <c r="K200" i="1"/>
  <c r="L200" i="1"/>
  <c r="M200" i="1"/>
  <c r="Q200" i="1"/>
  <c r="R200" i="1"/>
  <c r="Y200" i="1"/>
  <c r="H201" i="1"/>
  <c r="J201" i="1"/>
  <c r="S201" i="1"/>
  <c r="T201" i="1"/>
  <c r="U201" i="1"/>
  <c r="V201" i="1"/>
  <c r="P201" i="1"/>
  <c r="W201" i="1"/>
  <c r="X201" i="1"/>
  <c r="K201" i="1"/>
  <c r="L201" i="1"/>
  <c r="M201" i="1"/>
  <c r="Q201" i="1"/>
  <c r="R201" i="1"/>
  <c r="Y201" i="1"/>
  <c r="H202" i="1"/>
  <c r="J202" i="1"/>
  <c r="S202" i="1"/>
  <c r="T202" i="1"/>
  <c r="U202" i="1"/>
  <c r="V202" i="1"/>
  <c r="P202" i="1"/>
  <c r="W202" i="1"/>
  <c r="X202" i="1"/>
  <c r="K202" i="1"/>
  <c r="L202" i="1"/>
  <c r="M202" i="1"/>
  <c r="Q202" i="1"/>
  <c r="R202" i="1"/>
  <c r="Y202" i="1"/>
  <c r="H203" i="1"/>
  <c r="J203" i="1"/>
  <c r="S203" i="1"/>
  <c r="T203" i="1"/>
  <c r="U203" i="1"/>
  <c r="V203" i="1"/>
  <c r="P203" i="1"/>
  <c r="W203" i="1"/>
  <c r="X203" i="1"/>
  <c r="K203" i="1"/>
  <c r="L203" i="1"/>
  <c r="M203" i="1"/>
  <c r="Q203" i="1"/>
  <c r="R203" i="1"/>
  <c r="Y203" i="1"/>
  <c r="H204" i="1"/>
  <c r="J204" i="1"/>
  <c r="S204" i="1"/>
  <c r="T204" i="1"/>
  <c r="U204" i="1"/>
  <c r="V204" i="1"/>
  <c r="P204" i="1"/>
  <c r="W204" i="1"/>
  <c r="X204" i="1"/>
  <c r="K204" i="1"/>
  <c r="L204" i="1"/>
  <c r="M204" i="1"/>
  <c r="Q204" i="1"/>
  <c r="R204" i="1"/>
  <c r="Y204" i="1"/>
  <c r="H205" i="1"/>
  <c r="J205" i="1"/>
  <c r="S205" i="1"/>
  <c r="T205" i="1"/>
  <c r="U205" i="1"/>
  <c r="V205" i="1"/>
  <c r="P205" i="1"/>
  <c r="W205" i="1"/>
  <c r="X205" i="1"/>
  <c r="K205" i="1"/>
  <c r="L205" i="1"/>
  <c r="M205" i="1"/>
  <c r="Q205" i="1"/>
  <c r="R205" i="1"/>
  <c r="Y205" i="1"/>
  <c r="H206" i="1"/>
  <c r="J206" i="1"/>
  <c r="S206" i="1"/>
  <c r="T206" i="1"/>
  <c r="U206" i="1"/>
  <c r="V206" i="1"/>
  <c r="P206" i="1"/>
  <c r="W206" i="1"/>
  <c r="X206" i="1"/>
  <c r="K206" i="1"/>
  <c r="L206" i="1"/>
  <c r="M206" i="1"/>
  <c r="Q206" i="1"/>
  <c r="R206" i="1"/>
  <c r="Y206" i="1"/>
  <c r="H207" i="1"/>
  <c r="J207" i="1"/>
  <c r="S207" i="1"/>
  <c r="T207" i="1"/>
  <c r="U207" i="1"/>
  <c r="V207" i="1"/>
  <c r="P207" i="1"/>
  <c r="W207" i="1"/>
  <c r="X207" i="1"/>
  <c r="K207" i="1"/>
  <c r="L207" i="1"/>
  <c r="M207" i="1"/>
  <c r="Q207" i="1"/>
  <c r="R207" i="1"/>
  <c r="Y207" i="1"/>
  <c r="H208" i="1"/>
  <c r="J208" i="1"/>
  <c r="S208" i="1"/>
  <c r="T208" i="1"/>
  <c r="U208" i="1"/>
  <c r="V208" i="1"/>
  <c r="P208" i="1"/>
  <c r="W208" i="1"/>
  <c r="X208" i="1"/>
  <c r="K208" i="1"/>
  <c r="L208" i="1"/>
  <c r="M208" i="1"/>
  <c r="Q208" i="1"/>
  <c r="R208" i="1"/>
  <c r="Y208" i="1"/>
  <c r="H209" i="1"/>
  <c r="J209" i="1"/>
  <c r="S209" i="1"/>
  <c r="T209" i="1"/>
  <c r="U209" i="1"/>
  <c r="V209" i="1"/>
  <c r="P209" i="1"/>
  <c r="W209" i="1"/>
  <c r="X209" i="1"/>
  <c r="K209" i="1"/>
  <c r="L209" i="1"/>
  <c r="M209" i="1"/>
  <c r="Q209" i="1"/>
  <c r="R209" i="1"/>
  <c r="Y209" i="1"/>
  <c r="H210" i="1"/>
  <c r="J210" i="1"/>
  <c r="S210" i="1"/>
  <c r="T210" i="1"/>
  <c r="U210" i="1"/>
  <c r="V210" i="1"/>
  <c r="P210" i="1"/>
  <c r="W210" i="1"/>
  <c r="X210" i="1"/>
  <c r="K210" i="1"/>
  <c r="L210" i="1"/>
  <c r="M210" i="1"/>
  <c r="Q210" i="1"/>
  <c r="R210" i="1"/>
  <c r="Y210" i="1"/>
  <c r="H211" i="1"/>
  <c r="J211" i="1"/>
  <c r="S211" i="1"/>
  <c r="T211" i="1"/>
  <c r="U211" i="1"/>
  <c r="V211" i="1"/>
  <c r="P211" i="1"/>
  <c r="W211" i="1"/>
  <c r="X211" i="1"/>
  <c r="K211" i="1"/>
  <c r="L211" i="1"/>
  <c r="M211" i="1"/>
  <c r="Q211" i="1"/>
  <c r="R211" i="1"/>
  <c r="Y211" i="1"/>
  <c r="H212" i="1"/>
  <c r="J212" i="1"/>
  <c r="S212" i="1"/>
  <c r="T212" i="1"/>
  <c r="U212" i="1"/>
  <c r="V212" i="1"/>
  <c r="P212" i="1"/>
  <c r="W212" i="1"/>
  <c r="X212" i="1"/>
  <c r="K212" i="1"/>
  <c r="L212" i="1"/>
  <c r="M212" i="1"/>
  <c r="Q212" i="1"/>
  <c r="R212" i="1"/>
  <c r="Y212" i="1"/>
  <c r="H213" i="1"/>
  <c r="J213" i="1"/>
  <c r="S213" i="1"/>
  <c r="T213" i="1"/>
  <c r="U213" i="1"/>
  <c r="V213" i="1"/>
  <c r="P213" i="1"/>
  <c r="W213" i="1"/>
  <c r="X213" i="1"/>
  <c r="K213" i="1"/>
  <c r="L213" i="1"/>
  <c r="M213" i="1"/>
  <c r="Q213" i="1"/>
  <c r="R213" i="1"/>
  <c r="Y213" i="1"/>
  <c r="H214" i="1"/>
  <c r="J214" i="1"/>
  <c r="S214" i="1"/>
  <c r="T214" i="1"/>
  <c r="U214" i="1"/>
  <c r="V214" i="1"/>
  <c r="P214" i="1"/>
  <c r="W214" i="1"/>
  <c r="X214" i="1"/>
  <c r="K214" i="1"/>
  <c r="L214" i="1"/>
  <c r="M214" i="1"/>
  <c r="Q214" i="1"/>
  <c r="R214" i="1"/>
  <c r="Y214" i="1"/>
  <c r="H218" i="1"/>
  <c r="J218" i="1"/>
  <c r="S218" i="1"/>
  <c r="T218" i="1"/>
  <c r="U218" i="1"/>
  <c r="V218" i="1"/>
  <c r="P218" i="1"/>
  <c r="W218" i="1"/>
  <c r="X218" i="1"/>
  <c r="K218" i="1"/>
  <c r="L218" i="1"/>
  <c r="M218" i="1"/>
  <c r="Q218" i="1"/>
  <c r="R218" i="1"/>
  <c r="Y218" i="1"/>
  <c r="H219" i="1"/>
  <c r="J219" i="1"/>
  <c r="S219" i="1"/>
  <c r="T219" i="1"/>
  <c r="U219" i="1"/>
  <c r="V219" i="1"/>
  <c r="P219" i="1"/>
  <c r="W219" i="1"/>
  <c r="X219" i="1"/>
  <c r="K219" i="1"/>
  <c r="L219" i="1"/>
  <c r="M219" i="1"/>
  <c r="Q219" i="1"/>
  <c r="R219" i="1"/>
  <c r="Y219" i="1"/>
  <c r="H220" i="1"/>
  <c r="J220" i="1"/>
  <c r="S220" i="1"/>
  <c r="T220" i="1"/>
  <c r="U220" i="1"/>
  <c r="V220" i="1"/>
  <c r="P220" i="1"/>
  <c r="W220" i="1"/>
  <c r="X220" i="1"/>
  <c r="K220" i="1"/>
  <c r="L220" i="1"/>
  <c r="M220" i="1"/>
  <c r="Q220" i="1"/>
  <c r="R220" i="1"/>
  <c r="Y220" i="1"/>
  <c r="H221" i="1"/>
  <c r="J221" i="1"/>
  <c r="S221" i="1"/>
  <c r="T221" i="1"/>
  <c r="U221" i="1"/>
  <c r="V221" i="1"/>
  <c r="P221" i="1"/>
  <c r="W221" i="1"/>
  <c r="X221" i="1"/>
  <c r="K221" i="1"/>
  <c r="L221" i="1"/>
  <c r="M221" i="1"/>
  <c r="Q221" i="1"/>
  <c r="R221" i="1"/>
  <c r="Y221" i="1"/>
  <c r="H222" i="1"/>
  <c r="J222" i="1"/>
  <c r="S222" i="1"/>
  <c r="T222" i="1"/>
  <c r="U222" i="1"/>
  <c r="V222" i="1"/>
  <c r="P222" i="1"/>
  <c r="W222" i="1"/>
  <c r="X222" i="1"/>
  <c r="K222" i="1"/>
  <c r="L222" i="1"/>
  <c r="M222" i="1"/>
  <c r="Q222" i="1"/>
  <c r="R222" i="1"/>
  <c r="Y222" i="1"/>
  <c r="H223" i="1"/>
  <c r="J223" i="1"/>
  <c r="S223" i="1"/>
  <c r="T223" i="1"/>
  <c r="U223" i="1"/>
  <c r="V223" i="1"/>
  <c r="P223" i="1"/>
  <c r="W223" i="1"/>
  <c r="X223" i="1"/>
  <c r="K223" i="1"/>
  <c r="L223" i="1"/>
  <c r="M223" i="1"/>
  <c r="Q223" i="1"/>
  <c r="R223" i="1"/>
  <c r="Y223" i="1"/>
  <c r="M225" i="1"/>
  <c r="N225" i="1" a="1"/>
  <c r="N225" i="1"/>
  <c r="R225" i="1"/>
  <c r="X225" i="1"/>
  <c r="Y225" i="1"/>
  <c r="M226" i="1"/>
  <c r="N226" i="1" a="1"/>
  <c r="N226" i="1"/>
  <c r="R226" i="1"/>
  <c r="Y226" i="1"/>
  <c r="Q227" i="1"/>
  <c r="Q228" i="1"/>
  <c r="Q230" i="1"/>
  <c r="S230" i="1"/>
  <c r="T230" i="1"/>
  <c r="S231" i="1"/>
  <c r="T231" i="1"/>
  <c r="Q232" i="1"/>
  <c r="Q233" i="1"/>
  <c r="Q234" i="1"/>
  <c r="A7" i="2"/>
  <c r="B7" i="2"/>
  <c r="A8" i="2"/>
  <c r="B8" i="2"/>
  <c r="C8" i="2"/>
  <c r="D8" i="2"/>
  <c r="E8" i="2"/>
  <c r="F8" i="2"/>
  <c r="G8" i="2"/>
  <c r="H8" i="2"/>
  <c r="I8" i="2"/>
  <c r="J8" i="2"/>
  <c r="K8" i="2"/>
  <c r="L8" i="2"/>
  <c r="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M10" i="2"/>
  <c r="A11" i="2"/>
  <c r="B11" i="2"/>
  <c r="C11" i="2"/>
  <c r="E11" i="2"/>
  <c r="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M32" i="2"/>
  <c r="M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M70" i="2"/>
  <c r="A71" i="2"/>
  <c r="B71" i="2"/>
  <c r="M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M80" i="2"/>
  <c r="B81" i="2"/>
  <c r="M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A85" i="2"/>
  <c r="B85" i="2"/>
  <c r="C85" i="2"/>
  <c r="M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M134" i="2"/>
  <c r="A135" i="2"/>
  <c r="B135" i="2"/>
  <c r="C135" i="2"/>
  <c r="M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M140" i="2"/>
  <c r="A141" i="2"/>
  <c r="B141" i="2"/>
  <c r="M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M146" i="2"/>
  <c r="A147" i="2"/>
  <c r="B147" i="2"/>
  <c r="M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M152" i="2"/>
  <c r="A153" i="2"/>
  <c r="B153" i="2"/>
  <c r="C153" i="2"/>
  <c r="M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M162" i="2"/>
  <c r="N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M171" i="2"/>
  <c r="M172" i="2"/>
  <c r="I173" i="2"/>
  <c r="J173" i="2"/>
  <c r="K173" i="2"/>
  <c r="L173" i="2"/>
  <c r="I174" i="2"/>
  <c r="J174" i="2"/>
  <c r="K174" i="2"/>
  <c r="L174" i="2"/>
  <c r="I175" i="2"/>
  <c r="J175" i="2"/>
  <c r="K175" i="2"/>
  <c r="L175" i="2"/>
  <c r="I176" i="2"/>
  <c r="J176" i="2"/>
  <c r="K176" i="2"/>
  <c r="L176" i="2"/>
  <c r="I177" i="2"/>
  <c r="J177" i="2"/>
  <c r="K177" i="2"/>
  <c r="L177" i="2"/>
  <c r="I178" i="2"/>
  <c r="J178" i="2"/>
  <c r="K178" i="2"/>
  <c r="L178" i="2"/>
  <c r="I179" i="2"/>
  <c r="J179" i="2"/>
  <c r="K179" i="2"/>
  <c r="L179" i="2"/>
  <c r="I180" i="2"/>
  <c r="J180" i="2"/>
  <c r="K180" i="2"/>
  <c r="L180" i="2"/>
  <c r="I181" i="2"/>
  <c r="J181" i="2"/>
  <c r="K181" i="2"/>
  <c r="L181" i="2"/>
  <c r="I182" i="2"/>
  <c r="J182" i="2"/>
  <c r="K182" i="2"/>
  <c r="L182" i="2"/>
  <c r="I183" i="2"/>
  <c r="J183" i="2"/>
  <c r="K183" i="2"/>
  <c r="L183" i="2"/>
  <c r="I184" i="2"/>
  <c r="J184" i="2"/>
  <c r="K184" i="2"/>
  <c r="L184" i="2"/>
  <c r="I185" i="2"/>
  <c r="J185" i="2"/>
  <c r="K185" i="2"/>
  <c r="L185" i="2"/>
  <c r="I186" i="2"/>
  <c r="J186" i="2"/>
  <c r="K186" i="2"/>
  <c r="L186" i="2"/>
  <c r="I187" i="2"/>
  <c r="J187" i="2"/>
  <c r="K187" i="2"/>
  <c r="L187" i="2"/>
  <c r="I188" i="2"/>
  <c r="J188" i="2"/>
  <c r="K188" i="2"/>
  <c r="L188" i="2"/>
  <c r="I189" i="2"/>
  <c r="J189" i="2"/>
  <c r="K189" i="2"/>
  <c r="L189" i="2"/>
  <c r="I190" i="2"/>
  <c r="J190" i="2"/>
  <c r="K190" i="2"/>
  <c r="L190" i="2"/>
  <c r="I191" i="2"/>
  <c r="J191" i="2"/>
  <c r="K191" i="2"/>
  <c r="L191" i="2"/>
  <c r="I192" i="2"/>
  <c r="J192" i="2"/>
  <c r="K192" i="2"/>
  <c r="L192" i="2"/>
  <c r="M193" i="2"/>
  <c r="M194" i="2"/>
  <c r="A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M214" i="2"/>
  <c r="M215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M223" i="2"/>
  <c r="M224" i="2"/>
  <c r="M225" i="2"/>
  <c r="M226" i="2"/>
  <c r="I227" i="2"/>
  <c r="M227" i="2" a="1"/>
  <c r="M227" i="2"/>
  <c r="M228" i="2"/>
</calcChain>
</file>

<file path=xl/sharedStrings.xml><?xml version="1.0" encoding="utf-8"?>
<sst xmlns="http://schemas.openxmlformats.org/spreadsheetml/2006/main" count="437" uniqueCount="317">
  <si>
    <t>Short Square and Rectangular Tube Columns</t>
  </si>
  <si>
    <t>without Moment</t>
  </si>
  <si>
    <t>*  Ec =</t>
  </si>
  <si>
    <t>22*((fcyl+8)/10)^0.3</t>
  </si>
  <si>
    <t>DATA</t>
  </si>
  <si>
    <t>local buckling if h/t &gt; 52*SQRT(235/fy)</t>
  </si>
  <si>
    <t>if fc &gt; 60</t>
  </si>
  <si>
    <t>local</t>
  </si>
  <si>
    <t>Test</t>
  </si>
  <si>
    <r>
      <t>N</t>
    </r>
    <r>
      <rPr>
        <sz val="10"/>
        <rFont val="Arial"/>
      </rPr>
      <t>plRd</t>
    </r>
  </si>
  <si>
    <t>d</t>
  </si>
  <si>
    <t>Ref. No.</t>
  </si>
  <si>
    <t>b</t>
  </si>
  <si>
    <t>h</t>
  </si>
  <si>
    <t>t</t>
  </si>
  <si>
    <t>Yield</t>
  </si>
  <si>
    <t>Es</t>
  </si>
  <si>
    <t>fcyl</t>
  </si>
  <si>
    <t>Ec</t>
  </si>
  <si>
    <t>Length</t>
  </si>
  <si>
    <t>L/b</t>
  </si>
  <si>
    <t>Slender-</t>
  </si>
  <si>
    <t>h/t</t>
  </si>
  <si>
    <t>buckling</t>
  </si>
  <si>
    <t>Nmax</t>
  </si>
  <si>
    <r>
      <t>d</t>
    </r>
    <r>
      <rPr>
        <sz val="10"/>
        <rFont val="Arial"/>
        <family val="2"/>
      </rPr>
      <t>o</t>
    </r>
  </si>
  <si>
    <t>EC4</t>
  </si>
  <si>
    <t>Asfy</t>
  </si>
  <si>
    <t>Bc</t>
  </si>
  <si>
    <t>Hc</t>
  </si>
  <si>
    <t>Ac</t>
  </si>
  <si>
    <t>As</t>
  </si>
  <si>
    <t>(EI)e</t>
  </si>
  <si>
    <t>Ncr</t>
  </si>
  <si>
    <t>mm</t>
  </si>
  <si>
    <t>Mpa</t>
  </si>
  <si>
    <t>Gpa</t>
  </si>
  <si>
    <t>ness</t>
  </si>
  <si>
    <t>if &gt; 1</t>
  </si>
  <si>
    <t>kN</t>
  </si>
  <si>
    <t>Npl,Rd</t>
  </si>
  <si>
    <t>mm2</t>
  </si>
  <si>
    <t>kNmm^2</t>
  </si>
  <si>
    <t>with .85fc</t>
  </si>
  <si>
    <t xml:space="preserve">Neogi &amp; </t>
  </si>
  <si>
    <t>Chapman</t>
  </si>
  <si>
    <t>Ref. 12</t>
  </si>
  <si>
    <t>*</t>
  </si>
  <si>
    <t xml:space="preserve"> </t>
  </si>
  <si>
    <t>DF3</t>
  </si>
  <si>
    <t>DF4</t>
  </si>
  <si>
    <t>Wei &amp;</t>
  </si>
  <si>
    <t>Han</t>
  </si>
  <si>
    <t>ASCCS-6</t>
  </si>
  <si>
    <t>p395</t>
  </si>
  <si>
    <t>Ref 61</t>
  </si>
  <si>
    <t>scdz1-1</t>
  </si>
  <si>
    <t>scdz1-2</t>
  </si>
  <si>
    <t>scdz1-3</t>
  </si>
  <si>
    <t>scdz1-4</t>
  </si>
  <si>
    <t>scdz1-5</t>
  </si>
  <si>
    <t>scdz2-1</t>
  </si>
  <si>
    <t>scdz2-2</t>
  </si>
  <si>
    <t>scdz2-3</t>
  </si>
  <si>
    <t>scdz2-4</t>
  </si>
  <si>
    <t>scdz3-1</t>
  </si>
  <si>
    <t>scdz3-2</t>
  </si>
  <si>
    <t>scdz3-3</t>
  </si>
  <si>
    <t>scdz3-4</t>
  </si>
  <si>
    <t>scdz3-5</t>
  </si>
  <si>
    <t>scdz4-1</t>
  </si>
  <si>
    <t>scdz4-2</t>
  </si>
  <si>
    <t>scdz4-3</t>
  </si>
  <si>
    <t>scdz4-4</t>
  </si>
  <si>
    <t>scdz5-1</t>
  </si>
  <si>
    <t>scdz5-2</t>
  </si>
  <si>
    <t>Zhang &amp;</t>
  </si>
  <si>
    <t>Zhou</t>
  </si>
  <si>
    <t>p403</t>
  </si>
  <si>
    <t>Ref. 63</t>
  </si>
  <si>
    <t>3~4</t>
  </si>
  <si>
    <t>2fp3-1</t>
  </si>
  <si>
    <t>2fp3-6</t>
  </si>
  <si>
    <t>2fp3-22</t>
  </si>
  <si>
    <t>2fp4-10</t>
  </si>
  <si>
    <t>2fp4-14</t>
  </si>
  <si>
    <t>2fp4-16</t>
  </si>
  <si>
    <t>2fp4-23</t>
  </si>
  <si>
    <t>2fp4-24</t>
  </si>
  <si>
    <t>3fp3-25</t>
  </si>
  <si>
    <t>3fp3-36</t>
  </si>
  <si>
    <t>3fp3-8</t>
  </si>
  <si>
    <t>3fp3-26</t>
  </si>
  <si>
    <t>3fp3-5</t>
  </si>
  <si>
    <t>3fp4-11</t>
  </si>
  <si>
    <t>3fp4-17</t>
  </si>
  <si>
    <t>3fp4-20</t>
  </si>
  <si>
    <t>5fp3-4</t>
  </si>
  <si>
    <t>5fp3-27</t>
  </si>
  <si>
    <t>5fp3-28</t>
  </si>
  <si>
    <t>5fp3-35</t>
  </si>
  <si>
    <t>5fp3-29</t>
  </si>
  <si>
    <t>5fp4-13</t>
  </si>
  <si>
    <t>5fp4-18</t>
  </si>
  <si>
    <t>5fp4-21</t>
  </si>
  <si>
    <t>5fp4-30</t>
  </si>
  <si>
    <t>5fp4-31</t>
  </si>
  <si>
    <t>5fp4-32</t>
  </si>
  <si>
    <t>4fp3-7</t>
  </si>
  <si>
    <t>4fp3-9</t>
  </si>
  <si>
    <t>4fp3-2</t>
  </si>
  <si>
    <t>4fp3-33</t>
  </si>
  <si>
    <t>4fp3-34</t>
  </si>
  <si>
    <t>4fp4-15</t>
  </si>
  <si>
    <t>4fp4-19</t>
  </si>
  <si>
    <t>4fp4-35</t>
  </si>
  <si>
    <t>4fp4-36</t>
  </si>
  <si>
    <t>Tomii &amp;</t>
  </si>
  <si>
    <t>Sakino</t>
  </si>
  <si>
    <t>1979a</t>
  </si>
  <si>
    <t>Ref. 16</t>
  </si>
  <si>
    <t>1A</t>
  </si>
  <si>
    <t>1B</t>
  </si>
  <si>
    <t>2A</t>
  </si>
  <si>
    <t>2B</t>
  </si>
  <si>
    <t>4A</t>
  </si>
  <si>
    <t>3B</t>
  </si>
  <si>
    <t>4B</t>
  </si>
  <si>
    <t>Grauers M</t>
  </si>
  <si>
    <t>Ref. 36</t>
  </si>
  <si>
    <t>Inai &amp;</t>
  </si>
  <si>
    <t>Ref. 41</t>
  </si>
  <si>
    <t>CR4A2</t>
  </si>
  <si>
    <t>CR4A4.1</t>
  </si>
  <si>
    <t>CR4A4.2</t>
  </si>
  <si>
    <t>CR4A8</t>
  </si>
  <si>
    <t>CR4C2</t>
  </si>
  <si>
    <t>CR4C4.1</t>
  </si>
  <si>
    <t>CR4C4.2</t>
  </si>
  <si>
    <t>CR4C8</t>
  </si>
  <si>
    <t>CR4D2</t>
  </si>
  <si>
    <t>CR4D4.1</t>
  </si>
  <si>
    <t>CR4D4.2</t>
  </si>
  <si>
    <t>CR4D8</t>
  </si>
  <si>
    <t>CR6A2</t>
  </si>
  <si>
    <t>CR6A4.1</t>
  </si>
  <si>
    <t>CR6A4.2</t>
  </si>
  <si>
    <t>CR6A8</t>
  </si>
  <si>
    <t>CR6C2</t>
  </si>
  <si>
    <t>CR6C4.1</t>
  </si>
  <si>
    <t>CR6C4.2</t>
  </si>
  <si>
    <t>CR6C8</t>
  </si>
  <si>
    <t>CR6D2</t>
  </si>
  <si>
    <t>CR6D4.1</t>
  </si>
  <si>
    <t>CR6D4.2</t>
  </si>
  <si>
    <t>CR6D8</t>
  </si>
  <si>
    <t>CR8A2</t>
  </si>
  <si>
    <t>CR8A4.1</t>
  </si>
  <si>
    <t>CR8A4.2</t>
  </si>
  <si>
    <t>CR8A8</t>
  </si>
  <si>
    <t>CR8C2</t>
  </si>
  <si>
    <t>CR8C4.1</t>
  </si>
  <si>
    <t>CR8C4.2</t>
  </si>
  <si>
    <t>CR8C8</t>
  </si>
  <si>
    <t>CR8D2</t>
  </si>
  <si>
    <t>CR8D4.1</t>
  </si>
  <si>
    <t>CR8D4.2</t>
  </si>
  <si>
    <t>CR8D8</t>
  </si>
  <si>
    <t>CR4A4.3</t>
  </si>
  <si>
    <t>CR4A9</t>
  </si>
  <si>
    <t>CR4C4.3</t>
  </si>
  <si>
    <t>CR4C9</t>
  </si>
  <si>
    <t>CR6A4.3</t>
  </si>
  <si>
    <t>CR6A9</t>
  </si>
  <si>
    <t>CR6C4.3</t>
  </si>
  <si>
    <t>CR6C9</t>
  </si>
  <si>
    <t>CR8A4.3</t>
  </si>
  <si>
    <t>CR8A9</t>
  </si>
  <si>
    <t>CR8C4.3</t>
  </si>
  <si>
    <t>CR8C9</t>
  </si>
  <si>
    <t>Nakahara &amp;</t>
  </si>
  <si>
    <t>Ref. 51</t>
  </si>
  <si>
    <t>CR8-6-10</t>
  </si>
  <si>
    <t>CR8-3-10</t>
  </si>
  <si>
    <t>CR4-6-10</t>
  </si>
  <si>
    <t>CR4-3-10</t>
  </si>
  <si>
    <t>Varma</t>
  </si>
  <si>
    <t>Ref. 60</t>
  </si>
  <si>
    <t>SC-32-80</t>
  </si>
  <si>
    <t>SC-48080</t>
  </si>
  <si>
    <t>Sc-32-46</t>
  </si>
  <si>
    <t>SC-48-46</t>
  </si>
  <si>
    <t>Lu &amp; Kennedy</t>
  </si>
  <si>
    <t>Ref. 34</t>
  </si>
  <si>
    <t>Yamamoto</t>
  </si>
  <si>
    <t>I' tests concrete only loaded</t>
  </si>
  <si>
    <t>Ref. 62</t>
  </si>
  <si>
    <t>S10D-2I</t>
  </si>
  <si>
    <t>S20D-2I</t>
  </si>
  <si>
    <t>S30D-2I</t>
  </si>
  <si>
    <t>S10D-4I</t>
  </si>
  <si>
    <t>S20D-4I</t>
  </si>
  <si>
    <t>S30D-4I</t>
  </si>
  <si>
    <t>S10D-6I</t>
  </si>
  <si>
    <t>S20D-6I</t>
  </si>
  <si>
    <t>A' tests loaded on steel &amp; concrete</t>
  </si>
  <si>
    <t>S10D-2A</t>
  </si>
  <si>
    <t>S20D-2A</t>
  </si>
  <si>
    <t>S30D-2A</t>
  </si>
  <si>
    <t>S10D-4A</t>
  </si>
  <si>
    <t>S20D-4A</t>
  </si>
  <si>
    <t>S30D-4A</t>
  </si>
  <si>
    <t>S10D-6A</t>
  </si>
  <si>
    <t>S20D-6A</t>
  </si>
  <si>
    <t>Han &amp; Yao</t>
  </si>
  <si>
    <t>Ref. 65</t>
  </si>
  <si>
    <t>1 rc1-1</t>
  </si>
  <si>
    <t>2 rc1-2</t>
  </si>
  <si>
    <t>3 rc2-1</t>
  </si>
  <si>
    <t>4 rc2-2</t>
  </si>
  <si>
    <t>5 rc3-1</t>
  </si>
  <si>
    <t>6 rc3-2</t>
  </si>
  <si>
    <t>7 rc4-1</t>
  </si>
  <si>
    <t>8 rc4-2</t>
  </si>
  <si>
    <t>9 rc5-1</t>
  </si>
  <si>
    <t>10 rc5-2</t>
  </si>
  <si>
    <t>11 rc6-1</t>
  </si>
  <si>
    <t>12 rc6-2</t>
  </si>
  <si>
    <t>13 rc7-1</t>
  </si>
  <si>
    <t>14 rc7-2</t>
  </si>
  <si>
    <t>15 rc8-1</t>
  </si>
  <si>
    <t>16 rc8-2</t>
  </si>
  <si>
    <t>17 rc9-1</t>
  </si>
  <si>
    <t>18 rc9-2</t>
  </si>
  <si>
    <t>19 rc10-1</t>
  </si>
  <si>
    <t>20 rc10-2</t>
  </si>
  <si>
    <t>Lam &amp; Williams</t>
  </si>
  <si>
    <t>Ref. 79</t>
  </si>
  <si>
    <r>
      <t>g</t>
    </r>
    <r>
      <rPr>
        <sz val="10"/>
        <rFont val="Arial"/>
      </rPr>
      <t xml:space="preserve"> = steel greased</t>
    </r>
  </si>
  <si>
    <t>S3</t>
  </si>
  <si>
    <t>S4</t>
  </si>
  <si>
    <t>S5</t>
  </si>
  <si>
    <t>S6</t>
  </si>
  <si>
    <t>S7</t>
  </si>
  <si>
    <t>S8</t>
  </si>
  <si>
    <t>S9</t>
  </si>
  <si>
    <r>
      <t>S10-</t>
    </r>
    <r>
      <rPr>
        <b/>
        <sz val="10"/>
        <rFont val="Arial"/>
        <family val="2"/>
      </rPr>
      <t>g</t>
    </r>
  </si>
  <si>
    <t>S12</t>
  </si>
  <si>
    <r>
      <t>S13-</t>
    </r>
    <r>
      <rPr>
        <b/>
        <sz val="10"/>
        <rFont val="Arial"/>
        <family val="2"/>
      </rPr>
      <t>g</t>
    </r>
  </si>
  <si>
    <t>S14</t>
  </si>
  <si>
    <r>
      <t>S15-</t>
    </r>
    <r>
      <rPr>
        <b/>
        <sz val="10"/>
        <rFont val="Arial"/>
        <family val="2"/>
      </rPr>
      <t>g</t>
    </r>
  </si>
  <si>
    <t>S16</t>
  </si>
  <si>
    <r>
      <t>S17-</t>
    </r>
    <r>
      <rPr>
        <b/>
        <sz val="10"/>
        <rFont val="Arial"/>
        <family val="2"/>
      </rPr>
      <t>g</t>
    </r>
  </si>
  <si>
    <t>S18</t>
  </si>
  <si>
    <t>S1-hollow</t>
  </si>
  <si>
    <t>S2-hollow</t>
  </si>
  <si>
    <t>S11-hollow</t>
  </si>
  <si>
    <t>g = steel greased</t>
  </si>
  <si>
    <t>Ref. 77</t>
  </si>
  <si>
    <t>Compaction</t>
  </si>
  <si>
    <t>sc=flow</t>
  </si>
  <si>
    <t>h=hand</t>
  </si>
  <si>
    <t>v=vib.</t>
  </si>
  <si>
    <t>sssc-1</t>
  </si>
  <si>
    <t>sssc-2</t>
  </si>
  <si>
    <t>ssh-1</t>
  </si>
  <si>
    <t>ssh-2</t>
  </si>
  <si>
    <t>ssv-1</t>
  </si>
  <si>
    <t>ssv-2</t>
  </si>
  <si>
    <t>test/EC4</t>
  </si>
  <si>
    <t>No</t>
  </si>
  <si>
    <t>Av fc&gt;60</t>
  </si>
  <si>
    <t>loc B &gt;1</t>
  </si>
  <si>
    <t>No &lt;0.2</t>
  </si>
  <si>
    <t>loc B &lt;=1</t>
  </si>
  <si>
    <t>No &gt;0.9</t>
  </si>
  <si>
    <t>SD =</t>
  </si>
  <si>
    <t>OA Av</t>
  </si>
  <si>
    <t>(185) =</t>
  </si>
  <si>
    <t>OA (185)</t>
  </si>
  <si>
    <t>St Dev=</t>
  </si>
  <si>
    <t>Av</t>
  </si>
  <si>
    <t>Average for Concrete &gt; 74 MPa 30 tests =</t>
  </si>
  <si>
    <t>&gt; 60 MPa</t>
  </si>
  <si>
    <t>&lt;=60 MPa</t>
  </si>
  <si>
    <t>No.</t>
  </si>
  <si>
    <t>No. &lt; 1</t>
  </si>
  <si>
    <t>% &lt; 1</t>
  </si>
  <si>
    <t>Summary short rectangular concrete filled tubes.</t>
  </si>
  <si>
    <t>Slenderness</t>
  </si>
  <si>
    <t>&lt; 0.2</t>
  </si>
  <si>
    <r>
      <t>&amp;/or</t>
    </r>
    <r>
      <rPr>
        <b/>
        <sz val="10"/>
        <rFont val="Arial"/>
        <family val="2"/>
      </rPr>
      <t xml:space="preserve"> L/b</t>
    </r>
  </si>
  <si>
    <t>&lt; 4</t>
  </si>
  <si>
    <t>EC4 "local buckling if h/t &gt; 52*SQRT(235/fy)"</t>
  </si>
  <si>
    <t>TEST</t>
  </si>
  <si>
    <t>MPa</t>
  </si>
  <si>
    <t>Av (2) =</t>
  </si>
  <si>
    <t>Ref. 61</t>
  </si>
  <si>
    <t>St Dev</t>
  </si>
  <si>
    <t>Av (20) =</t>
  </si>
  <si>
    <t>Av (36)=</t>
  </si>
  <si>
    <t>Av (8)=</t>
  </si>
  <si>
    <t>Grauers</t>
  </si>
  <si>
    <t>Av (2)=</t>
  </si>
  <si>
    <t>Av (48)=</t>
  </si>
  <si>
    <t>Av (4)=</t>
  </si>
  <si>
    <t>A'  Steel &amp; Concrete loaded</t>
  </si>
  <si>
    <t xml:space="preserve">Av (8) = </t>
  </si>
  <si>
    <t>St Dev =</t>
  </si>
  <si>
    <t>Av (15) =</t>
  </si>
  <si>
    <t>Han +</t>
  </si>
  <si>
    <t>Av (6)=</t>
  </si>
  <si>
    <t>Overall</t>
  </si>
  <si>
    <t>Av (185)=</t>
  </si>
  <si>
    <t xml:space="preserve">fcyl &gt; </t>
  </si>
  <si>
    <t>74 MPa</t>
  </si>
  <si>
    <t>Av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</si>
</sst>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E+00"/>
    <numFmt numFmtId="166" formatCode="0.000"/>
    <numFmt numFmtId="167" formatCode="0.0000"/>
  </numFmts>
  <fonts count="6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166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0" applyNumberFormat="1"/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/>
    <xf numFmtId="1" fontId="1" fillId="0" borderId="0" xfId="0" applyNumberFormat="1" applyFont="1"/>
    <xf numFmtId="166" fontId="1" fillId="0" borderId="0" xfId="0" applyNumberFormat="1" applyFont="1"/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right"/>
    </xf>
    <xf numFmtId="9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Short Rectangular CFST,  No Moment.   Tests compared with EC4.</a:t>
            </a:r>
          </a:p>
        </c:rich>
      </c:tx>
      <c:layout>
        <c:manualLayout>
          <c:xMode val="edge"/>
          <c:yMode val="edge"/>
          <c:x val="0.238623751387347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09988901220862E-2"/>
          <c:y val="0.11908646003262642"/>
          <c:w val="0.82463928967813538"/>
          <c:h val="0.77487765089722671"/>
        </c:manualLayout>
      </c:layout>
      <c:scatterChart>
        <c:scatterStyle val="lineMarker"/>
        <c:varyColors val="0"/>
        <c:ser>
          <c:idx val="0"/>
          <c:order val="0"/>
          <c:tx>
            <c:v>Neogi (2)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Data!$P$8:$P$9</c:f>
              <c:numCache>
                <c:formatCode>0</c:formatCode>
                <c:ptCount val="2"/>
                <c:pt idx="0">
                  <c:v>1334.6900193600002</c:v>
                </c:pt>
                <c:pt idx="1">
                  <c:v>867.78675824000038</c:v>
                </c:pt>
              </c:numCache>
            </c:numRef>
          </c:xVal>
          <c:yVal>
            <c:numRef>
              <c:f>Data!$N$8:$N$9</c:f>
              <c:numCache>
                <c:formatCode>General</c:formatCode>
                <c:ptCount val="2"/>
                <c:pt idx="0">
                  <c:v>2442</c:v>
                </c:pt>
                <c:pt idx="1">
                  <c:v>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FA-4964-B68F-9651708F43FF}"/>
            </c:ext>
          </c:extLst>
        </c:ser>
        <c:ser>
          <c:idx val="1"/>
          <c:order val="1"/>
          <c:tx>
            <c:v>Wei (20)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Data!$P$12:$P$31</c:f>
              <c:numCache>
                <c:formatCode>0</c:formatCode>
                <c:ptCount val="20"/>
                <c:pt idx="0">
                  <c:v>773.16065280000055</c:v>
                </c:pt>
                <c:pt idx="1">
                  <c:v>799.6537958400005</c:v>
                </c:pt>
                <c:pt idx="2">
                  <c:v>799.6537958400005</c:v>
                </c:pt>
                <c:pt idx="3">
                  <c:v>922.02688512000043</c:v>
                </c:pt>
                <c:pt idx="4">
                  <c:v>944.73529344000065</c:v>
                </c:pt>
                <c:pt idx="5">
                  <c:v>839.55007180800021</c:v>
                </c:pt>
                <c:pt idx="6">
                  <c:v>847.42893388800019</c:v>
                </c:pt>
                <c:pt idx="7">
                  <c:v>1203.3784140800003</c:v>
                </c:pt>
                <c:pt idx="8">
                  <c:v>1203.3784140800003</c:v>
                </c:pt>
                <c:pt idx="9">
                  <c:v>1047.849688</c:v>
                </c:pt>
                <c:pt idx="10">
                  <c:v>1047.849688</c:v>
                </c:pt>
                <c:pt idx="11">
                  <c:v>1020.8832036800002</c:v>
                </c:pt>
                <c:pt idx="12">
                  <c:v>1189.7168446400001</c:v>
                </c:pt>
                <c:pt idx="13">
                  <c:v>1189.7168446400001</c:v>
                </c:pt>
                <c:pt idx="14">
                  <c:v>1152.7810758400005</c:v>
                </c:pt>
                <c:pt idx="15">
                  <c:v>1170.5532949120004</c:v>
                </c:pt>
                <c:pt idx="16">
                  <c:v>1491.7696988800005</c:v>
                </c:pt>
                <c:pt idx="17">
                  <c:v>1491.7696988800005</c:v>
                </c:pt>
                <c:pt idx="18">
                  <c:v>1794.7894803040008</c:v>
                </c:pt>
                <c:pt idx="19">
                  <c:v>1794.7894803040008</c:v>
                </c:pt>
              </c:numCache>
            </c:numRef>
          </c:xVal>
          <c:yVal>
            <c:numRef>
              <c:f>Data!$N$12:$N$31</c:f>
              <c:numCache>
                <c:formatCode>General</c:formatCode>
                <c:ptCount val="20"/>
                <c:pt idx="0">
                  <c:v>882</c:v>
                </c:pt>
                <c:pt idx="1">
                  <c:v>882</c:v>
                </c:pt>
                <c:pt idx="2">
                  <c:v>921.2</c:v>
                </c:pt>
                <c:pt idx="3">
                  <c:v>1080</c:v>
                </c:pt>
                <c:pt idx="4">
                  <c:v>1078</c:v>
                </c:pt>
                <c:pt idx="5">
                  <c:v>940.8</c:v>
                </c:pt>
                <c:pt idx="6">
                  <c:v>921.6</c:v>
                </c:pt>
                <c:pt idx="7">
                  <c:v>1499.4</c:v>
                </c:pt>
                <c:pt idx="8">
                  <c:v>1470</c:v>
                </c:pt>
                <c:pt idx="9">
                  <c:v>1176</c:v>
                </c:pt>
                <c:pt idx="10">
                  <c:v>1117.2</c:v>
                </c:pt>
                <c:pt idx="11">
                  <c:v>1195.5999999999999</c:v>
                </c:pt>
                <c:pt idx="12">
                  <c:v>1460.2</c:v>
                </c:pt>
                <c:pt idx="13">
                  <c:v>1372</c:v>
                </c:pt>
                <c:pt idx="14">
                  <c:v>1342.6</c:v>
                </c:pt>
                <c:pt idx="15">
                  <c:v>1292.5999999999999</c:v>
                </c:pt>
                <c:pt idx="16">
                  <c:v>2009</c:v>
                </c:pt>
                <c:pt idx="17">
                  <c:v>1906.1</c:v>
                </c:pt>
                <c:pt idx="18">
                  <c:v>2058</c:v>
                </c:pt>
                <c:pt idx="19">
                  <c:v>1960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FA-4964-B68F-9651708F43FF}"/>
            </c:ext>
          </c:extLst>
        </c:ser>
        <c:ser>
          <c:idx val="3"/>
          <c:order val="2"/>
          <c:tx>
            <c:v>Zhang (36)</c:v>
          </c:tx>
          <c:spPr>
            <a:ln w="19050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Data!$P$34:$P$69</c:f>
              <c:numCache>
                <c:formatCode>0</c:formatCode>
                <c:ptCount val="36"/>
                <c:pt idx="0">
                  <c:v>521.72479999999996</c:v>
                </c:pt>
                <c:pt idx="1">
                  <c:v>521.72479999999996</c:v>
                </c:pt>
                <c:pt idx="2">
                  <c:v>521.72479999999996</c:v>
                </c:pt>
                <c:pt idx="3">
                  <c:v>521.72479999999996</c:v>
                </c:pt>
                <c:pt idx="4">
                  <c:v>521.72479999999996</c:v>
                </c:pt>
                <c:pt idx="5">
                  <c:v>521.72479999999996</c:v>
                </c:pt>
                <c:pt idx="6">
                  <c:v>521.72479999999996</c:v>
                </c:pt>
                <c:pt idx="7">
                  <c:v>521.72479999999996</c:v>
                </c:pt>
                <c:pt idx="8">
                  <c:v>621.75119999999993</c:v>
                </c:pt>
                <c:pt idx="9">
                  <c:v>621.75119999999993</c:v>
                </c:pt>
                <c:pt idx="10">
                  <c:v>621.75119999999993</c:v>
                </c:pt>
                <c:pt idx="11">
                  <c:v>621.75119999999993</c:v>
                </c:pt>
                <c:pt idx="12">
                  <c:v>621.75119999999993</c:v>
                </c:pt>
                <c:pt idx="13">
                  <c:v>621.75119999999993</c:v>
                </c:pt>
                <c:pt idx="14">
                  <c:v>621.75119999999993</c:v>
                </c:pt>
                <c:pt idx="15">
                  <c:v>621.75119999999993</c:v>
                </c:pt>
                <c:pt idx="16">
                  <c:v>1028.9000000000001</c:v>
                </c:pt>
                <c:pt idx="17">
                  <c:v>1028.9000000000001</c:v>
                </c:pt>
                <c:pt idx="18">
                  <c:v>1028.9000000000001</c:v>
                </c:pt>
                <c:pt idx="19">
                  <c:v>1028.9000000000001</c:v>
                </c:pt>
                <c:pt idx="20">
                  <c:v>1028.9000000000001</c:v>
                </c:pt>
                <c:pt idx="21">
                  <c:v>1028.9000000000001</c:v>
                </c:pt>
                <c:pt idx="22">
                  <c:v>1028.9000000000001</c:v>
                </c:pt>
                <c:pt idx="23">
                  <c:v>1028.9000000000001</c:v>
                </c:pt>
                <c:pt idx="24">
                  <c:v>1028.9000000000001</c:v>
                </c:pt>
                <c:pt idx="25">
                  <c:v>1028.9000000000001</c:v>
                </c:pt>
                <c:pt idx="26">
                  <c:v>1028.9000000000001</c:v>
                </c:pt>
                <c:pt idx="27">
                  <c:v>642.56640000000004</c:v>
                </c:pt>
                <c:pt idx="28">
                  <c:v>642.56640000000004</c:v>
                </c:pt>
                <c:pt idx="29">
                  <c:v>642.56640000000004</c:v>
                </c:pt>
                <c:pt idx="30">
                  <c:v>642.56640000000004</c:v>
                </c:pt>
                <c:pt idx="31">
                  <c:v>642.56640000000004</c:v>
                </c:pt>
                <c:pt idx="32">
                  <c:v>642.56640000000004</c:v>
                </c:pt>
                <c:pt idx="33">
                  <c:v>642.56640000000004</c:v>
                </c:pt>
                <c:pt idx="34">
                  <c:v>642.56640000000004</c:v>
                </c:pt>
                <c:pt idx="35">
                  <c:v>642.56640000000004</c:v>
                </c:pt>
              </c:numCache>
            </c:numRef>
          </c:xVal>
          <c:yVal>
            <c:numRef>
              <c:f>Data!$N$34:$N$69</c:f>
              <c:numCache>
                <c:formatCode>General</c:formatCode>
                <c:ptCount val="36"/>
                <c:pt idx="0">
                  <c:v>588</c:v>
                </c:pt>
                <c:pt idx="1">
                  <c:v>656.6</c:v>
                </c:pt>
                <c:pt idx="2">
                  <c:v>745</c:v>
                </c:pt>
                <c:pt idx="3">
                  <c:v>705.6</c:v>
                </c:pt>
                <c:pt idx="4">
                  <c:v>666.4</c:v>
                </c:pt>
                <c:pt idx="5">
                  <c:v>696</c:v>
                </c:pt>
                <c:pt idx="6">
                  <c:v>725</c:v>
                </c:pt>
                <c:pt idx="7">
                  <c:v>745</c:v>
                </c:pt>
                <c:pt idx="8">
                  <c:v>852</c:v>
                </c:pt>
                <c:pt idx="9">
                  <c:v>892</c:v>
                </c:pt>
                <c:pt idx="10">
                  <c:v>882</c:v>
                </c:pt>
                <c:pt idx="11">
                  <c:v>931</c:v>
                </c:pt>
                <c:pt idx="12">
                  <c:v>882</c:v>
                </c:pt>
                <c:pt idx="13">
                  <c:v>891</c:v>
                </c:pt>
                <c:pt idx="14">
                  <c:v>833</c:v>
                </c:pt>
                <c:pt idx="15">
                  <c:v>872</c:v>
                </c:pt>
                <c:pt idx="16">
                  <c:v>1195</c:v>
                </c:pt>
                <c:pt idx="17">
                  <c:v>1068</c:v>
                </c:pt>
                <c:pt idx="18">
                  <c:v>1294</c:v>
                </c:pt>
                <c:pt idx="19">
                  <c:v>1274</c:v>
                </c:pt>
                <c:pt idx="20">
                  <c:v>1313</c:v>
                </c:pt>
                <c:pt idx="21">
                  <c:v>1294</c:v>
                </c:pt>
                <c:pt idx="22">
                  <c:v>1244.5999999999999</c:v>
                </c:pt>
                <c:pt idx="23">
                  <c:v>1323</c:v>
                </c:pt>
                <c:pt idx="24">
                  <c:v>1313</c:v>
                </c:pt>
                <c:pt idx="25">
                  <c:v>1274</c:v>
                </c:pt>
                <c:pt idx="26">
                  <c:v>1244.5999999999999</c:v>
                </c:pt>
                <c:pt idx="27">
                  <c:v>1019</c:v>
                </c:pt>
                <c:pt idx="28">
                  <c:v>980</c:v>
                </c:pt>
                <c:pt idx="29">
                  <c:v>882</c:v>
                </c:pt>
                <c:pt idx="30">
                  <c:v>901.6</c:v>
                </c:pt>
                <c:pt idx="31">
                  <c:v>980</c:v>
                </c:pt>
                <c:pt idx="32">
                  <c:v>1000</c:v>
                </c:pt>
                <c:pt idx="33">
                  <c:v>970</c:v>
                </c:pt>
                <c:pt idx="34">
                  <c:v>921.2</c:v>
                </c:pt>
                <c:pt idx="35">
                  <c:v>960.4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FA-4964-B68F-9651708F43FF}"/>
            </c:ext>
          </c:extLst>
        </c:ser>
        <c:ser>
          <c:idx val="4"/>
          <c:order val="3"/>
          <c:tx>
            <c:v>Tomi (8)</c:v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Data!$P$72:$P$79</c:f>
              <c:numCache>
                <c:formatCode>0</c:formatCode>
                <c:ptCount val="8"/>
                <c:pt idx="0">
                  <c:v>465.17282792000009</c:v>
                </c:pt>
                <c:pt idx="1">
                  <c:v>465.17282792000009</c:v>
                </c:pt>
                <c:pt idx="2">
                  <c:v>487.68352000000039</c:v>
                </c:pt>
                <c:pt idx="3">
                  <c:v>487.68352000000039</c:v>
                </c:pt>
                <c:pt idx="4">
                  <c:v>516.71216488000016</c:v>
                </c:pt>
                <c:pt idx="5">
                  <c:v>516.71216488000016</c:v>
                </c:pt>
                <c:pt idx="6">
                  <c:v>628.86542500000007</c:v>
                </c:pt>
                <c:pt idx="7">
                  <c:v>628.86542500000007</c:v>
                </c:pt>
              </c:numCache>
            </c:numRef>
          </c:xVal>
          <c:yVal>
            <c:numRef>
              <c:f>Data!$N$72:$N$79</c:f>
              <c:numCache>
                <c:formatCode>General</c:formatCode>
                <c:ptCount val="8"/>
                <c:pt idx="0">
                  <c:v>497.4</c:v>
                </c:pt>
                <c:pt idx="1">
                  <c:v>498</c:v>
                </c:pt>
                <c:pt idx="2">
                  <c:v>511</c:v>
                </c:pt>
                <c:pt idx="3">
                  <c:v>510</c:v>
                </c:pt>
                <c:pt idx="4">
                  <c:v>529</c:v>
                </c:pt>
                <c:pt idx="5">
                  <c:v>528</c:v>
                </c:pt>
                <c:pt idx="6">
                  <c:v>667</c:v>
                </c:pt>
                <c:pt idx="7">
                  <c:v>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FA-4964-B68F-9651708F43FF}"/>
            </c:ext>
          </c:extLst>
        </c:ser>
        <c:ser>
          <c:idx val="5"/>
          <c:order val="4"/>
          <c:tx>
            <c:v>Grauers (2)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Data!$P$82:$P$83</c:f>
              <c:numCache>
                <c:formatCode>0</c:formatCode>
                <c:ptCount val="2"/>
                <c:pt idx="0">
                  <c:v>4741.924</c:v>
                </c:pt>
                <c:pt idx="1">
                  <c:v>7917.7719999999999</c:v>
                </c:pt>
              </c:numCache>
            </c:numRef>
          </c:xVal>
          <c:yVal>
            <c:numRef>
              <c:f>Data!$N$82:$N$83</c:f>
              <c:numCache>
                <c:formatCode>General</c:formatCode>
                <c:ptCount val="2"/>
                <c:pt idx="0">
                  <c:v>4870</c:v>
                </c:pt>
                <c:pt idx="1">
                  <c:v>8300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FA-4964-B68F-9651708F43FF}"/>
            </c:ext>
          </c:extLst>
        </c:ser>
        <c:ser>
          <c:idx val="6"/>
          <c:order val="5"/>
          <c:tx>
            <c:v>Inai (48)</c:v>
          </c:tx>
          <c:spPr>
            <a:ln w="19050">
              <a:noFill/>
            </a:ln>
          </c:spPr>
          <c:marker>
            <c:symbol val="plus"/>
            <c:size val="6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Data!$P$86:$P$133</c:f>
              <c:numCache>
                <c:formatCode>0</c:formatCode>
                <c:ptCount val="48"/>
                <c:pt idx="0">
                  <c:v>1151.6998198399997</c:v>
                </c:pt>
                <c:pt idx="1">
                  <c:v>1444.4552615999999</c:v>
                </c:pt>
                <c:pt idx="2">
                  <c:v>1444.4552615999999</c:v>
                </c:pt>
                <c:pt idx="3">
                  <c:v>2152.109144</c:v>
                </c:pt>
                <c:pt idx="4">
                  <c:v>2047.1837638399988</c:v>
                </c:pt>
                <c:pt idx="5">
                  <c:v>2714.9822841599989</c:v>
                </c:pt>
                <c:pt idx="6">
                  <c:v>2714.9822841599989</c:v>
                </c:pt>
                <c:pt idx="7">
                  <c:v>4382.3518380799997</c:v>
                </c:pt>
                <c:pt idx="8">
                  <c:v>3970.7104198399998</c:v>
                </c:pt>
                <c:pt idx="9">
                  <c:v>5521.03482816</c:v>
                </c:pt>
                <c:pt idx="10">
                  <c:v>5521.03482816</c:v>
                </c:pt>
                <c:pt idx="11">
                  <c:v>9391.9085100799985</c:v>
                </c:pt>
                <c:pt idx="12">
                  <c:v>2601.7198041600004</c:v>
                </c:pt>
                <c:pt idx="13">
                  <c:v>2861.9598240000005</c:v>
                </c:pt>
                <c:pt idx="14">
                  <c:v>2861.9598240000005</c:v>
                </c:pt>
                <c:pt idx="15">
                  <c:v>3491.0168256000002</c:v>
                </c:pt>
                <c:pt idx="16">
                  <c:v>4215.933652159998</c:v>
                </c:pt>
                <c:pt idx="17">
                  <c:v>4809.5895239999982</c:v>
                </c:pt>
                <c:pt idx="18">
                  <c:v>4809.5895239999982</c:v>
                </c:pt>
                <c:pt idx="19">
                  <c:v>6244.5855055999982</c:v>
                </c:pt>
                <c:pt idx="20">
                  <c:v>7298.010004160009</c:v>
                </c:pt>
                <c:pt idx="21">
                  <c:v>8770.7867870400096</c:v>
                </c:pt>
                <c:pt idx="22">
                  <c:v>8729.9297510400083</c:v>
                </c:pt>
                <c:pt idx="23">
                  <c:v>12898.314076640008</c:v>
                </c:pt>
                <c:pt idx="24">
                  <c:v>2078.9675481599998</c:v>
                </c:pt>
                <c:pt idx="25">
                  <c:v>2917.5652598000001</c:v>
                </c:pt>
                <c:pt idx="26">
                  <c:v>2917.5652598000001</c:v>
                </c:pt>
                <c:pt idx="27">
                  <c:v>3335.9225512000003</c:v>
                </c:pt>
                <c:pt idx="28">
                  <c:v>4308.9910614399987</c:v>
                </c:pt>
                <c:pt idx="29">
                  <c:v>4705.5690597999983</c:v>
                </c:pt>
                <c:pt idx="30">
                  <c:v>4705.5690597999983</c:v>
                </c:pt>
                <c:pt idx="31">
                  <c:v>5664.1847511999977</c:v>
                </c:pt>
                <c:pt idx="32">
                  <c:v>7200.5513814399983</c:v>
                </c:pt>
                <c:pt idx="33">
                  <c:v>8198.0390059599995</c:v>
                </c:pt>
                <c:pt idx="34">
                  <c:v>8198.0390059599995</c:v>
                </c:pt>
                <c:pt idx="35">
                  <c:v>10688.581355079998</c:v>
                </c:pt>
                <c:pt idx="36">
                  <c:v>2867.0466841600014</c:v>
                </c:pt>
                <c:pt idx="37">
                  <c:v>4969.9272753600007</c:v>
                </c:pt>
                <c:pt idx="38">
                  <c:v>2604.3020999999999</c:v>
                </c:pt>
                <c:pt idx="39">
                  <c:v>4746.8534</c:v>
                </c:pt>
                <c:pt idx="40">
                  <c:v>5288.9573023599978</c:v>
                </c:pt>
                <c:pt idx="41">
                  <c:v>7232.7357935599985</c:v>
                </c:pt>
                <c:pt idx="42">
                  <c:v>3988.2228310000023</c:v>
                </c:pt>
                <c:pt idx="43">
                  <c:v>5907.1481510000012</c:v>
                </c:pt>
                <c:pt idx="44">
                  <c:v>6333.3722610000004</c:v>
                </c:pt>
                <c:pt idx="45">
                  <c:v>7682.9391810000006</c:v>
                </c:pt>
                <c:pt idx="46">
                  <c:v>4637.3459039999952</c:v>
                </c:pt>
                <c:pt idx="47">
                  <c:v>6306.6803039999959</c:v>
                </c:pt>
              </c:numCache>
            </c:numRef>
          </c:xVal>
          <c:yVal>
            <c:numRef>
              <c:f>Data!$N$86:$N$133</c:f>
              <c:numCache>
                <c:formatCode>General</c:formatCode>
                <c:ptCount val="48"/>
                <c:pt idx="0">
                  <c:v>1153</c:v>
                </c:pt>
                <c:pt idx="1">
                  <c:v>1414</c:v>
                </c:pt>
                <c:pt idx="2">
                  <c:v>1402</c:v>
                </c:pt>
                <c:pt idx="3">
                  <c:v>2108</c:v>
                </c:pt>
                <c:pt idx="4">
                  <c:v>1777</c:v>
                </c:pt>
                <c:pt idx="5">
                  <c:v>2424</c:v>
                </c:pt>
                <c:pt idx="6">
                  <c:v>2393</c:v>
                </c:pt>
                <c:pt idx="7">
                  <c:v>3837</c:v>
                </c:pt>
                <c:pt idx="8">
                  <c:v>3367</c:v>
                </c:pt>
                <c:pt idx="9">
                  <c:v>5950</c:v>
                </c:pt>
                <c:pt idx="10">
                  <c:v>4830</c:v>
                </c:pt>
                <c:pt idx="11">
                  <c:v>7481</c:v>
                </c:pt>
                <c:pt idx="12">
                  <c:v>2572</c:v>
                </c:pt>
                <c:pt idx="13">
                  <c:v>2808</c:v>
                </c:pt>
                <c:pt idx="14">
                  <c:v>2765</c:v>
                </c:pt>
                <c:pt idx="15">
                  <c:v>3399</c:v>
                </c:pt>
                <c:pt idx="16">
                  <c:v>3920</c:v>
                </c:pt>
                <c:pt idx="17">
                  <c:v>4428</c:v>
                </c:pt>
                <c:pt idx="18">
                  <c:v>4484</c:v>
                </c:pt>
                <c:pt idx="19">
                  <c:v>5758</c:v>
                </c:pt>
                <c:pt idx="20">
                  <c:v>6320</c:v>
                </c:pt>
                <c:pt idx="21">
                  <c:v>7780</c:v>
                </c:pt>
                <c:pt idx="22">
                  <c:v>7473</c:v>
                </c:pt>
                <c:pt idx="23">
                  <c:v>10357</c:v>
                </c:pt>
                <c:pt idx="24">
                  <c:v>2819</c:v>
                </c:pt>
                <c:pt idx="25">
                  <c:v>2957</c:v>
                </c:pt>
                <c:pt idx="26">
                  <c:v>2961</c:v>
                </c:pt>
                <c:pt idx="27">
                  <c:v>3318</c:v>
                </c:pt>
                <c:pt idx="28">
                  <c:v>4210</c:v>
                </c:pt>
                <c:pt idx="29">
                  <c:v>4493</c:v>
                </c:pt>
                <c:pt idx="30">
                  <c:v>4542</c:v>
                </c:pt>
                <c:pt idx="31">
                  <c:v>5366</c:v>
                </c:pt>
                <c:pt idx="32">
                  <c:v>6546</c:v>
                </c:pt>
                <c:pt idx="33">
                  <c:v>7117</c:v>
                </c:pt>
                <c:pt idx="34">
                  <c:v>7172</c:v>
                </c:pt>
                <c:pt idx="35">
                  <c:v>8990</c:v>
                </c:pt>
                <c:pt idx="36">
                  <c:v>3184</c:v>
                </c:pt>
                <c:pt idx="37">
                  <c:v>4775</c:v>
                </c:pt>
                <c:pt idx="38">
                  <c:v>2714</c:v>
                </c:pt>
                <c:pt idx="39">
                  <c:v>4372</c:v>
                </c:pt>
                <c:pt idx="40">
                  <c:v>5900</c:v>
                </c:pt>
                <c:pt idx="41">
                  <c:v>7010</c:v>
                </c:pt>
                <c:pt idx="42">
                  <c:v>4027</c:v>
                </c:pt>
                <c:pt idx="43">
                  <c:v>5305</c:v>
                </c:pt>
                <c:pt idx="44">
                  <c:v>6805</c:v>
                </c:pt>
                <c:pt idx="45">
                  <c:v>7405</c:v>
                </c:pt>
                <c:pt idx="46">
                  <c:v>5030</c:v>
                </c:pt>
                <c:pt idx="47">
                  <c:v>5875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7FA-4964-B68F-9651708F43FF}"/>
            </c:ext>
          </c:extLst>
        </c:ser>
        <c:ser>
          <c:idx val="7"/>
          <c:order val="6"/>
          <c:tx>
            <c:v>Nakahara (4)</c:v>
          </c:tx>
          <c:spPr>
            <a:ln w="19050">
              <a:noFill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Data!$P$136:$P$139</c:f>
              <c:numCache>
                <c:formatCode>0</c:formatCode>
                <c:ptCount val="4"/>
                <c:pt idx="0">
                  <c:v>7921.8560511999967</c:v>
                </c:pt>
                <c:pt idx="1">
                  <c:v>6412.2225128000009</c:v>
                </c:pt>
                <c:pt idx="2">
                  <c:v>5705.1962756000003</c:v>
                </c:pt>
                <c:pt idx="3">
                  <c:v>5224.8572516000004</c:v>
                </c:pt>
              </c:numCache>
            </c:numRef>
          </c:xVal>
          <c:yVal>
            <c:numRef>
              <c:f>Data!$N$136:$N$139</c:f>
              <c:numCache>
                <c:formatCode>General</c:formatCode>
                <c:ptCount val="4"/>
                <c:pt idx="0">
                  <c:v>6645</c:v>
                </c:pt>
                <c:pt idx="1">
                  <c:v>4910</c:v>
                </c:pt>
                <c:pt idx="2">
                  <c:v>4965</c:v>
                </c:pt>
                <c:pt idx="3">
                  <c:v>3899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7FA-4964-B68F-9651708F43FF}"/>
            </c:ext>
          </c:extLst>
        </c:ser>
        <c:ser>
          <c:idx val="8"/>
          <c:order val="7"/>
          <c:tx>
            <c:v>Varma (4)</c:v>
          </c:tx>
          <c:spPr>
            <a:ln w="19050">
              <a:noFill/>
            </a:ln>
          </c:spPr>
          <c:marker>
            <c:symbol val="dash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Data!$P$142:$P$145</c:f>
              <c:numCache>
                <c:formatCode>0</c:formatCode>
                <c:ptCount val="4"/>
                <c:pt idx="0">
                  <c:v>14976.272000000003</c:v>
                </c:pt>
                <c:pt idx="1">
                  <c:v>14243.987999999992</c:v>
                </c:pt>
                <c:pt idx="2">
                  <c:v>11751.977839999998</c:v>
                </c:pt>
                <c:pt idx="3">
                  <c:v>12738.609840000005</c:v>
                </c:pt>
              </c:numCache>
            </c:numRef>
          </c:xVal>
          <c:yVal>
            <c:numRef>
              <c:f>Data!$N$142:$N$145</c:f>
              <c:numCache>
                <c:formatCode>General</c:formatCode>
                <c:ptCount val="4"/>
                <c:pt idx="0">
                  <c:v>14116</c:v>
                </c:pt>
                <c:pt idx="1">
                  <c:v>12307</c:v>
                </c:pt>
                <c:pt idx="2">
                  <c:v>11390</c:v>
                </c:pt>
                <c:pt idx="3">
                  <c:v>11568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7FA-4964-B68F-9651708F43FF}"/>
            </c:ext>
          </c:extLst>
        </c:ser>
        <c:ser>
          <c:idx val="10"/>
          <c:order val="8"/>
          <c:tx>
            <c:v>Lu (4)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Data!$P$149:$P$152</c:f>
              <c:numCache>
                <c:formatCode>0</c:formatCode>
                <c:ptCount val="4"/>
                <c:pt idx="0">
                  <c:v>1971.8614475199986</c:v>
                </c:pt>
                <c:pt idx="1">
                  <c:v>3039.8376700000008</c:v>
                </c:pt>
                <c:pt idx="2">
                  <c:v>2222.3070373599994</c:v>
                </c:pt>
                <c:pt idx="3">
                  <c:v>2899.4112652799986</c:v>
                </c:pt>
              </c:numCache>
            </c:numRef>
          </c:xVal>
          <c:yVal>
            <c:numRef>
              <c:f>Data!$N$149:$N$151</c:f>
              <c:numCache>
                <c:formatCode>General</c:formatCode>
                <c:ptCount val="3"/>
                <c:pt idx="0">
                  <c:v>1906</c:v>
                </c:pt>
                <c:pt idx="1">
                  <c:v>3307</c:v>
                </c:pt>
                <c:pt idx="2">
                  <c:v>3317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7FA-4964-B68F-9651708F43FF}"/>
            </c:ext>
          </c:extLst>
        </c:ser>
        <c:ser>
          <c:idx val="2"/>
          <c:order val="9"/>
          <c:tx>
            <c:v>Yamamoto 'I' (8)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Data!$P$155:$P$162</c:f>
              <c:numCache>
                <c:formatCode>0</c:formatCode>
                <c:ptCount val="8"/>
                <c:pt idx="0">
                  <c:v>492.48267391999985</c:v>
                </c:pt>
                <c:pt idx="1">
                  <c:v>2187.9107659999981</c:v>
                </c:pt>
                <c:pt idx="2">
                  <c:v>5040.0247850000005</c:v>
                </c:pt>
                <c:pt idx="3">
                  <c:v>747.09153552000021</c:v>
                </c:pt>
                <c:pt idx="4">
                  <c:v>3221.2604339999984</c:v>
                </c:pt>
                <c:pt idx="5">
                  <c:v>7737.372583999997</c:v>
                </c:pt>
                <c:pt idx="6">
                  <c:v>829.65100359999974</c:v>
                </c:pt>
                <c:pt idx="7">
                  <c:v>3436.7384949999982</c:v>
                </c:pt>
              </c:numCache>
            </c:numRef>
          </c:xVal>
          <c:yVal>
            <c:numRef>
              <c:f>Data!$N$155:$N$162</c:f>
              <c:numCache>
                <c:formatCode>General</c:formatCode>
                <c:ptCount val="8"/>
                <c:pt idx="0">
                  <c:v>411</c:v>
                </c:pt>
                <c:pt idx="1">
                  <c:v>1613</c:v>
                </c:pt>
                <c:pt idx="2">
                  <c:v>2766</c:v>
                </c:pt>
                <c:pt idx="3">
                  <c:v>697</c:v>
                </c:pt>
                <c:pt idx="4">
                  <c:v>2563</c:v>
                </c:pt>
                <c:pt idx="5">
                  <c:v>5481</c:v>
                </c:pt>
                <c:pt idx="6">
                  <c:v>783</c:v>
                </c:pt>
                <c:pt idx="7">
                  <c:v>2825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7FA-4964-B68F-9651708F43FF}"/>
            </c:ext>
          </c:extLst>
        </c:ser>
        <c:ser>
          <c:idx val="11"/>
          <c:order val="10"/>
          <c:tx>
            <c:v>Yamamoto 'A' (8)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Data!$P$164:$P$171</c:f>
              <c:numCache>
                <c:formatCode>0</c:formatCode>
                <c:ptCount val="8"/>
                <c:pt idx="0">
                  <c:v>492.48267391999985</c:v>
                </c:pt>
                <c:pt idx="1">
                  <c:v>2187.9107659999981</c:v>
                </c:pt>
                <c:pt idx="2">
                  <c:v>5040.0247850000005</c:v>
                </c:pt>
                <c:pt idx="3">
                  <c:v>748.38084611999989</c:v>
                </c:pt>
                <c:pt idx="4">
                  <c:v>3221.2604339999984</c:v>
                </c:pt>
                <c:pt idx="5">
                  <c:v>7184.0782499999959</c:v>
                </c:pt>
                <c:pt idx="6">
                  <c:v>815.29372359999991</c:v>
                </c:pt>
                <c:pt idx="7">
                  <c:v>3439.7408619999978</c:v>
                </c:pt>
              </c:numCache>
            </c:numRef>
          </c:xVal>
          <c:yVal>
            <c:numRef>
              <c:f>Data!$N$164:$N$171</c:f>
              <c:numCache>
                <c:formatCode>General</c:formatCode>
                <c:ptCount val="8"/>
                <c:pt idx="0">
                  <c:v>609</c:v>
                </c:pt>
                <c:pt idx="1">
                  <c:v>2230</c:v>
                </c:pt>
                <c:pt idx="2">
                  <c:v>5102</c:v>
                </c:pt>
                <c:pt idx="3">
                  <c:v>851</c:v>
                </c:pt>
                <c:pt idx="4">
                  <c:v>3201</c:v>
                </c:pt>
                <c:pt idx="5">
                  <c:v>6494</c:v>
                </c:pt>
                <c:pt idx="6">
                  <c:v>911</c:v>
                </c:pt>
                <c:pt idx="7">
                  <c:v>3417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7FA-4964-B68F-9651708F43FF}"/>
            </c:ext>
          </c:extLst>
        </c:ser>
        <c:ser>
          <c:idx val="12"/>
          <c:order val="11"/>
          <c:tx>
            <c:v> Han '02 (20)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Data!$P$174:$P$193</c:f>
              <c:numCache>
                <c:formatCode>0</c:formatCode>
                <c:ptCount val="20"/>
                <c:pt idx="0">
                  <c:v>675.05300569600001</c:v>
                </c:pt>
                <c:pt idx="1">
                  <c:v>675.05300569600001</c:v>
                </c:pt>
                <c:pt idx="2">
                  <c:v>925.10113369599981</c:v>
                </c:pt>
                <c:pt idx="3">
                  <c:v>925.10113369599981</c:v>
                </c:pt>
                <c:pt idx="4">
                  <c:v>732.82103769599985</c:v>
                </c:pt>
                <c:pt idx="5">
                  <c:v>732.82103769599985</c:v>
                </c:pt>
                <c:pt idx="6">
                  <c:v>1249.1012776959999</c:v>
                </c:pt>
                <c:pt idx="7">
                  <c:v>1249.1012776959999</c:v>
                </c:pt>
                <c:pt idx="8">
                  <c:v>458.21287769600002</c:v>
                </c:pt>
                <c:pt idx="9">
                  <c:v>458.21287769600002</c:v>
                </c:pt>
                <c:pt idx="10">
                  <c:v>530.63292569600003</c:v>
                </c:pt>
                <c:pt idx="11">
                  <c:v>530.63292569600003</c:v>
                </c:pt>
                <c:pt idx="12">
                  <c:v>723.33303769599979</c:v>
                </c:pt>
                <c:pt idx="13">
                  <c:v>723.33303769599979</c:v>
                </c:pt>
                <c:pt idx="14">
                  <c:v>944.49714969599995</c:v>
                </c:pt>
                <c:pt idx="15">
                  <c:v>944.49714969599995</c:v>
                </c:pt>
                <c:pt idx="16">
                  <c:v>1086.1252136959999</c:v>
                </c:pt>
                <c:pt idx="17">
                  <c:v>1086.1252136959999</c:v>
                </c:pt>
                <c:pt idx="18">
                  <c:v>1500.7461376000001</c:v>
                </c:pt>
                <c:pt idx="19">
                  <c:v>1500.7461376000001</c:v>
                </c:pt>
              </c:numCache>
            </c:numRef>
          </c:xVal>
          <c:yVal>
            <c:numRef>
              <c:f>Data!$N$174:$N$193</c:f>
              <c:numCache>
                <c:formatCode>General</c:formatCode>
                <c:ptCount val="20"/>
                <c:pt idx="0">
                  <c:v>760</c:v>
                </c:pt>
                <c:pt idx="1">
                  <c:v>800</c:v>
                </c:pt>
                <c:pt idx="2">
                  <c:v>992</c:v>
                </c:pt>
                <c:pt idx="3">
                  <c:v>1050</c:v>
                </c:pt>
                <c:pt idx="4">
                  <c:v>844</c:v>
                </c:pt>
                <c:pt idx="5">
                  <c:v>860</c:v>
                </c:pt>
                <c:pt idx="6">
                  <c:v>1420</c:v>
                </c:pt>
                <c:pt idx="7">
                  <c:v>1340</c:v>
                </c:pt>
                <c:pt idx="8">
                  <c:v>554</c:v>
                </c:pt>
                <c:pt idx="9">
                  <c:v>576</c:v>
                </c:pt>
                <c:pt idx="10">
                  <c:v>640</c:v>
                </c:pt>
                <c:pt idx="11">
                  <c:v>672</c:v>
                </c:pt>
                <c:pt idx="12">
                  <c:v>800</c:v>
                </c:pt>
                <c:pt idx="13">
                  <c:v>760</c:v>
                </c:pt>
                <c:pt idx="14">
                  <c:v>1044</c:v>
                </c:pt>
                <c:pt idx="15">
                  <c:v>1086</c:v>
                </c:pt>
                <c:pt idx="16">
                  <c:v>1251</c:v>
                </c:pt>
                <c:pt idx="17">
                  <c:v>1218</c:v>
                </c:pt>
                <c:pt idx="18">
                  <c:v>1820</c:v>
                </c:pt>
                <c:pt idx="19">
                  <c:v>1770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7FA-4964-B68F-9651708F43FF}"/>
            </c:ext>
          </c:extLst>
        </c:ser>
        <c:ser>
          <c:idx val="9"/>
          <c:order val="12"/>
          <c:tx>
            <c:v> Lam (15)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Summary!$L$196:$L$213</c:f>
              <c:numCache>
                <c:formatCode>0</c:formatCode>
                <c:ptCount val="18"/>
                <c:pt idx="0">
                  <c:v>1562.9610400000001</c:v>
                </c:pt>
                <c:pt idx="1">
                  <c:v>1904.9440511999999</c:v>
                </c:pt>
                <c:pt idx="2">
                  <c:v>738.1457664000003</c:v>
                </c:pt>
                <c:pt idx="3">
                  <c:v>1164.5399999999997</c:v>
                </c:pt>
                <c:pt idx="4">
                  <c:v>769.93374640000025</c:v>
                </c:pt>
                <c:pt idx="5">
                  <c:v>768.86546560000011</c:v>
                </c:pt>
                <c:pt idx="6">
                  <c:v>1179.0312624000001</c:v>
                </c:pt>
                <c:pt idx="7">
                  <c:v>1179.0312624000001</c:v>
                </c:pt>
                <c:pt idx="8">
                  <c:v>912.05629920000001</c:v>
                </c:pt>
                <c:pt idx="9">
                  <c:v>900.12890880000054</c:v>
                </c:pt>
                <c:pt idx="10">
                  <c:v>1712.2363392</c:v>
                </c:pt>
                <c:pt idx="11">
                  <c:v>734.7677407999995</c:v>
                </c:pt>
                <c:pt idx="12">
                  <c:v>895.80843040000025</c:v>
                </c:pt>
                <c:pt idx="13">
                  <c:v>1163.5791049119998</c:v>
                </c:pt>
                <c:pt idx="14">
                  <c:v>1188.4943368000004</c:v>
                </c:pt>
                <c:pt idx="15">
                  <c:v>1363.2833439999997</c:v>
                </c:pt>
                <c:pt idx="16">
                  <c:v>547.34137599999985</c:v>
                </c:pt>
                <c:pt idx="17">
                  <c:v>524.57180400000016</c:v>
                </c:pt>
              </c:numCache>
            </c:numRef>
          </c:xVal>
          <c:yVal>
            <c:numRef>
              <c:f>Summary!$K$196:$K$213</c:f>
              <c:numCache>
                <c:formatCode>0</c:formatCode>
                <c:ptCount val="18"/>
                <c:pt idx="0">
                  <c:v>1550</c:v>
                </c:pt>
                <c:pt idx="1">
                  <c:v>2000</c:v>
                </c:pt>
                <c:pt idx="2">
                  <c:v>800</c:v>
                </c:pt>
                <c:pt idx="3">
                  <c:v>900</c:v>
                </c:pt>
                <c:pt idx="4">
                  <c:v>700</c:v>
                </c:pt>
                <c:pt idx="5">
                  <c:v>680</c:v>
                </c:pt>
                <c:pt idx="6">
                  <c:v>1130</c:v>
                </c:pt>
                <c:pt idx="7">
                  <c:v>970</c:v>
                </c:pt>
                <c:pt idx="8">
                  <c:v>880</c:v>
                </c:pt>
                <c:pt idx="9">
                  <c:v>830</c:v>
                </c:pt>
                <c:pt idx="10">
                  <c:v>1800</c:v>
                </c:pt>
                <c:pt idx="11">
                  <c:v>780</c:v>
                </c:pt>
                <c:pt idx="12">
                  <c:v>1000</c:v>
                </c:pt>
                <c:pt idx="13">
                  <c:v>1050</c:v>
                </c:pt>
                <c:pt idx="14">
                  <c:v>1130</c:v>
                </c:pt>
                <c:pt idx="15">
                  <c:v>1400</c:v>
                </c:pt>
                <c:pt idx="16">
                  <c:v>549</c:v>
                </c:pt>
                <c:pt idx="17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7FA-4964-B68F-9651708F43FF}"/>
            </c:ext>
          </c:extLst>
        </c:ser>
        <c:ser>
          <c:idx val="13"/>
          <c:order val="13"/>
          <c:tx>
            <c:v>Han &amp; Yao '04 (6)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Summary!$L$217:$L$222</c:f>
              <c:numCache>
                <c:formatCode>0</c:formatCode>
                <c:ptCount val="6"/>
                <c:pt idx="0">
                  <c:v>2478.8388</c:v>
                </c:pt>
                <c:pt idx="1">
                  <c:v>2478.8388</c:v>
                </c:pt>
                <c:pt idx="2">
                  <c:v>2478.8388</c:v>
                </c:pt>
                <c:pt idx="3">
                  <c:v>2478.8388</c:v>
                </c:pt>
                <c:pt idx="4">
                  <c:v>2478.8388</c:v>
                </c:pt>
                <c:pt idx="5">
                  <c:v>2478.8388</c:v>
                </c:pt>
              </c:numCache>
            </c:numRef>
          </c:xVal>
          <c:yVal>
            <c:numRef>
              <c:f>Summary!$K$217:$K$222</c:f>
              <c:numCache>
                <c:formatCode>0</c:formatCode>
                <c:ptCount val="6"/>
                <c:pt idx="0">
                  <c:v>2458</c:v>
                </c:pt>
                <c:pt idx="1">
                  <c:v>2594</c:v>
                </c:pt>
                <c:pt idx="2">
                  <c:v>2306</c:v>
                </c:pt>
                <c:pt idx="3">
                  <c:v>2284</c:v>
                </c:pt>
                <c:pt idx="4">
                  <c:v>2550</c:v>
                </c:pt>
                <c:pt idx="5">
                  <c:v>2587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7FA-4964-B68F-9651708F4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788496"/>
        <c:axId val="1"/>
      </c:scatterChart>
      <c:valAx>
        <c:axId val="106478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Eurocode 4  kN</a:t>
                </a:r>
              </a:p>
            </c:rich>
          </c:tx>
          <c:layout>
            <c:manualLayout>
              <c:xMode val="edge"/>
              <c:yMode val="edge"/>
              <c:x val="0.44839067702552721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Results  kN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2251223491027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4788496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485016648168702"/>
          <c:y val="0.5269168026101142"/>
          <c:w val="0.28523862375138737"/>
          <c:h val="0.342577487765089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Short Rectangular CFST, No Moment.    Ratio Test/EC4 against Concrete Strength</a:t>
            </a:r>
          </a:p>
        </c:rich>
      </c:tx>
      <c:layout>
        <c:manualLayout>
          <c:xMode val="edge"/>
          <c:yMode val="edge"/>
          <c:x val="0.17647058823529413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91453940066588E-2"/>
          <c:y val="0.11908646003262642"/>
          <c:w val="0.86570477247502775"/>
          <c:h val="0.67210440456769982"/>
        </c:manualLayout>
      </c:layout>
      <c:scatterChart>
        <c:scatterStyle val="lineMarker"/>
        <c:varyColors val="0"/>
        <c:ser>
          <c:idx val="0"/>
          <c:order val="0"/>
          <c:tx>
            <c:v> Neogi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Summary!$F$8:$F$9</c:f>
              <c:numCache>
                <c:formatCode>General</c:formatCode>
                <c:ptCount val="2"/>
                <c:pt idx="0">
                  <c:v>32.6</c:v>
                </c:pt>
                <c:pt idx="1">
                  <c:v>32.6</c:v>
                </c:pt>
              </c:numCache>
            </c:numRef>
          </c:xVal>
          <c:yVal>
            <c:numRef>
              <c:f>Summary!$M$8:$M$9</c:f>
              <c:numCache>
                <c:formatCode>0.00</c:formatCode>
                <c:ptCount val="2"/>
                <c:pt idx="0">
                  <c:v>1.829638316446667</c:v>
                </c:pt>
                <c:pt idx="1">
                  <c:v>1.0336640787412432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37-4B58-BC6E-9388E2C2EEDA}"/>
            </c:ext>
          </c:extLst>
        </c:ser>
        <c:ser>
          <c:idx val="1"/>
          <c:order val="1"/>
          <c:tx>
            <c:v> Wei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Summary!$F$12:$F$31</c:f>
              <c:numCache>
                <c:formatCode>General</c:formatCode>
                <c:ptCount val="20"/>
                <c:pt idx="0">
                  <c:v>14.6</c:v>
                </c:pt>
                <c:pt idx="1">
                  <c:v>16.7</c:v>
                </c:pt>
                <c:pt idx="2">
                  <c:v>16.7</c:v>
                </c:pt>
                <c:pt idx="3">
                  <c:v>26.4</c:v>
                </c:pt>
                <c:pt idx="4">
                  <c:v>28.2</c:v>
                </c:pt>
                <c:pt idx="5">
                  <c:v>8.52</c:v>
                </c:pt>
                <c:pt idx="6">
                  <c:v>8.9700000000000006</c:v>
                </c:pt>
                <c:pt idx="7">
                  <c:v>29.3</c:v>
                </c:pt>
                <c:pt idx="8">
                  <c:v>29.3</c:v>
                </c:pt>
                <c:pt idx="9">
                  <c:v>16.100000000000001</c:v>
                </c:pt>
                <c:pt idx="10">
                  <c:v>16.100000000000001</c:v>
                </c:pt>
                <c:pt idx="11">
                  <c:v>13.8</c:v>
                </c:pt>
                <c:pt idx="12">
                  <c:v>28.2</c:v>
                </c:pt>
                <c:pt idx="13">
                  <c:v>28.2</c:v>
                </c:pt>
                <c:pt idx="14">
                  <c:v>8.6999999999999993</c:v>
                </c:pt>
                <c:pt idx="15">
                  <c:v>9.7799999999999994</c:v>
                </c:pt>
                <c:pt idx="16">
                  <c:v>29.3</c:v>
                </c:pt>
                <c:pt idx="17">
                  <c:v>29.3</c:v>
                </c:pt>
                <c:pt idx="18">
                  <c:v>9.41</c:v>
                </c:pt>
                <c:pt idx="19">
                  <c:v>9.41</c:v>
                </c:pt>
              </c:numCache>
            </c:numRef>
          </c:xVal>
          <c:yVal>
            <c:numRef>
              <c:f>Summary!$M$12:$M$31</c:f>
              <c:numCache>
                <c:formatCode>0.00</c:formatCode>
                <c:ptCount val="20"/>
                <c:pt idx="0">
                  <c:v>1.1407719686792621</c:v>
                </c:pt>
                <c:pt idx="1">
                  <c:v>1.1029773191703522</c:v>
                </c:pt>
                <c:pt idx="2">
                  <c:v>1.1519985333557015</c:v>
                </c:pt>
                <c:pt idx="3">
                  <c:v>1.1713324388143407</c:v>
                </c:pt>
                <c:pt idx="4">
                  <c:v>1.1410603663114476</c:v>
                </c:pt>
                <c:pt idx="5">
                  <c:v>1.1206002257542</c:v>
                </c:pt>
                <c:pt idx="6">
                  <c:v>1.0875248214286279</c:v>
                </c:pt>
                <c:pt idx="7">
                  <c:v>1.2459921022817353</c:v>
                </c:pt>
                <c:pt idx="8">
                  <c:v>1.2215608845899364</c:v>
                </c:pt>
                <c:pt idx="9">
                  <c:v>1.1222983730086293</c:v>
                </c:pt>
                <c:pt idx="10">
                  <c:v>1.0661834543581981</c:v>
                </c:pt>
                <c:pt idx="11">
                  <c:v>1.1711427866480653</c:v>
                </c:pt>
                <c:pt idx="12">
                  <c:v>1.227350866366733</c:v>
                </c:pt>
                <c:pt idx="13">
                  <c:v>1.1532155791365277</c:v>
                </c:pt>
                <c:pt idx="14">
                  <c:v>1.1646617281791196</c:v>
                </c:pt>
                <c:pt idx="15">
                  <c:v>1.1042641164810651</c:v>
                </c:pt>
                <c:pt idx="16">
                  <c:v>1.3467226218016954</c:v>
                </c:pt>
                <c:pt idx="17">
                  <c:v>1.2777441460508767</c:v>
                </c:pt>
                <c:pt idx="18">
                  <c:v>1.146652586603871</c:v>
                </c:pt>
                <c:pt idx="19">
                  <c:v>1.0920500824798771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37-4B58-BC6E-9388E2C2EEDA}"/>
            </c:ext>
          </c:extLst>
        </c:ser>
        <c:ser>
          <c:idx val="2"/>
          <c:order val="2"/>
          <c:tx>
            <c:v> Zhang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Summary!$F$34:$F$69</c:f>
              <c:numCache>
                <c:formatCode>General</c:formatCode>
                <c:ptCount val="36"/>
                <c:pt idx="0">
                  <c:v>32.4</c:v>
                </c:pt>
                <c:pt idx="1">
                  <c:v>32.4</c:v>
                </c:pt>
                <c:pt idx="2">
                  <c:v>32.4</c:v>
                </c:pt>
                <c:pt idx="3">
                  <c:v>32.4</c:v>
                </c:pt>
                <c:pt idx="4">
                  <c:v>32.4</c:v>
                </c:pt>
                <c:pt idx="5">
                  <c:v>32.4</c:v>
                </c:pt>
                <c:pt idx="6">
                  <c:v>32.4</c:v>
                </c:pt>
                <c:pt idx="7">
                  <c:v>32.4</c:v>
                </c:pt>
                <c:pt idx="8">
                  <c:v>32.4</c:v>
                </c:pt>
                <c:pt idx="9">
                  <c:v>32.4</c:v>
                </c:pt>
                <c:pt idx="10">
                  <c:v>32.4</c:v>
                </c:pt>
                <c:pt idx="11">
                  <c:v>32.4</c:v>
                </c:pt>
                <c:pt idx="12">
                  <c:v>32.4</c:v>
                </c:pt>
                <c:pt idx="13">
                  <c:v>32.4</c:v>
                </c:pt>
                <c:pt idx="14">
                  <c:v>32.4</c:v>
                </c:pt>
                <c:pt idx="15">
                  <c:v>32.4</c:v>
                </c:pt>
                <c:pt idx="16">
                  <c:v>32.4</c:v>
                </c:pt>
                <c:pt idx="17">
                  <c:v>32.4</c:v>
                </c:pt>
                <c:pt idx="18">
                  <c:v>32.4</c:v>
                </c:pt>
                <c:pt idx="19">
                  <c:v>32.4</c:v>
                </c:pt>
                <c:pt idx="20">
                  <c:v>32.4</c:v>
                </c:pt>
                <c:pt idx="21">
                  <c:v>32.4</c:v>
                </c:pt>
                <c:pt idx="22">
                  <c:v>32.4</c:v>
                </c:pt>
                <c:pt idx="23">
                  <c:v>32.4</c:v>
                </c:pt>
                <c:pt idx="24">
                  <c:v>32.4</c:v>
                </c:pt>
                <c:pt idx="25">
                  <c:v>32.4</c:v>
                </c:pt>
                <c:pt idx="26">
                  <c:v>32.4</c:v>
                </c:pt>
                <c:pt idx="27">
                  <c:v>32.4</c:v>
                </c:pt>
                <c:pt idx="28">
                  <c:v>32.4</c:v>
                </c:pt>
                <c:pt idx="29">
                  <c:v>32.4</c:v>
                </c:pt>
                <c:pt idx="30">
                  <c:v>32.4</c:v>
                </c:pt>
                <c:pt idx="31">
                  <c:v>32.4</c:v>
                </c:pt>
                <c:pt idx="32">
                  <c:v>32.4</c:v>
                </c:pt>
                <c:pt idx="33">
                  <c:v>32.4</c:v>
                </c:pt>
                <c:pt idx="34">
                  <c:v>32.4</c:v>
                </c:pt>
                <c:pt idx="35">
                  <c:v>32.4</c:v>
                </c:pt>
              </c:numCache>
            </c:numRef>
          </c:xVal>
          <c:yVal>
            <c:numRef>
              <c:f>Summary!$M$34:$M$69</c:f>
              <c:numCache>
                <c:formatCode>0.00</c:formatCode>
                <c:ptCount val="36"/>
                <c:pt idx="0">
                  <c:v>1.1270309557835856</c:v>
                </c:pt>
                <c:pt idx="1">
                  <c:v>1.258517900625004</c:v>
                </c:pt>
                <c:pt idx="2">
                  <c:v>1.4279558878550531</c:v>
                </c:pt>
                <c:pt idx="3">
                  <c:v>1.3524371469403027</c:v>
                </c:pt>
                <c:pt idx="4">
                  <c:v>1.2773017498880637</c:v>
                </c:pt>
                <c:pt idx="5">
                  <c:v>1.3340366415397544</c:v>
                </c:pt>
                <c:pt idx="6">
                  <c:v>1.3896215016039108</c:v>
                </c:pt>
                <c:pt idx="7">
                  <c:v>1.4279558878550531</c:v>
                </c:pt>
                <c:pt idx="8">
                  <c:v>1.3703230488336815</c:v>
                </c:pt>
                <c:pt idx="9">
                  <c:v>1.4346574642718826</c:v>
                </c:pt>
                <c:pt idx="10">
                  <c:v>1.4185738604123324</c:v>
                </c:pt>
                <c:pt idx="11">
                  <c:v>1.4973835193241285</c:v>
                </c:pt>
                <c:pt idx="12">
                  <c:v>1.4185738604123324</c:v>
                </c:pt>
                <c:pt idx="13">
                  <c:v>1.4330491038859274</c:v>
                </c:pt>
                <c:pt idx="14">
                  <c:v>1.339764201500536</c:v>
                </c:pt>
                <c:pt idx="15">
                  <c:v>1.4024902565527821</c:v>
                </c:pt>
                <c:pt idx="16">
                  <c:v>1.1614345417436096</c:v>
                </c:pt>
                <c:pt idx="17">
                  <c:v>1.0380017494411506</c:v>
                </c:pt>
                <c:pt idx="18">
                  <c:v>1.2576538050345027</c:v>
                </c:pt>
                <c:pt idx="19">
                  <c:v>1.2382155700262416</c:v>
                </c:pt>
                <c:pt idx="20">
                  <c:v>1.2761201282923509</c:v>
                </c:pt>
                <c:pt idx="21">
                  <c:v>1.2576538050345027</c:v>
                </c:pt>
                <c:pt idx="22">
                  <c:v>1.2096413645640973</c:v>
                </c:pt>
                <c:pt idx="23">
                  <c:v>1.2858392457964816</c:v>
                </c:pt>
                <c:pt idx="24">
                  <c:v>1.2761201282923509</c:v>
                </c:pt>
                <c:pt idx="25">
                  <c:v>1.2382155700262416</c:v>
                </c:pt>
                <c:pt idx="26">
                  <c:v>1.2096413645640973</c:v>
                </c:pt>
                <c:pt idx="27">
                  <c:v>1.5858283284031034</c:v>
                </c:pt>
                <c:pt idx="28">
                  <c:v>1.5251342118106392</c:v>
                </c:pt>
                <c:pt idx="29">
                  <c:v>1.3726207906295753</c:v>
                </c:pt>
                <c:pt idx="30">
                  <c:v>1.4031234748657881</c:v>
                </c:pt>
                <c:pt idx="31">
                  <c:v>1.5251342118106392</c:v>
                </c:pt>
                <c:pt idx="32">
                  <c:v>1.5562593998067746</c:v>
                </c:pt>
                <c:pt idx="33">
                  <c:v>1.5095716178125715</c:v>
                </c:pt>
                <c:pt idx="34">
                  <c:v>1.433626159102001</c:v>
                </c:pt>
                <c:pt idx="35">
                  <c:v>1.4946315275744264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37-4B58-BC6E-9388E2C2EEDA}"/>
            </c:ext>
          </c:extLst>
        </c:ser>
        <c:ser>
          <c:idx val="3"/>
          <c:order val="3"/>
          <c:tx>
            <c:v> Tomii</c:v>
          </c:tx>
          <c:spPr>
            <a:ln w="19050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Summary!$F$72:$F$79</c:f>
              <c:numCache>
                <c:formatCode>General</c:formatCode>
                <c:ptCount val="8"/>
                <c:pt idx="0">
                  <c:v>32</c:v>
                </c:pt>
                <c:pt idx="1">
                  <c:v>32</c:v>
                </c:pt>
                <c:pt idx="2">
                  <c:v>21.4</c:v>
                </c:pt>
                <c:pt idx="3">
                  <c:v>21.4</c:v>
                </c:pt>
                <c:pt idx="4">
                  <c:v>20.6</c:v>
                </c:pt>
                <c:pt idx="5">
                  <c:v>20.6</c:v>
                </c:pt>
                <c:pt idx="6">
                  <c:v>19.8</c:v>
                </c:pt>
                <c:pt idx="7">
                  <c:v>19.8</c:v>
                </c:pt>
              </c:numCache>
            </c:numRef>
          </c:xVal>
          <c:yVal>
            <c:numRef>
              <c:f>Summary!$M$72:$M$79</c:f>
              <c:numCache>
                <c:formatCode>0.00</c:formatCode>
                <c:ptCount val="8"/>
                <c:pt idx="0">
                  <c:v>1.0692799969080358</c:v>
                </c:pt>
                <c:pt idx="1">
                  <c:v>1.0705698400888659</c:v>
                </c:pt>
                <c:pt idx="2">
                  <c:v>1.0478106785318471</c:v>
                </c:pt>
                <c:pt idx="3">
                  <c:v>1.0457601683977338</c:v>
                </c:pt>
                <c:pt idx="4">
                  <c:v>1.0237808125203585</c:v>
                </c:pt>
                <c:pt idx="5">
                  <c:v>1.0218454990751404</c:v>
                </c:pt>
                <c:pt idx="6">
                  <c:v>1.0606402792775576</c:v>
                </c:pt>
                <c:pt idx="7">
                  <c:v>1.0590501139413093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37-4B58-BC6E-9388E2C2EEDA}"/>
            </c:ext>
          </c:extLst>
        </c:ser>
        <c:ser>
          <c:idx val="4"/>
          <c:order val="4"/>
          <c:tx>
            <c:v> Grauers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Summary!$F$82:$F$83</c:f>
              <c:numCache>
                <c:formatCode>General</c:formatCode>
                <c:ptCount val="2"/>
                <c:pt idx="0">
                  <c:v>33</c:v>
                </c:pt>
                <c:pt idx="1">
                  <c:v>91</c:v>
                </c:pt>
              </c:numCache>
            </c:numRef>
          </c:xVal>
          <c:yVal>
            <c:numRef>
              <c:f>Summary!$M$82:$M$83</c:f>
              <c:numCache>
                <c:formatCode>0.00</c:formatCode>
                <c:ptCount val="2"/>
                <c:pt idx="0">
                  <c:v>1.0270092899000489</c:v>
                </c:pt>
                <c:pt idx="1">
                  <c:v>1.0482746914157164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F37-4B58-BC6E-9388E2C2EEDA}"/>
            </c:ext>
          </c:extLst>
        </c:ser>
        <c:ser>
          <c:idx val="5"/>
          <c:order val="5"/>
          <c:tx>
            <c:v> Inai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Summary!$F$86:$F$133</c:f>
              <c:numCache>
                <c:formatCode>General</c:formatCode>
                <c:ptCount val="48"/>
                <c:pt idx="0">
                  <c:v>25.4</c:v>
                </c:pt>
                <c:pt idx="1">
                  <c:v>40.5</c:v>
                </c:pt>
                <c:pt idx="2">
                  <c:v>40.5</c:v>
                </c:pt>
                <c:pt idx="3">
                  <c:v>77</c:v>
                </c:pt>
                <c:pt idx="4">
                  <c:v>25.4</c:v>
                </c:pt>
                <c:pt idx="5">
                  <c:v>41.1</c:v>
                </c:pt>
                <c:pt idx="6">
                  <c:v>41.1</c:v>
                </c:pt>
                <c:pt idx="7">
                  <c:v>80.3</c:v>
                </c:pt>
                <c:pt idx="8">
                  <c:v>25.4</c:v>
                </c:pt>
                <c:pt idx="9">
                  <c:v>41.1</c:v>
                </c:pt>
                <c:pt idx="10">
                  <c:v>41.1</c:v>
                </c:pt>
                <c:pt idx="11">
                  <c:v>80.3</c:v>
                </c:pt>
                <c:pt idx="12">
                  <c:v>25.4</c:v>
                </c:pt>
                <c:pt idx="13">
                  <c:v>40.5</c:v>
                </c:pt>
                <c:pt idx="14">
                  <c:v>40.5</c:v>
                </c:pt>
                <c:pt idx="15">
                  <c:v>77</c:v>
                </c:pt>
                <c:pt idx="16">
                  <c:v>25.4</c:v>
                </c:pt>
                <c:pt idx="17">
                  <c:v>40.5</c:v>
                </c:pt>
                <c:pt idx="18">
                  <c:v>40.5</c:v>
                </c:pt>
                <c:pt idx="19">
                  <c:v>77</c:v>
                </c:pt>
                <c:pt idx="20">
                  <c:v>25.4</c:v>
                </c:pt>
                <c:pt idx="21">
                  <c:v>41.1</c:v>
                </c:pt>
                <c:pt idx="22">
                  <c:v>41.1</c:v>
                </c:pt>
                <c:pt idx="23">
                  <c:v>85.1</c:v>
                </c:pt>
                <c:pt idx="24">
                  <c:v>25.4</c:v>
                </c:pt>
                <c:pt idx="25">
                  <c:v>40.5</c:v>
                </c:pt>
                <c:pt idx="26">
                  <c:v>40.5</c:v>
                </c:pt>
                <c:pt idx="27">
                  <c:v>77</c:v>
                </c:pt>
                <c:pt idx="28">
                  <c:v>25.4</c:v>
                </c:pt>
                <c:pt idx="29">
                  <c:v>40.5</c:v>
                </c:pt>
                <c:pt idx="30">
                  <c:v>40.5</c:v>
                </c:pt>
                <c:pt idx="31">
                  <c:v>77</c:v>
                </c:pt>
                <c:pt idx="32">
                  <c:v>25.4</c:v>
                </c:pt>
                <c:pt idx="33">
                  <c:v>41.1</c:v>
                </c:pt>
                <c:pt idx="34">
                  <c:v>41.1</c:v>
                </c:pt>
                <c:pt idx="35">
                  <c:v>80.3</c:v>
                </c:pt>
                <c:pt idx="36">
                  <c:v>39.1</c:v>
                </c:pt>
                <c:pt idx="37">
                  <c:v>91.1</c:v>
                </c:pt>
                <c:pt idx="38">
                  <c:v>39.1</c:v>
                </c:pt>
                <c:pt idx="39">
                  <c:v>91.1</c:v>
                </c:pt>
                <c:pt idx="40">
                  <c:v>39.1</c:v>
                </c:pt>
                <c:pt idx="41">
                  <c:v>91.1</c:v>
                </c:pt>
                <c:pt idx="42">
                  <c:v>39.1</c:v>
                </c:pt>
                <c:pt idx="43">
                  <c:v>91.1</c:v>
                </c:pt>
                <c:pt idx="44">
                  <c:v>39.1</c:v>
                </c:pt>
                <c:pt idx="45">
                  <c:v>91.1</c:v>
                </c:pt>
                <c:pt idx="46">
                  <c:v>31.1</c:v>
                </c:pt>
                <c:pt idx="47">
                  <c:v>91.1</c:v>
                </c:pt>
              </c:numCache>
            </c:numRef>
          </c:xVal>
          <c:yVal>
            <c:numRef>
              <c:f>Summary!$M$86:$M$133</c:f>
              <c:numCache>
                <c:formatCode>0.00</c:formatCode>
                <c:ptCount val="48"/>
                <c:pt idx="0">
                  <c:v>1.0011289227779692</c:v>
                </c:pt>
                <c:pt idx="1">
                  <c:v>0.97891574601883824</c:v>
                </c:pt>
                <c:pt idx="2">
                  <c:v>0.97060811592532614</c:v>
                </c:pt>
                <c:pt idx="3">
                  <c:v>0.97950422536748438</c:v>
                </c:pt>
                <c:pt idx="4">
                  <c:v>0.86802173375329894</c:v>
                </c:pt>
                <c:pt idx="5">
                  <c:v>0.89282350538429855</c:v>
                </c:pt>
                <c:pt idx="6">
                  <c:v>0.88140538299695814</c:v>
                </c:pt>
                <c:pt idx="7">
                  <c:v>0.87555726736926498</c:v>
                </c:pt>
                <c:pt idx="8">
                  <c:v>0.84795909144532222</c:v>
                </c:pt>
                <c:pt idx="9">
                  <c:v>1.0776965161770156</c:v>
                </c:pt>
                <c:pt idx="10">
                  <c:v>0.87483599548487145</c:v>
                </c:pt>
                <c:pt idx="11">
                  <c:v>0.79653672008952292</c:v>
                </c:pt>
                <c:pt idx="12">
                  <c:v>0.98857686207696915</c:v>
                </c:pt>
                <c:pt idx="13">
                  <c:v>0.98114584853794917</c:v>
                </c:pt>
                <c:pt idx="14">
                  <c:v>0.96612117920492502</c:v>
                </c:pt>
                <c:pt idx="15">
                  <c:v>0.97364182695275747</c:v>
                </c:pt>
                <c:pt idx="16">
                  <c:v>0.92980590384566919</c:v>
                </c:pt>
                <c:pt idx="17">
                  <c:v>0.92066068796601985</c:v>
                </c:pt>
                <c:pt idx="18">
                  <c:v>0.93230409323388275</c:v>
                </c:pt>
                <c:pt idx="19">
                  <c:v>0.92207881449238871</c:v>
                </c:pt>
                <c:pt idx="20">
                  <c:v>0.86598949527302316</c:v>
                </c:pt>
                <c:pt idx="21">
                  <c:v>0.88703558630520729</c:v>
                </c:pt>
                <c:pt idx="22">
                  <c:v>0.85602063397013373</c:v>
                </c:pt>
                <c:pt idx="23">
                  <c:v>0.80297315900823396</c:v>
                </c:pt>
                <c:pt idx="24">
                  <c:v>1.355961521619214</c:v>
                </c:pt>
                <c:pt idx="25">
                  <c:v>1.0135163181243469</c:v>
                </c:pt>
                <c:pt idx="26">
                  <c:v>1.0148873243037508</c:v>
                </c:pt>
                <c:pt idx="27">
                  <c:v>0.9946274078834495</c:v>
                </c:pt>
                <c:pt idx="28">
                  <c:v>0.97702685848530924</c:v>
                </c:pt>
                <c:pt idx="29">
                  <c:v>0.95482606734730757</c:v>
                </c:pt>
                <c:pt idx="30">
                  <c:v>0.96523926060348786</c:v>
                </c:pt>
                <c:pt idx="31">
                  <c:v>0.94735610431195327</c:v>
                </c:pt>
                <c:pt idx="32">
                  <c:v>0.90909704732790919</c:v>
                </c:pt>
                <c:pt idx="33">
                  <c:v>0.86813443981248672</c:v>
                </c:pt>
                <c:pt idx="34">
                  <c:v>0.87484336129480889</c:v>
                </c:pt>
                <c:pt idx="35">
                  <c:v>0.84108449020012299</c:v>
                </c:pt>
                <c:pt idx="36">
                  <c:v>1.1105504551394707</c:v>
                </c:pt>
                <c:pt idx="37">
                  <c:v>0.96077864633424015</c:v>
                </c:pt>
                <c:pt idx="38">
                  <c:v>1.0421218029966648</c:v>
                </c:pt>
                <c:pt idx="39">
                  <c:v>0.92103118246710547</c:v>
                </c:pt>
                <c:pt idx="40">
                  <c:v>1.1155317887265506</c:v>
                </c:pt>
                <c:pt idx="41">
                  <c:v>0.96920448915632706</c:v>
                </c:pt>
                <c:pt idx="42">
                  <c:v>1.0097229193661366</c:v>
                </c:pt>
                <c:pt idx="43">
                  <c:v>0.89806449142500933</c:v>
                </c:pt>
                <c:pt idx="44">
                  <c:v>1.0744670800268943</c:v>
                </c:pt>
                <c:pt idx="45">
                  <c:v>0.96382384729956638</c:v>
                </c:pt>
                <c:pt idx="46">
                  <c:v>1.0846721603539033</c:v>
                </c:pt>
                <c:pt idx="47">
                  <c:v>0.93155189684718853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F37-4B58-BC6E-9388E2C2EEDA}"/>
            </c:ext>
          </c:extLst>
        </c:ser>
        <c:ser>
          <c:idx val="6"/>
          <c:order val="6"/>
          <c:tx>
            <c:v> Nakahara</c:v>
          </c:tx>
          <c:spPr>
            <a:ln w="19050">
              <a:noFill/>
            </a:ln>
          </c:spPr>
          <c:marker>
            <c:symbol val="plus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Summary!$F$136:$F$139</c:f>
              <c:numCache>
                <c:formatCode>General</c:formatCode>
                <c:ptCount val="4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</c:numCache>
            </c:numRef>
          </c:xVal>
          <c:yVal>
            <c:numRef>
              <c:f>Summary!$M$136:$M$139</c:f>
              <c:numCache>
                <c:formatCode>0.00</c:formatCode>
                <c:ptCount val="4"/>
                <c:pt idx="0">
                  <c:v>0.83881857446695463</c:v>
                </c:pt>
                <c:pt idx="1">
                  <c:v>0.76572514291241722</c:v>
                </c:pt>
                <c:pt idx="2">
                  <c:v>0.87025927946323711</c:v>
                </c:pt>
                <c:pt idx="3">
                  <c:v>0.74624048318373004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F37-4B58-BC6E-9388E2C2EEDA}"/>
            </c:ext>
          </c:extLst>
        </c:ser>
        <c:ser>
          <c:idx val="7"/>
          <c:order val="7"/>
          <c:tx>
            <c:v> Varma</c:v>
          </c:tx>
          <c:spPr>
            <a:ln w="19050">
              <a:noFill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Summary!$F$142:$F$145</c:f>
              <c:numCache>
                <c:formatCode>General</c:formatCode>
                <c:ptCount val="4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</c:numCache>
            </c:numRef>
          </c:xVal>
          <c:yVal>
            <c:numRef>
              <c:f>Summary!$M$142:$M$145</c:f>
              <c:numCache>
                <c:formatCode>0.00</c:formatCode>
                <c:ptCount val="4"/>
                <c:pt idx="0">
                  <c:v>0.94255766722185585</c:v>
                </c:pt>
                <c:pt idx="1">
                  <c:v>0.86401364561666349</c:v>
                </c:pt>
                <c:pt idx="2">
                  <c:v>0.96919856002723725</c:v>
                </c:pt>
                <c:pt idx="3">
                  <c:v>0.90810536983994761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F37-4B58-BC6E-9388E2C2EEDA}"/>
            </c:ext>
          </c:extLst>
        </c:ser>
        <c:ser>
          <c:idx val="8"/>
          <c:order val="8"/>
          <c:tx>
            <c:v> Lu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Summary!$F$148:$F$151</c:f>
              <c:numCache>
                <c:formatCode>General</c:formatCode>
                <c:ptCount val="4"/>
                <c:pt idx="0">
                  <c:v>46.2</c:v>
                </c:pt>
                <c:pt idx="1">
                  <c:v>45.4</c:v>
                </c:pt>
                <c:pt idx="2">
                  <c:v>43.6</c:v>
                </c:pt>
                <c:pt idx="3">
                  <c:v>47.2</c:v>
                </c:pt>
              </c:numCache>
            </c:numRef>
          </c:xVal>
          <c:yVal>
            <c:numRef>
              <c:f>Summary!$M$148:$M$151</c:f>
              <c:numCache>
                <c:formatCode>0.00</c:formatCode>
                <c:ptCount val="4"/>
                <c:pt idx="0">
                  <c:v>0.96659935331519753</c:v>
                </c:pt>
                <c:pt idx="1">
                  <c:v>1.0878870383891253</c:v>
                </c:pt>
                <c:pt idx="2">
                  <c:v>1.4925930324823371</c:v>
                </c:pt>
                <c:pt idx="3">
                  <c:v>1.4513291199458831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F37-4B58-BC6E-9388E2C2EEDA}"/>
            </c:ext>
          </c:extLst>
        </c:ser>
        <c:ser>
          <c:idx val="9"/>
          <c:order val="9"/>
          <c:tx>
            <c:v>Yamamoto 'I'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Summary!$F$154:$F$161</c:f>
              <c:numCache>
                <c:formatCode>General</c:formatCode>
                <c:ptCount val="8"/>
                <c:pt idx="0">
                  <c:v>25.7</c:v>
                </c:pt>
                <c:pt idx="1">
                  <c:v>29.6</c:v>
                </c:pt>
                <c:pt idx="2">
                  <c:v>26.5</c:v>
                </c:pt>
                <c:pt idx="3">
                  <c:v>53.7</c:v>
                </c:pt>
                <c:pt idx="4">
                  <c:v>57.9</c:v>
                </c:pt>
                <c:pt idx="5">
                  <c:v>58.9</c:v>
                </c:pt>
                <c:pt idx="6">
                  <c:v>61</c:v>
                </c:pt>
                <c:pt idx="7">
                  <c:v>63.7</c:v>
                </c:pt>
              </c:numCache>
            </c:numRef>
          </c:xVal>
          <c:yVal>
            <c:numRef>
              <c:f>Summary!$M$154:$M$161</c:f>
              <c:numCache>
                <c:formatCode>0.00</c:formatCode>
                <c:ptCount val="8"/>
                <c:pt idx="0">
                  <c:v>0.83454712574673007</c:v>
                </c:pt>
                <c:pt idx="1">
                  <c:v>0.73723299188701985</c:v>
                </c:pt>
                <c:pt idx="2">
                  <c:v>0.54880682496484978</c:v>
                </c:pt>
                <c:pt idx="3">
                  <c:v>0.93295127419006985</c:v>
                </c:pt>
                <c:pt idx="4">
                  <c:v>0.79565128387256667</c:v>
                </c:pt>
                <c:pt idx="5">
                  <c:v>0.70838000115621702</c:v>
                </c:pt>
                <c:pt idx="6">
                  <c:v>0.94377032824938079</c:v>
                </c:pt>
                <c:pt idx="7">
                  <c:v>0.82200027849369472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F37-4B58-BC6E-9388E2C2EEDA}"/>
            </c:ext>
          </c:extLst>
        </c:ser>
        <c:ser>
          <c:idx val="10"/>
          <c:order val="10"/>
          <c:tx>
            <c:v> Yamamoto 'A'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Summary!$F$163:$F$170</c:f>
              <c:numCache>
                <c:formatCode>General</c:formatCode>
                <c:ptCount val="8"/>
                <c:pt idx="0">
                  <c:v>25.7</c:v>
                </c:pt>
                <c:pt idx="1">
                  <c:v>29.6</c:v>
                </c:pt>
                <c:pt idx="2">
                  <c:v>26.5</c:v>
                </c:pt>
                <c:pt idx="3">
                  <c:v>53.7</c:v>
                </c:pt>
                <c:pt idx="4">
                  <c:v>57.9</c:v>
                </c:pt>
                <c:pt idx="5">
                  <c:v>52.2</c:v>
                </c:pt>
                <c:pt idx="6">
                  <c:v>61</c:v>
                </c:pt>
                <c:pt idx="7">
                  <c:v>63.7</c:v>
                </c:pt>
              </c:numCache>
            </c:numRef>
          </c:xVal>
          <c:yVal>
            <c:numRef>
              <c:f>Summary!$M$163:$M$170</c:f>
              <c:numCache>
                <c:formatCode>0.00</c:formatCode>
                <c:ptCount val="8"/>
                <c:pt idx="0">
                  <c:v>1.2365917264714321</c:v>
                </c:pt>
                <c:pt idx="1">
                  <c:v>1.0192371803521725</c:v>
                </c:pt>
                <c:pt idx="2">
                  <c:v>1.0122966091723296</c:v>
                </c:pt>
                <c:pt idx="3">
                  <c:v>1.1371215663950138</c:v>
                </c:pt>
                <c:pt idx="4">
                  <c:v>0.99371040174642444</c:v>
                </c:pt>
                <c:pt idx="5">
                  <c:v>0.90394338341178337</c:v>
                </c:pt>
                <c:pt idx="6">
                  <c:v>1.1173887074432522</c:v>
                </c:pt>
                <c:pt idx="7">
                  <c:v>0.99338878627421501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F37-4B58-BC6E-9388E2C2EEDA}"/>
            </c:ext>
          </c:extLst>
        </c:ser>
        <c:ser>
          <c:idx val="11"/>
          <c:order val="11"/>
          <c:tx>
            <c:v> Han '02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Summary!$F$173:$F$192</c:f>
              <c:numCache>
                <c:formatCode>0.0</c:formatCode>
                <c:ptCount val="20"/>
                <c:pt idx="0">
                  <c:v>47.44</c:v>
                </c:pt>
                <c:pt idx="1">
                  <c:v>47.44</c:v>
                </c:pt>
                <c:pt idx="2">
                  <c:v>47.44</c:v>
                </c:pt>
                <c:pt idx="3">
                  <c:v>47.44</c:v>
                </c:pt>
                <c:pt idx="4">
                  <c:v>47.44</c:v>
                </c:pt>
                <c:pt idx="5">
                  <c:v>47.44</c:v>
                </c:pt>
                <c:pt idx="6">
                  <c:v>47.44</c:v>
                </c:pt>
                <c:pt idx="7">
                  <c:v>47.44</c:v>
                </c:pt>
                <c:pt idx="8">
                  <c:v>47.44</c:v>
                </c:pt>
                <c:pt idx="9">
                  <c:v>47.44</c:v>
                </c:pt>
                <c:pt idx="10">
                  <c:v>47.44</c:v>
                </c:pt>
                <c:pt idx="11">
                  <c:v>47.44</c:v>
                </c:pt>
                <c:pt idx="12">
                  <c:v>47.44</c:v>
                </c:pt>
                <c:pt idx="13">
                  <c:v>47.44</c:v>
                </c:pt>
                <c:pt idx="14">
                  <c:v>47.44</c:v>
                </c:pt>
                <c:pt idx="15">
                  <c:v>47.44</c:v>
                </c:pt>
                <c:pt idx="16">
                  <c:v>47.44</c:v>
                </c:pt>
                <c:pt idx="17">
                  <c:v>47.44</c:v>
                </c:pt>
                <c:pt idx="18">
                  <c:v>47.44</c:v>
                </c:pt>
                <c:pt idx="19">
                  <c:v>47.44</c:v>
                </c:pt>
              </c:numCache>
            </c:numRef>
          </c:xVal>
          <c:yVal>
            <c:numRef>
              <c:f>Summary!$M$173:$M$192</c:f>
              <c:numCache>
                <c:formatCode>0.00</c:formatCode>
                <c:ptCount val="20"/>
                <c:pt idx="0">
                  <c:v>1.1258375173315718</c:v>
                </c:pt>
                <c:pt idx="1">
                  <c:v>1.1850921235069176</c:v>
                </c:pt>
                <c:pt idx="2">
                  <c:v>1.0723151922176586</c:v>
                </c:pt>
                <c:pt idx="3">
                  <c:v>1.1350110401497395</c:v>
                </c:pt>
                <c:pt idx="4">
                  <c:v>1.1517136607507181</c:v>
                </c:pt>
                <c:pt idx="5">
                  <c:v>1.173547095077746</c:v>
                </c:pt>
                <c:pt idx="6">
                  <c:v>1.1368173464838873</c:v>
                </c:pt>
                <c:pt idx="7">
                  <c:v>1.0727712987946543</c:v>
                </c:pt>
                <c:pt idx="8">
                  <c:v>1.2090450246305597</c:v>
                </c:pt>
                <c:pt idx="9">
                  <c:v>1.2570576429371885</c:v>
                </c:pt>
                <c:pt idx="10">
                  <c:v>1.206106837717523</c:v>
                </c:pt>
                <c:pt idx="11">
                  <c:v>1.2664121796033994</c:v>
                </c:pt>
                <c:pt idx="12">
                  <c:v>1.1059912354455756</c:v>
                </c:pt>
                <c:pt idx="13">
                  <c:v>1.050691673673297</c:v>
                </c:pt>
                <c:pt idx="14">
                  <c:v>1.1053500800251503</c:v>
                </c:pt>
                <c:pt idx="15">
                  <c:v>1.1498181866928288</c:v>
                </c:pt>
                <c:pt idx="16">
                  <c:v>1.1518009012450268</c:v>
                </c:pt>
                <c:pt idx="17">
                  <c:v>1.1214176640419204</c:v>
                </c:pt>
                <c:pt idx="18">
                  <c:v>1.2127300909869754</c:v>
                </c:pt>
                <c:pt idx="19">
                  <c:v>1.1794133302455749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F37-4B58-BC6E-9388E2C2EEDA}"/>
            </c:ext>
          </c:extLst>
        </c:ser>
        <c:ser>
          <c:idx val="12"/>
          <c:order val="12"/>
          <c:tx>
            <c:v> Han '04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Summary!$F$217:$F$222</c:f>
              <c:numCache>
                <c:formatCode>General</c:formatCode>
                <c:ptCount val="6"/>
                <c:pt idx="0">
                  <c:v>46.8</c:v>
                </c:pt>
                <c:pt idx="1">
                  <c:v>46.8</c:v>
                </c:pt>
                <c:pt idx="2">
                  <c:v>46.8</c:v>
                </c:pt>
                <c:pt idx="3">
                  <c:v>46.8</c:v>
                </c:pt>
                <c:pt idx="4">
                  <c:v>46.8</c:v>
                </c:pt>
                <c:pt idx="5">
                  <c:v>46.8</c:v>
                </c:pt>
              </c:numCache>
            </c:numRef>
          </c:xVal>
          <c:yVal>
            <c:numRef>
              <c:f>Summary!$M$217:$M$222</c:f>
              <c:numCache>
                <c:formatCode>0.00</c:formatCode>
                <c:ptCount val="6"/>
                <c:pt idx="0">
                  <c:v>0.99159332184085547</c:v>
                </c:pt>
                <c:pt idx="1">
                  <c:v>1.046457720445557</c:v>
                </c:pt>
                <c:pt idx="2">
                  <c:v>0.93027428810618906</c:v>
                </c:pt>
                <c:pt idx="3">
                  <c:v>0.9213991648024874</c:v>
                </c:pt>
                <c:pt idx="4">
                  <c:v>1.0287074738381536</c:v>
                </c:pt>
                <c:pt idx="5">
                  <c:v>1.0436338175761974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F37-4B58-BC6E-9388E2C2EEDA}"/>
            </c:ext>
          </c:extLst>
        </c:ser>
        <c:ser>
          <c:idx val="13"/>
          <c:order val="13"/>
          <c:tx>
            <c:v> Lam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Summary!$F$196:$F$210</c:f>
              <c:numCache>
                <c:formatCode>General</c:formatCode>
                <c:ptCount val="15"/>
                <c:pt idx="0">
                  <c:v>24.64</c:v>
                </c:pt>
                <c:pt idx="1">
                  <c:v>74.88</c:v>
                </c:pt>
                <c:pt idx="2">
                  <c:v>24.64</c:v>
                </c:pt>
                <c:pt idx="3">
                  <c:v>74.88</c:v>
                </c:pt>
                <c:pt idx="4">
                  <c:v>27.76</c:v>
                </c:pt>
                <c:pt idx="5">
                  <c:v>27.76</c:v>
                </c:pt>
                <c:pt idx="6">
                  <c:v>77.760000000000005</c:v>
                </c:pt>
                <c:pt idx="7">
                  <c:v>77.760000000000005</c:v>
                </c:pt>
                <c:pt idx="8">
                  <c:v>46.08</c:v>
                </c:pt>
                <c:pt idx="9">
                  <c:v>46.08</c:v>
                </c:pt>
                <c:pt idx="10">
                  <c:v>46.08</c:v>
                </c:pt>
                <c:pt idx="11">
                  <c:v>25.52</c:v>
                </c:pt>
                <c:pt idx="12">
                  <c:v>46.56</c:v>
                </c:pt>
                <c:pt idx="13">
                  <c:v>79.12</c:v>
                </c:pt>
                <c:pt idx="14">
                  <c:v>79.12</c:v>
                </c:pt>
              </c:numCache>
            </c:numRef>
          </c:xVal>
          <c:yVal>
            <c:numRef>
              <c:f>Summary!$M$196:$M$210</c:f>
              <c:numCache>
                <c:formatCode>0.00</c:formatCode>
                <c:ptCount val="15"/>
                <c:pt idx="0">
                  <c:v>0.99170738126652203</c:v>
                </c:pt>
                <c:pt idx="1">
                  <c:v>1.0498996013768072</c:v>
                </c:pt>
                <c:pt idx="2">
                  <c:v>1.0837967735040575</c:v>
                </c:pt>
                <c:pt idx="3">
                  <c:v>0.77283734350043809</c:v>
                </c:pt>
                <c:pt idx="4">
                  <c:v>0.90916913730955251</c:v>
                </c:pt>
                <c:pt idx="5">
                  <c:v>0.88442000639129748</c:v>
                </c:pt>
                <c:pt idx="6">
                  <c:v>0.95841394205256825</c:v>
                </c:pt>
                <c:pt idx="7">
                  <c:v>0.82270931308937267</c:v>
                </c:pt>
                <c:pt idx="8">
                  <c:v>0.96485271881996992</c:v>
                </c:pt>
                <c:pt idx="9">
                  <c:v>0.92209014940594192</c:v>
                </c:pt>
                <c:pt idx="10">
                  <c:v>1.0512567446390055</c:v>
                </c:pt>
                <c:pt idx="11">
                  <c:v>1.0615599415820196</c:v>
                </c:pt>
                <c:pt idx="12">
                  <c:v>1.1163101016513941</c:v>
                </c:pt>
                <c:pt idx="13">
                  <c:v>0.90238815355781965</c:v>
                </c:pt>
                <c:pt idx="14">
                  <c:v>0.95078282244280998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F37-4B58-BC6E-9388E2C2E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5835136"/>
        <c:axId val="1"/>
      </c:scatterChart>
      <c:valAx>
        <c:axId val="1065835136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Concrete Cylinder Strength  MPa</a:t>
                </a:r>
              </a:p>
            </c:rich>
          </c:tx>
          <c:layout>
            <c:manualLayout>
              <c:xMode val="edge"/>
              <c:yMode val="edge"/>
              <c:x val="0.40621531631520535"/>
              <c:y val="0.840130505709624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 Test/EC4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3833605220228384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5835136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2119866814650384E-2"/>
          <c:y val="0.88091353996737354"/>
          <c:w val="0.85682574916759158"/>
          <c:h val="8.80913539967373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69" workbookViewId="0" xr3:uid="{842E5F09-E766-5B8D-85AF-A39847EA96FD}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1" workbookViewId="0" xr3:uid="{51F8DEE0-4D01-5F28-A812-FC0BD7CAC4A5}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9658A29-4715-4C2D-B5D6-5C376A1D23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</cdr:x>
      <cdr:y>0.12125</cdr:y>
    </cdr:from>
    <cdr:to>
      <cdr:x>0.91725</cdr:x>
      <cdr:y>0.89175</cdr:y>
    </cdr:to>
    <cdr:sp macro="" textlink="">
      <cdr:nvSpPr>
        <cdr:cNvPr id="1025" name="Line 1">
          <a:extLst xmlns:a="http://schemas.openxmlformats.org/drawingml/2006/main">
            <a:ext uri="{FF2B5EF4-FFF2-40B4-BE49-F238E27FC236}">
              <a16:creationId xmlns:a16="http://schemas.microsoft.com/office/drawing/2014/main" id="{9DFD6D3B-DA49-44E0-A0F5-E382D8A9F05F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80964" y="707958"/>
          <a:ext cx="7090898" cy="44988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0.39525</cdr:x>
      <cdr:y>0.71725</cdr:y>
    </cdr:from>
    <cdr:to>
      <cdr:x>0.65375</cdr:x>
      <cdr:y>0.75475</cdr:y>
    </cdr:to>
    <cdr:sp macro="" textlink="">
      <cdr:nvSpPr>
        <cdr:cNvPr id="1026" name="Text Box 2">
          <a:extLst xmlns:a="http://schemas.openxmlformats.org/drawingml/2006/main">
            <a:ext uri="{FF2B5EF4-FFF2-40B4-BE49-F238E27FC236}">
              <a16:creationId xmlns:a16="http://schemas.microsoft.com/office/drawing/2014/main" id="{329DE870-C53F-472F-8DE4-EEB7EC168EA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2045" y="4187897"/>
          <a:ext cx="2218454" cy="218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Points BELOW the line are </a:t>
          </a:r>
          <a:r>
            <a:rPr lang="en-US" sz="925" b="1" i="0" u="none" strike="noStrike" baseline="0">
              <a:solidFill>
                <a:srgbClr val="000000"/>
              </a:solidFill>
              <a:latin typeface="Arial"/>
              <a:cs typeface="Arial"/>
            </a:rPr>
            <a:t>'Unsafe'</a:t>
          </a:r>
        </a:p>
      </cdr:txBody>
    </cdr:sp>
  </cdr:relSizeAnchor>
  <cdr:relSizeAnchor xmlns:cdr="http://schemas.openxmlformats.org/drawingml/2006/chartDrawing">
    <cdr:from>
      <cdr:x>0.94725</cdr:x>
      <cdr:y>0.924</cdr:y>
    </cdr:from>
    <cdr:to>
      <cdr:x>0.9595</cdr:x>
      <cdr:y>0.9615</cdr:y>
    </cdr:to>
    <cdr:sp macro="" textlink="">
      <cdr:nvSpPr>
        <cdr:cNvPr id="1027" name="Text Box 3">
          <a:extLst xmlns:a="http://schemas.openxmlformats.org/drawingml/2006/main">
            <a:ext uri="{FF2B5EF4-FFF2-40B4-BE49-F238E27FC236}">
              <a16:creationId xmlns:a16="http://schemas.microsoft.com/office/drawing/2014/main" id="{4F1539FF-D51E-446B-B1C3-CA4FDE15463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9323" y="5395074"/>
          <a:ext cx="105130" cy="218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AFEACD78-9E3A-4149-830F-4DC03E4F22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0.0785</cdr:x>
      <cdr:y>0.45525</cdr:y>
    </cdr:from>
    <cdr:to>
      <cdr:x>0.94625</cdr:x>
      <cdr:y>0.45525</cdr:y>
    </cdr:to>
    <cdr:sp macro="" textlink="">
      <cdr:nvSpPr>
        <cdr:cNvPr id="19457" name="Line 1">
          <a:extLst xmlns:a="http://schemas.openxmlformats.org/drawingml/2006/main">
            <a:ext uri="{FF2B5EF4-FFF2-40B4-BE49-F238E27FC236}">
              <a16:creationId xmlns:a16="http://schemas.microsoft.com/office/drawing/2014/main" id="{0C7FE720-6181-4F54-97A9-4CEF75198158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3689" y="2658125"/>
          <a:ext cx="74470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34"/>
  <sheetViews>
    <sheetView tabSelected="1" workbookViewId="0" xr3:uid="{AEA406A1-0E4B-5B11-9CD5-51D6E497D94C}">
      <pane xSplit="1" ySplit="6" topLeftCell="B7" activePane="bottomRight" state="frozen"/>
      <selection pane="bottomRight" activeCell="A2" sqref="A2"/>
      <selection pane="bottomLeft" activeCell="A7" sqref="A7"/>
      <selection pane="topRight" activeCell="B1" sqref="B1"/>
    </sheetView>
  </sheetViews>
  <sheetFormatPr defaultRowHeight="12.75"/>
  <cols>
    <col min="1" max="1" width="10.7109375" style="16" customWidth="1"/>
    <col min="2" max="8" width="6.7109375" customWidth="1"/>
    <col min="9" max="15" width="7.7109375" customWidth="1"/>
    <col min="16" max="17" width="6.7109375" customWidth="1"/>
    <col min="19" max="20" width="6.7109375" customWidth="1"/>
    <col min="23" max="23" width="11" bestFit="1" customWidth="1"/>
  </cols>
  <sheetData>
    <row r="1" spans="1:25">
      <c r="A1" s="29" t="s">
        <v>0</v>
      </c>
      <c r="B1" s="29"/>
      <c r="C1" s="29"/>
      <c r="D1" s="29"/>
      <c r="E1" s="29"/>
      <c r="F1" s="29"/>
      <c r="G1" s="29"/>
    </row>
    <row r="2" spans="1:25">
      <c r="C2" s="29" t="s">
        <v>1</v>
      </c>
      <c r="D2" s="29"/>
      <c r="E2" s="29"/>
      <c r="I2" s="16" t="s">
        <v>2</v>
      </c>
      <c r="J2" s="31" t="s">
        <v>3</v>
      </c>
      <c r="K2" s="31"/>
      <c r="L2" s="31"/>
      <c r="M2" s="31"/>
      <c r="N2" s="31"/>
    </row>
    <row r="3" spans="1:25">
      <c r="A3" s="27" t="s">
        <v>4</v>
      </c>
      <c r="K3" s="32" t="s">
        <v>5</v>
      </c>
      <c r="L3" s="32"/>
      <c r="M3" s="32"/>
      <c r="N3" s="32"/>
      <c r="Y3" t="s">
        <v>6</v>
      </c>
    </row>
    <row r="4" spans="1:25">
      <c r="F4" s="27"/>
      <c r="G4" s="28"/>
      <c r="H4" s="27"/>
      <c r="M4" s="27" t="s">
        <v>7</v>
      </c>
      <c r="N4" s="27" t="s">
        <v>8</v>
      </c>
      <c r="O4" s="27" t="s">
        <v>8</v>
      </c>
      <c r="P4" s="27" t="s">
        <v>9</v>
      </c>
      <c r="Q4" s="5" t="s">
        <v>8</v>
      </c>
      <c r="R4" s="12" t="s">
        <v>10</v>
      </c>
      <c r="Y4" s="5" t="s">
        <v>8</v>
      </c>
    </row>
    <row r="5" spans="1:25" s="1" customFormat="1">
      <c r="A5" s="17" t="s">
        <v>11</v>
      </c>
      <c r="B5" s="27" t="s">
        <v>12</v>
      </c>
      <c r="C5" s="27" t="s">
        <v>13</v>
      </c>
      <c r="D5" s="27" t="s">
        <v>14</v>
      </c>
      <c r="E5" s="27" t="s">
        <v>15</v>
      </c>
      <c r="F5" s="27" t="s">
        <v>16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12" t="s">
        <v>25</v>
      </c>
      <c r="P5" s="27" t="s">
        <v>26</v>
      </c>
      <c r="Q5" s="27" t="s">
        <v>26</v>
      </c>
      <c r="R5" s="5" t="s">
        <v>27</v>
      </c>
      <c r="S5" s="27" t="s">
        <v>28</v>
      </c>
      <c r="T5" s="27" t="s">
        <v>29</v>
      </c>
      <c r="U5" s="27" t="s">
        <v>30</v>
      </c>
      <c r="V5" s="27" t="s">
        <v>31</v>
      </c>
      <c r="W5" s="27" t="s">
        <v>32</v>
      </c>
      <c r="X5" s="27" t="s">
        <v>33</v>
      </c>
      <c r="Y5" s="27" t="s">
        <v>26</v>
      </c>
    </row>
    <row r="6" spans="1:25" s="1" customFormat="1">
      <c r="A6" s="17"/>
      <c r="B6" s="27" t="s">
        <v>34</v>
      </c>
      <c r="C6" s="27" t="s">
        <v>34</v>
      </c>
      <c r="D6" s="27" t="s">
        <v>34</v>
      </c>
      <c r="E6" s="27" t="s">
        <v>35</v>
      </c>
      <c r="F6" s="27" t="s">
        <v>36</v>
      </c>
      <c r="G6" s="27" t="s">
        <v>35</v>
      </c>
      <c r="H6" s="27" t="s">
        <v>36</v>
      </c>
      <c r="I6" s="27" t="s">
        <v>34</v>
      </c>
      <c r="J6" s="27"/>
      <c r="K6" s="27" t="s">
        <v>37</v>
      </c>
      <c r="L6" s="27"/>
      <c r="M6" s="27" t="s">
        <v>38</v>
      </c>
      <c r="N6" s="27" t="s">
        <v>39</v>
      </c>
      <c r="O6" s="27" t="s">
        <v>34</v>
      </c>
      <c r="P6" s="27" t="s">
        <v>39</v>
      </c>
      <c r="Q6" s="27"/>
      <c r="R6" s="27" t="s">
        <v>40</v>
      </c>
      <c r="S6" s="27" t="s">
        <v>34</v>
      </c>
      <c r="T6" s="27" t="s">
        <v>34</v>
      </c>
      <c r="U6" s="27" t="s">
        <v>41</v>
      </c>
      <c r="V6" s="27" t="s">
        <v>41</v>
      </c>
      <c r="W6" s="27" t="s">
        <v>42</v>
      </c>
      <c r="X6" s="27" t="s">
        <v>39</v>
      </c>
      <c r="Y6" s="27" t="s">
        <v>43</v>
      </c>
    </row>
    <row r="7" spans="1:25">
      <c r="A7" s="17" t="s">
        <v>44</v>
      </c>
      <c r="B7" s="8" t="s">
        <v>45</v>
      </c>
      <c r="D7" s="27">
        <v>1969</v>
      </c>
      <c r="E7" t="s">
        <v>46</v>
      </c>
      <c r="H7" s="14" t="s">
        <v>47</v>
      </c>
      <c r="J7" s="3" t="s">
        <v>48</v>
      </c>
      <c r="K7" s="7"/>
      <c r="L7" s="7"/>
      <c r="M7" s="7"/>
      <c r="P7" s="4" t="s">
        <v>48</v>
      </c>
      <c r="Q7" s="3" t="s">
        <v>48</v>
      </c>
      <c r="U7" s="4"/>
      <c r="V7" s="4" t="s">
        <v>48</v>
      </c>
      <c r="W7" s="6"/>
      <c r="X7" s="4"/>
    </row>
    <row r="8" spans="1:25">
      <c r="A8" s="16" t="s">
        <v>49</v>
      </c>
      <c r="B8">
        <v>114.3</v>
      </c>
      <c r="C8">
        <v>114.3</v>
      </c>
      <c r="D8">
        <v>9.6300000000000008</v>
      </c>
      <c r="E8">
        <v>258</v>
      </c>
      <c r="F8">
        <v>203</v>
      </c>
      <c r="G8">
        <v>32.6</v>
      </c>
      <c r="H8" s="2">
        <f>22*((G8+8)/10)^0.3</f>
        <v>33.495039238818514</v>
      </c>
      <c r="I8">
        <v>406</v>
      </c>
      <c r="J8" s="3">
        <f t="shared" ref="J8:J31" si="0">I8/B8</f>
        <v>3.552055993000875</v>
      </c>
      <c r="K8" s="7">
        <f t="shared" ref="K8:K31" si="1">SQRT(P8/X8)</f>
        <v>0.11645077489286794</v>
      </c>
      <c r="L8" s="2">
        <f>C8/D8</f>
        <v>11.869158878504672</v>
      </c>
      <c r="M8" s="3">
        <f>L8/(52*SQRT(235/E8))</f>
        <v>0.23916218994253355</v>
      </c>
      <c r="N8">
        <v>2442</v>
      </c>
      <c r="P8" s="4">
        <f t="shared" ref="P8:P31" si="2">(E8*V8+G8*U8)/1000</f>
        <v>1334.6900193600002</v>
      </c>
      <c r="Q8" s="3">
        <f t="shared" ref="Q8:Q31" si="3">N8/P8</f>
        <v>1.829638316446667</v>
      </c>
      <c r="R8" s="3">
        <f>E8*V8/(1000*P8)</f>
        <v>0.77937737760173087</v>
      </c>
      <c r="S8">
        <f t="shared" ref="S8:S20" si="4">B8-2*D8</f>
        <v>95.039999999999992</v>
      </c>
      <c r="T8">
        <f t="shared" ref="T8:T20" si="5">C8-2*D8</f>
        <v>95.039999999999992</v>
      </c>
      <c r="U8" s="4">
        <f t="shared" ref="U8:U20" si="6">S8*T8</f>
        <v>9032.6015999999981</v>
      </c>
      <c r="V8" s="4">
        <f t="shared" ref="V8:V20" si="7">B8*C8-U8</f>
        <v>4031.8884000000016</v>
      </c>
      <c r="W8" s="6">
        <f t="shared" ref="W8:W66" si="8">((C8*B8^3-T8*S8^3)*F8+(T8*S8^3)*H8*0.6)/12</f>
        <v>1643796188.3890164</v>
      </c>
      <c r="X8" s="4">
        <f t="shared" ref="X8:X20" si="9">(PI()^2*W8)/(I8*I8)</f>
        <v>98422.784436762289</v>
      </c>
      <c r="Y8" s="3" t="str">
        <f>IF(G8 &gt; 60,(1000*N8/(E8*V8+0.85*G8*U8)),"")</f>
        <v/>
      </c>
    </row>
    <row r="9" spans="1:25">
      <c r="A9" s="16" t="s">
        <v>50</v>
      </c>
      <c r="B9">
        <v>114.9</v>
      </c>
      <c r="C9">
        <v>114.9</v>
      </c>
      <c r="D9">
        <v>4.3899999999999997</v>
      </c>
      <c r="E9">
        <v>258</v>
      </c>
      <c r="F9">
        <v>203</v>
      </c>
      <c r="G9">
        <v>32.6</v>
      </c>
      <c r="H9" s="2">
        <f>22*((G9+8)/10)^0.3</f>
        <v>33.495039238818514</v>
      </c>
      <c r="I9">
        <v>406</v>
      </c>
      <c r="J9" s="3">
        <f t="shared" si="0"/>
        <v>3.5335073977371625</v>
      </c>
      <c r="K9" s="7">
        <f t="shared" si="1"/>
        <v>0.11946716137829319</v>
      </c>
      <c r="L9" s="2">
        <f t="shared" ref="L9:L72" si="10">C9/D9</f>
        <v>26.173120728929387</v>
      </c>
      <c r="M9" s="3">
        <f t="shared" ref="M9:M72" si="11">L9/(52*SQRT(235/E9))</f>
        <v>0.52738538048364947</v>
      </c>
      <c r="N9">
        <v>897</v>
      </c>
      <c r="P9" s="4">
        <f t="shared" si="2"/>
        <v>867.78675824000038</v>
      </c>
      <c r="Q9" s="3">
        <f t="shared" si="3"/>
        <v>1.0336640787412432</v>
      </c>
      <c r="R9" s="3">
        <f t="shared" ref="R9:R72" si="12">E9*V9/(1000*P9)</f>
        <v>0.57694282615630077</v>
      </c>
      <c r="S9">
        <f t="shared" si="4"/>
        <v>106.12</v>
      </c>
      <c r="T9">
        <f t="shared" si="5"/>
        <v>106.12</v>
      </c>
      <c r="U9" s="4">
        <f t="shared" si="6"/>
        <v>11261.454400000001</v>
      </c>
      <c r="V9" s="4">
        <f t="shared" si="7"/>
        <v>1940.5556000000015</v>
      </c>
      <c r="W9" s="6">
        <f t="shared" si="8"/>
        <v>1015472697.51362</v>
      </c>
      <c r="X9" s="4">
        <f t="shared" si="9"/>
        <v>60801.729018943115</v>
      </c>
      <c r="Y9" s="3" t="str">
        <f t="shared" ref="Y9:Y72" si="13">IF(G9 &gt; 60,(1000*N9/(E9*V9+0.85*G9*U9)),"")</f>
        <v/>
      </c>
    </row>
    <row r="10" spans="1:25">
      <c r="H10" s="2"/>
      <c r="J10" s="3"/>
      <c r="K10" s="7"/>
      <c r="L10" s="2"/>
      <c r="M10" s="3"/>
      <c r="P10" s="15"/>
      <c r="Q10" s="10"/>
      <c r="R10" s="3"/>
      <c r="U10" s="4"/>
      <c r="V10" s="4"/>
      <c r="W10" s="6"/>
      <c r="X10" s="4"/>
      <c r="Y10" s="3"/>
    </row>
    <row r="11" spans="1:25">
      <c r="A11" s="17" t="s">
        <v>51</v>
      </c>
      <c r="B11" s="8" t="s">
        <v>52</v>
      </c>
      <c r="C11" t="s">
        <v>53</v>
      </c>
      <c r="E11" s="27">
        <v>2000</v>
      </c>
      <c r="F11" t="s">
        <v>54</v>
      </c>
      <c r="G11" t="s">
        <v>55</v>
      </c>
      <c r="H11" s="14" t="s">
        <v>47</v>
      </c>
      <c r="J11" s="3"/>
      <c r="K11" s="7"/>
      <c r="L11" s="2"/>
      <c r="M11" s="3"/>
      <c r="P11" s="4"/>
      <c r="Q11" s="3"/>
      <c r="R11" s="3"/>
      <c r="U11" s="4"/>
      <c r="V11" s="4"/>
      <c r="W11" s="6"/>
      <c r="X11" s="4"/>
      <c r="Y11" s="3"/>
    </row>
    <row r="12" spans="1:25">
      <c r="A12" s="16" t="s">
        <v>56</v>
      </c>
      <c r="B12">
        <v>120</v>
      </c>
      <c r="C12">
        <v>120</v>
      </c>
      <c r="D12">
        <v>3.84</v>
      </c>
      <c r="E12">
        <v>330.1</v>
      </c>
      <c r="F12">
        <v>200</v>
      </c>
      <c r="G12">
        <v>14.6</v>
      </c>
      <c r="H12" s="2">
        <f>22*((G12+8)/10)^0.3</f>
        <v>28.096693414770492</v>
      </c>
      <c r="I12">
        <v>360</v>
      </c>
      <c r="J12" s="3">
        <f t="shared" si="0"/>
        <v>3</v>
      </c>
      <c r="K12" s="7">
        <f t="shared" si="1"/>
        <v>9.942856846747615E-2</v>
      </c>
      <c r="L12" s="2">
        <f t="shared" si="10"/>
        <v>31.25</v>
      </c>
      <c r="M12" s="3">
        <f t="shared" si="11"/>
        <v>0.71225500397453734</v>
      </c>
      <c r="N12">
        <v>882</v>
      </c>
      <c r="P12" s="4">
        <f t="shared" si="2"/>
        <v>773.16065280000055</v>
      </c>
      <c r="Q12" s="3">
        <f t="shared" si="3"/>
        <v>1.1407719686792621</v>
      </c>
      <c r="R12" s="3">
        <f t="shared" si="12"/>
        <v>0.76176953344307619</v>
      </c>
      <c r="S12">
        <f t="shared" si="4"/>
        <v>112.32</v>
      </c>
      <c r="T12">
        <f t="shared" si="5"/>
        <v>112.32</v>
      </c>
      <c r="U12" s="4">
        <f t="shared" si="6"/>
        <v>12615.782399999998</v>
      </c>
      <c r="V12" s="4">
        <f t="shared" si="7"/>
        <v>1784.2176000000018</v>
      </c>
      <c r="W12" s="6">
        <f t="shared" si="8"/>
        <v>1026957868.7462306</v>
      </c>
      <c r="X12" s="4">
        <f t="shared" si="9"/>
        <v>78207.314051783527</v>
      </c>
      <c r="Y12" s="3" t="str">
        <f t="shared" si="13"/>
        <v/>
      </c>
    </row>
    <row r="13" spans="1:25">
      <c r="A13" s="16" t="s">
        <v>57</v>
      </c>
      <c r="B13">
        <v>120</v>
      </c>
      <c r="C13">
        <v>120</v>
      </c>
      <c r="D13">
        <v>3.84</v>
      </c>
      <c r="E13">
        <v>330.1</v>
      </c>
      <c r="F13">
        <v>200</v>
      </c>
      <c r="G13">
        <v>16.7</v>
      </c>
      <c r="H13" s="2">
        <f t="shared" ref="H13:H31" si="14">22*((G13+8)/10)^0.3</f>
        <v>28.85571014146543</v>
      </c>
      <c r="I13">
        <v>360</v>
      </c>
      <c r="J13" s="3">
        <f t="shared" si="0"/>
        <v>3</v>
      </c>
      <c r="K13" s="7">
        <f t="shared" si="1"/>
        <v>0.10082166830890844</v>
      </c>
      <c r="L13" s="2">
        <f t="shared" si="10"/>
        <v>31.25</v>
      </c>
      <c r="M13" s="3">
        <f t="shared" si="11"/>
        <v>0.71225500397453734</v>
      </c>
      <c r="N13">
        <v>882</v>
      </c>
      <c r="P13" s="4">
        <f t="shared" si="2"/>
        <v>799.6537958400005</v>
      </c>
      <c r="Q13" s="3">
        <f t="shared" si="3"/>
        <v>1.1029773191703522</v>
      </c>
      <c r="R13" s="3">
        <f t="shared" si="12"/>
        <v>0.73653152504742847</v>
      </c>
      <c r="S13">
        <f t="shared" si="4"/>
        <v>112.32</v>
      </c>
      <c r="T13">
        <f t="shared" si="5"/>
        <v>112.32</v>
      </c>
      <c r="U13" s="4">
        <f t="shared" si="6"/>
        <v>12615.782399999998</v>
      </c>
      <c r="V13" s="4">
        <f t="shared" si="7"/>
        <v>1784.2176000000018</v>
      </c>
      <c r="W13" s="6">
        <f t="shared" si="8"/>
        <v>1032998046.6487269</v>
      </c>
      <c r="X13" s="4">
        <f t="shared" si="9"/>
        <v>78667.299903711304</v>
      </c>
      <c r="Y13" s="3" t="str">
        <f t="shared" si="13"/>
        <v/>
      </c>
    </row>
    <row r="14" spans="1:25">
      <c r="A14" s="16" t="s">
        <v>58</v>
      </c>
      <c r="B14">
        <v>120</v>
      </c>
      <c r="C14">
        <v>120</v>
      </c>
      <c r="D14">
        <v>3.84</v>
      </c>
      <c r="E14">
        <v>330.1</v>
      </c>
      <c r="F14">
        <v>200</v>
      </c>
      <c r="G14">
        <v>16.7</v>
      </c>
      <c r="H14" s="2">
        <f t="shared" si="14"/>
        <v>28.85571014146543</v>
      </c>
      <c r="I14">
        <v>360</v>
      </c>
      <c r="J14" s="3">
        <f t="shared" si="0"/>
        <v>3</v>
      </c>
      <c r="K14" s="7">
        <f t="shared" si="1"/>
        <v>0.10082166830890844</v>
      </c>
      <c r="L14" s="2">
        <f t="shared" si="10"/>
        <v>31.25</v>
      </c>
      <c r="M14" s="3">
        <f t="shared" si="11"/>
        <v>0.71225500397453734</v>
      </c>
      <c r="N14">
        <v>921.2</v>
      </c>
      <c r="P14" s="4">
        <f t="shared" si="2"/>
        <v>799.6537958400005</v>
      </c>
      <c r="Q14" s="3">
        <f t="shared" si="3"/>
        <v>1.1519985333557015</v>
      </c>
      <c r="R14" s="3">
        <f t="shared" si="12"/>
        <v>0.73653152504742847</v>
      </c>
      <c r="S14">
        <f t="shared" si="4"/>
        <v>112.32</v>
      </c>
      <c r="T14">
        <f t="shared" si="5"/>
        <v>112.32</v>
      </c>
      <c r="U14" s="4">
        <f t="shared" si="6"/>
        <v>12615.782399999998</v>
      </c>
      <c r="V14" s="4">
        <f t="shared" si="7"/>
        <v>1784.2176000000018</v>
      </c>
      <c r="W14" s="6">
        <f t="shared" si="8"/>
        <v>1032998046.6487269</v>
      </c>
      <c r="X14" s="4">
        <f t="shared" si="9"/>
        <v>78667.299903711304</v>
      </c>
      <c r="Y14" s="3" t="str">
        <f t="shared" si="13"/>
        <v/>
      </c>
    </row>
    <row r="15" spans="1:25">
      <c r="A15" s="16" t="s">
        <v>59</v>
      </c>
      <c r="B15">
        <v>120</v>
      </c>
      <c r="C15">
        <v>120</v>
      </c>
      <c r="D15">
        <v>3.84</v>
      </c>
      <c r="E15">
        <v>330.1</v>
      </c>
      <c r="F15">
        <v>200</v>
      </c>
      <c r="G15">
        <v>26.4</v>
      </c>
      <c r="H15" s="2">
        <f t="shared" si="14"/>
        <v>31.870598089016358</v>
      </c>
      <c r="I15">
        <v>360</v>
      </c>
      <c r="J15" s="3">
        <f t="shared" si="0"/>
        <v>3</v>
      </c>
      <c r="K15" s="7">
        <f t="shared" si="1"/>
        <v>0.10702591176386812</v>
      </c>
      <c r="L15" s="2">
        <f t="shared" si="10"/>
        <v>31.25</v>
      </c>
      <c r="M15" s="3">
        <f t="shared" si="11"/>
        <v>0.71225500397453734</v>
      </c>
      <c r="N15">
        <v>1080</v>
      </c>
      <c r="P15" s="4">
        <f t="shared" si="2"/>
        <v>922.02688512000043</v>
      </c>
      <c r="Q15" s="3">
        <f t="shared" si="3"/>
        <v>1.1713324388143407</v>
      </c>
      <c r="R15" s="3">
        <f t="shared" si="12"/>
        <v>0.63877771816094819</v>
      </c>
      <c r="S15">
        <f t="shared" si="4"/>
        <v>112.32</v>
      </c>
      <c r="T15">
        <f t="shared" si="5"/>
        <v>112.32</v>
      </c>
      <c r="U15" s="4">
        <f t="shared" si="6"/>
        <v>12615.782399999998</v>
      </c>
      <c r="V15" s="4">
        <f t="shared" si="7"/>
        <v>1784.2176000000018</v>
      </c>
      <c r="W15" s="6">
        <f t="shared" si="8"/>
        <v>1056990218.255531</v>
      </c>
      <c r="X15" s="4">
        <f t="shared" si="9"/>
        <v>80494.40825619745</v>
      </c>
      <c r="Y15" s="3" t="str">
        <f t="shared" si="13"/>
        <v/>
      </c>
    </row>
    <row r="16" spans="1:25">
      <c r="A16" s="16" t="s">
        <v>60</v>
      </c>
      <c r="B16">
        <v>120</v>
      </c>
      <c r="C16">
        <v>120</v>
      </c>
      <c r="D16">
        <v>3.84</v>
      </c>
      <c r="E16">
        <v>330.1</v>
      </c>
      <c r="F16">
        <v>200</v>
      </c>
      <c r="G16">
        <v>28.2</v>
      </c>
      <c r="H16" s="2">
        <f t="shared" si="14"/>
        <v>32.361992431564779</v>
      </c>
      <c r="I16">
        <v>360</v>
      </c>
      <c r="J16" s="3">
        <f t="shared" si="0"/>
        <v>3</v>
      </c>
      <c r="K16" s="7">
        <f t="shared" si="1"/>
        <v>0.10813600809443784</v>
      </c>
      <c r="L16" s="2">
        <f t="shared" si="10"/>
        <v>31.25</v>
      </c>
      <c r="M16" s="3">
        <f t="shared" si="11"/>
        <v>0.71225500397453734</v>
      </c>
      <c r="N16">
        <v>1078</v>
      </c>
      <c r="P16" s="4">
        <f t="shared" si="2"/>
        <v>944.73529344000065</v>
      </c>
      <c r="Q16" s="3">
        <f t="shared" si="3"/>
        <v>1.1410603663114476</v>
      </c>
      <c r="R16" s="3">
        <f t="shared" si="12"/>
        <v>0.623423549273176</v>
      </c>
      <c r="S16">
        <f t="shared" si="4"/>
        <v>112.32</v>
      </c>
      <c r="T16">
        <f t="shared" si="5"/>
        <v>112.32</v>
      </c>
      <c r="U16" s="4">
        <f t="shared" si="6"/>
        <v>12615.782399999998</v>
      </c>
      <c r="V16" s="4">
        <f t="shared" si="7"/>
        <v>1784.2176000000018</v>
      </c>
      <c r="W16" s="6">
        <f t="shared" si="8"/>
        <v>1060900684.448018</v>
      </c>
      <c r="X16" s="4">
        <f t="shared" si="9"/>
        <v>80792.20728662709</v>
      </c>
      <c r="Y16" s="3" t="str">
        <f t="shared" si="13"/>
        <v/>
      </c>
    </row>
    <row r="17" spans="1:25">
      <c r="A17" s="16" t="s">
        <v>61</v>
      </c>
      <c r="B17">
        <v>140</v>
      </c>
      <c r="C17">
        <v>140</v>
      </c>
      <c r="D17">
        <v>3.84</v>
      </c>
      <c r="E17">
        <v>330.1</v>
      </c>
      <c r="F17">
        <v>200</v>
      </c>
      <c r="G17">
        <v>8.52</v>
      </c>
      <c r="H17" s="2">
        <f t="shared" si="14"/>
        <v>25.575591915935078</v>
      </c>
      <c r="I17">
        <v>420</v>
      </c>
      <c r="J17" s="3">
        <f t="shared" si="0"/>
        <v>3</v>
      </c>
      <c r="K17" s="7">
        <f t="shared" si="1"/>
        <v>9.4353491275212115E-2</v>
      </c>
      <c r="L17" s="2">
        <f t="shared" si="10"/>
        <v>36.458333333333336</v>
      </c>
      <c r="M17" s="3">
        <f t="shared" si="11"/>
        <v>0.83096417130362699</v>
      </c>
      <c r="N17">
        <v>940.8</v>
      </c>
      <c r="P17" s="4">
        <f t="shared" si="2"/>
        <v>839.55007180800021</v>
      </c>
      <c r="Q17" s="3">
        <f t="shared" si="3"/>
        <v>1.1206002257542</v>
      </c>
      <c r="R17" s="3">
        <f t="shared" si="12"/>
        <v>0.82231777822762797</v>
      </c>
      <c r="S17">
        <f t="shared" si="4"/>
        <v>132.32</v>
      </c>
      <c r="T17">
        <f t="shared" si="5"/>
        <v>132.32</v>
      </c>
      <c r="U17" s="4">
        <f t="shared" si="6"/>
        <v>17508.582399999999</v>
      </c>
      <c r="V17" s="4">
        <f t="shared" si="7"/>
        <v>2091.4176000000007</v>
      </c>
      <c r="W17" s="6">
        <f t="shared" si="8"/>
        <v>1685502842.7081871</v>
      </c>
      <c r="X17" s="4">
        <f t="shared" si="9"/>
        <v>94304.117202048452</v>
      </c>
      <c r="Y17" s="3" t="str">
        <f t="shared" si="13"/>
        <v/>
      </c>
    </row>
    <row r="18" spans="1:25">
      <c r="A18" s="16" t="s">
        <v>62</v>
      </c>
      <c r="B18">
        <v>140</v>
      </c>
      <c r="C18">
        <v>140</v>
      </c>
      <c r="D18">
        <v>3.84</v>
      </c>
      <c r="E18">
        <v>330.1</v>
      </c>
      <c r="F18">
        <v>200</v>
      </c>
      <c r="G18">
        <v>8.9700000000000006</v>
      </c>
      <c r="H18" s="2">
        <f t="shared" si="14"/>
        <v>25.782631027664564</v>
      </c>
      <c r="I18">
        <v>420</v>
      </c>
      <c r="J18" s="3">
        <f t="shared" si="0"/>
        <v>3</v>
      </c>
      <c r="K18" s="7">
        <f t="shared" si="1"/>
        <v>9.4706080961955819E-2</v>
      </c>
      <c r="L18" s="2">
        <f t="shared" si="10"/>
        <v>36.458333333333336</v>
      </c>
      <c r="M18" s="3">
        <f t="shared" si="11"/>
        <v>0.83096417130362699</v>
      </c>
      <c r="N18">
        <v>921.6</v>
      </c>
      <c r="P18" s="4">
        <f t="shared" si="2"/>
        <v>847.42893388800019</v>
      </c>
      <c r="Q18" s="3">
        <f t="shared" si="3"/>
        <v>1.0875248214286279</v>
      </c>
      <c r="R18" s="3">
        <f t="shared" si="12"/>
        <v>0.81467238390428076</v>
      </c>
      <c r="S18">
        <f t="shared" si="4"/>
        <v>132.32</v>
      </c>
      <c r="T18">
        <f t="shared" si="5"/>
        <v>132.32</v>
      </c>
      <c r="U18" s="4">
        <f t="shared" si="6"/>
        <v>17508.582399999999</v>
      </c>
      <c r="V18" s="4">
        <f t="shared" si="7"/>
        <v>2091.4176000000007</v>
      </c>
      <c r="W18" s="6">
        <f t="shared" si="8"/>
        <v>1688676239.4308717</v>
      </c>
      <c r="X18" s="4">
        <f t="shared" si="9"/>
        <v>94481.66918765282</v>
      </c>
      <c r="Y18" s="3" t="str">
        <f t="shared" si="13"/>
        <v/>
      </c>
    </row>
    <row r="19" spans="1:25">
      <c r="A19" s="16" t="s">
        <v>63</v>
      </c>
      <c r="B19">
        <v>140</v>
      </c>
      <c r="C19">
        <v>140</v>
      </c>
      <c r="D19">
        <v>3.84</v>
      </c>
      <c r="E19">
        <v>330.1</v>
      </c>
      <c r="F19">
        <v>200</v>
      </c>
      <c r="G19">
        <v>29.3</v>
      </c>
      <c r="H19" s="2">
        <f t="shared" si="14"/>
        <v>32.653920446824031</v>
      </c>
      <c r="I19">
        <v>420</v>
      </c>
      <c r="J19" s="3">
        <f t="shared" si="0"/>
        <v>3</v>
      </c>
      <c r="K19" s="7">
        <f t="shared" si="1"/>
        <v>0.10949386363041527</v>
      </c>
      <c r="L19" s="2">
        <f t="shared" si="10"/>
        <v>36.458333333333336</v>
      </c>
      <c r="M19" s="3">
        <f t="shared" si="11"/>
        <v>0.83096417130362699</v>
      </c>
      <c r="N19">
        <v>1499.4</v>
      </c>
      <c r="P19" s="4">
        <f t="shared" si="2"/>
        <v>1203.3784140800003</v>
      </c>
      <c r="Q19" s="3">
        <f t="shared" si="3"/>
        <v>1.2459921022817353</v>
      </c>
      <c r="R19" s="3">
        <f t="shared" si="12"/>
        <v>0.57369896425124356</v>
      </c>
      <c r="S19">
        <f t="shared" si="4"/>
        <v>132.32</v>
      </c>
      <c r="T19">
        <f t="shared" si="5"/>
        <v>132.32</v>
      </c>
      <c r="U19" s="4">
        <f t="shared" si="6"/>
        <v>17508.582399999999</v>
      </c>
      <c r="V19" s="4">
        <f t="shared" si="7"/>
        <v>2091.4176000000007</v>
      </c>
      <c r="W19" s="6">
        <f t="shared" si="8"/>
        <v>1793996085.2379262</v>
      </c>
      <c r="X19" s="4">
        <f t="shared" si="9"/>
        <v>100374.32912925917</v>
      </c>
      <c r="Y19" s="3" t="str">
        <f t="shared" si="13"/>
        <v/>
      </c>
    </row>
    <row r="20" spans="1:25">
      <c r="A20" s="16" t="s">
        <v>64</v>
      </c>
      <c r="B20">
        <v>140</v>
      </c>
      <c r="C20">
        <v>140</v>
      </c>
      <c r="D20">
        <v>3.84</v>
      </c>
      <c r="E20">
        <v>330.1</v>
      </c>
      <c r="F20">
        <v>200</v>
      </c>
      <c r="G20">
        <v>29.3</v>
      </c>
      <c r="H20" s="2">
        <f t="shared" si="14"/>
        <v>32.653920446824031</v>
      </c>
      <c r="I20">
        <v>420</v>
      </c>
      <c r="J20" s="3">
        <f t="shared" si="0"/>
        <v>3</v>
      </c>
      <c r="K20" s="7">
        <f t="shared" si="1"/>
        <v>0.10949386363041527</v>
      </c>
      <c r="L20" s="2">
        <f t="shared" si="10"/>
        <v>36.458333333333336</v>
      </c>
      <c r="M20" s="3">
        <f t="shared" si="11"/>
        <v>0.83096417130362699</v>
      </c>
      <c r="N20">
        <v>1470</v>
      </c>
      <c r="P20" s="4">
        <f t="shared" si="2"/>
        <v>1203.3784140800003</v>
      </c>
      <c r="Q20" s="3">
        <f t="shared" si="3"/>
        <v>1.2215608845899364</v>
      </c>
      <c r="R20" s="3">
        <f t="shared" si="12"/>
        <v>0.57369896425124356</v>
      </c>
      <c r="S20">
        <f t="shared" si="4"/>
        <v>132.32</v>
      </c>
      <c r="T20">
        <f t="shared" si="5"/>
        <v>132.32</v>
      </c>
      <c r="U20" s="4">
        <f t="shared" si="6"/>
        <v>17508.582399999999</v>
      </c>
      <c r="V20" s="4">
        <f t="shared" si="7"/>
        <v>2091.4176000000007</v>
      </c>
      <c r="W20" s="6">
        <f t="shared" si="8"/>
        <v>1793996085.2379262</v>
      </c>
      <c r="X20" s="4">
        <f t="shared" si="9"/>
        <v>100374.32912925917</v>
      </c>
      <c r="Y20" s="3" t="str">
        <f t="shared" si="13"/>
        <v/>
      </c>
    </row>
    <row r="21" spans="1:25">
      <c r="A21" s="16" t="s">
        <v>65</v>
      </c>
      <c r="B21">
        <v>120</v>
      </c>
      <c r="C21">
        <v>120</v>
      </c>
      <c r="D21">
        <v>5.86</v>
      </c>
      <c r="E21">
        <v>321.10000000000002</v>
      </c>
      <c r="F21">
        <v>200</v>
      </c>
      <c r="G21">
        <v>16.100000000000001</v>
      </c>
      <c r="H21" s="2">
        <f t="shared" si="14"/>
        <v>28.643612749039761</v>
      </c>
      <c r="I21">
        <v>360</v>
      </c>
      <c r="J21" s="3">
        <f t="shared" si="0"/>
        <v>3</v>
      </c>
      <c r="K21" s="7">
        <f t="shared" si="1"/>
        <v>0.10051884443624523</v>
      </c>
      <c r="L21" s="2">
        <f t="shared" si="10"/>
        <v>20.477815699658702</v>
      </c>
      <c r="M21" s="3">
        <f t="shared" si="11"/>
        <v>0.46032706286650438</v>
      </c>
      <c r="N21">
        <v>1176</v>
      </c>
      <c r="P21" s="4">
        <f t="shared" si="2"/>
        <v>1047.849688</v>
      </c>
      <c r="Q21" s="3">
        <f t="shared" si="3"/>
        <v>1.1222983730086293</v>
      </c>
      <c r="R21" s="3">
        <f t="shared" si="12"/>
        <v>0.81985451501131723</v>
      </c>
      <c r="S21">
        <f t="shared" ref="S21:S31" si="15">B21-2*D21</f>
        <v>108.28</v>
      </c>
      <c r="T21">
        <f t="shared" ref="T21:T31" si="16">C21-2*D21</f>
        <v>108.28</v>
      </c>
      <c r="U21" s="4">
        <f t="shared" ref="U21:U31" si="17">S21*T21</f>
        <v>11724.5584</v>
      </c>
      <c r="V21" s="4">
        <f t="shared" ref="V21:V31" si="18">B21*C21-U21</f>
        <v>2675.4416000000001</v>
      </c>
      <c r="W21" s="6">
        <f t="shared" si="8"/>
        <v>1361787269.6338232</v>
      </c>
      <c r="X21" s="4">
        <f t="shared" ref="X21:X31" si="19">(PI()^2*W21)/(I21*I21)</f>
        <v>103706.03109356051</v>
      </c>
      <c r="Y21" s="3" t="str">
        <f t="shared" si="13"/>
        <v/>
      </c>
    </row>
    <row r="22" spans="1:25">
      <c r="A22" s="16" t="s">
        <v>66</v>
      </c>
      <c r="B22">
        <v>120</v>
      </c>
      <c r="C22">
        <v>120</v>
      </c>
      <c r="D22">
        <v>5.86</v>
      </c>
      <c r="E22">
        <v>321.10000000000002</v>
      </c>
      <c r="F22">
        <v>200</v>
      </c>
      <c r="G22">
        <v>16.100000000000001</v>
      </c>
      <c r="H22" s="2">
        <f t="shared" si="14"/>
        <v>28.643612749039761</v>
      </c>
      <c r="I22">
        <v>360</v>
      </c>
      <c r="J22" s="3">
        <f t="shared" si="0"/>
        <v>3</v>
      </c>
      <c r="K22" s="7">
        <f t="shared" si="1"/>
        <v>0.10051884443624523</v>
      </c>
      <c r="L22" s="2">
        <f t="shared" si="10"/>
        <v>20.477815699658702</v>
      </c>
      <c r="M22" s="3">
        <f t="shared" si="11"/>
        <v>0.46032706286650438</v>
      </c>
      <c r="N22">
        <v>1117.2</v>
      </c>
      <c r="P22" s="4">
        <f t="shared" si="2"/>
        <v>1047.849688</v>
      </c>
      <c r="Q22" s="3">
        <f t="shared" si="3"/>
        <v>1.0661834543581981</v>
      </c>
      <c r="R22" s="3">
        <f t="shared" si="12"/>
        <v>0.81985451501131723</v>
      </c>
      <c r="S22">
        <f t="shared" si="15"/>
        <v>108.28</v>
      </c>
      <c r="T22">
        <f t="shared" si="16"/>
        <v>108.28</v>
      </c>
      <c r="U22" s="4">
        <f t="shared" si="17"/>
        <v>11724.5584</v>
      </c>
      <c r="V22" s="4">
        <f t="shared" si="18"/>
        <v>2675.4416000000001</v>
      </c>
      <c r="W22" s="6">
        <f t="shared" si="8"/>
        <v>1361787269.6338232</v>
      </c>
      <c r="X22" s="4">
        <f t="shared" si="19"/>
        <v>103706.03109356051</v>
      </c>
      <c r="Y22" s="3" t="str">
        <f t="shared" si="13"/>
        <v/>
      </c>
    </row>
    <row r="23" spans="1:25">
      <c r="A23" s="16" t="s">
        <v>67</v>
      </c>
      <c r="B23">
        <v>120</v>
      </c>
      <c r="C23">
        <v>120</v>
      </c>
      <c r="D23">
        <v>5.86</v>
      </c>
      <c r="E23">
        <v>321.10000000000002</v>
      </c>
      <c r="F23">
        <v>200</v>
      </c>
      <c r="G23">
        <v>13.8</v>
      </c>
      <c r="H23" s="2">
        <f t="shared" si="14"/>
        <v>27.79454883503217</v>
      </c>
      <c r="I23">
        <v>360</v>
      </c>
      <c r="J23" s="3">
        <f t="shared" si="0"/>
        <v>3</v>
      </c>
      <c r="K23" s="7">
        <f t="shared" si="1"/>
        <v>9.9430263578622349E-2</v>
      </c>
      <c r="L23" s="2">
        <f t="shared" si="10"/>
        <v>20.477815699658702</v>
      </c>
      <c r="M23" s="3">
        <f t="shared" si="11"/>
        <v>0.46032706286650438</v>
      </c>
      <c r="N23">
        <v>1195.5999999999999</v>
      </c>
      <c r="P23" s="4">
        <f t="shared" si="2"/>
        <v>1020.8832036800002</v>
      </c>
      <c r="Q23" s="3">
        <f t="shared" si="3"/>
        <v>1.1711427866480653</v>
      </c>
      <c r="R23" s="3">
        <f t="shared" si="12"/>
        <v>0.84151085517250168</v>
      </c>
      <c r="S23">
        <f t="shared" si="15"/>
        <v>108.28</v>
      </c>
      <c r="T23">
        <f t="shared" si="16"/>
        <v>108.28</v>
      </c>
      <c r="U23" s="4">
        <f t="shared" si="17"/>
        <v>11724.5584</v>
      </c>
      <c r="V23" s="4">
        <f t="shared" si="18"/>
        <v>2675.4416000000001</v>
      </c>
      <c r="W23" s="6">
        <f t="shared" si="8"/>
        <v>1355951429.6383045</v>
      </c>
      <c r="X23" s="4">
        <f t="shared" si="19"/>
        <v>103261.60646312976</v>
      </c>
      <c r="Y23" s="3" t="str">
        <f t="shared" si="13"/>
        <v/>
      </c>
    </row>
    <row r="24" spans="1:25">
      <c r="A24" s="16" t="s">
        <v>68</v>
      </c>
      <c r="B24">
        <v>120</v>
      </c>
      <c r="C24">
        <v>120</v>
      </c>
      <c r="D24">
        <v>5.86</v>
      </c>
      <c r="E24">
        <v>321.10000000000002</v>
      </c>
      <c r="F24">
        <v>200</v>
      </c>
      <c r="G24">
        <v>28.2</v>
      </c>
      <c r="H24" s="2">
        <f t="shared" si="14"/>
        <v>32.361992431564779</v>
      </c>
      <c r="I24">
        <v>360</v>
      </c>
      <c r="J24" s="3">
        <f t="shared" si="0"/>
        <v>3</v>
      </c>
      <c r="K24" s="7">
        <f t="shared" si="1"/>
        <v>0.10611633642207714</v>
      </c>
      <c r="L24" s="2">
        <f t="shared" si="10"/>
        <v>20.477815699658702</v>
      </c>
      <c r="M24" s="3">
        <f t="shared" si="11"/>
        <v>0.46032706286650438</v>
      </c>
      <c r="N24">
        <v>1460.2</v>
      </c>
      <c r="P24" s="4">
        <f t="shared" si="2"/>
        <v>1189.7168446400001</v>
      </c>
      <c r="Q24" s="3">
        <f t="shared" si="3"/>
        <v>1.227350866366733</v>
      </c>
      <c r="R24" s="3">
        <f t="shared" si="12"/>
        <v>0.72209139647842258</v>
      </c>
      <c r="S24">
        <f t="shared" si="15"/>
        <v>108.28</v>
      </c>
      <c r="T24">
        <f t="shared" si="16"/>
        <v>108.28</v>
      </c>
      <c r="U24" s="4">
        <f t="shared" si="17"/>
        <v>11724.5584</v>
      </c>
      <c r="V24" s="4">
        <f t="shared" si="18"/>
        <v>2675.4416000000001</v>
      </c>
      <c r="W24" s="6">
        <f t="shared" si="8"/>
        <v>1387344672.9244425</v>
      </c>
      <c r="X24" s="4">
        <f t="shared" si="19"/>
        <v>105652.3386552697</v>
      </c>
      <c r="Y24" s="3" t="str">
        <f t="shared" si="13"/>
        <v/>
      </c>
    </row>
    <row r="25" spans="1:25">
      <c r="A25" s="16" t="s">
        <v>69</v>
      </c>
      <c r="B25">
        <v>120</v>
      </c>
      <c r="C25">
        <v>120</v>
      </c>
      <c r="D25">
        <v>5.86</v>
      </c>
      <c r="E25">
        <v>321.10000000000002</v>
      </c>
      <c r="F25">
        <v>200</v>
      </c>
      <c r="G25">
        <v>28.2</v>
      </c>
      <c r="H25" s="2">
        <f t="shared" si="14"/>
        <v>32.361992431564779</v>
      </c>
      <c r="I25">
        <v>360</v>
      </c>
      <c r="J25" s="3">
        <f t="shared" si="0"/>
        <v>3</v>
      </c>
      <c r="K25" s="7">
        <f t="shared" si="1"/>
        <v>0.10611633642207714</v>
      </c>
      <c r="L25" s="2">
        <f t="shared" si="10"/>
        <v>20.477815699658702</v>
      </c>
      <c r="M25" s="3">
        <f t="shared" si="11"/>
        <v>0.46032706286650438</v>
      </c>
      <c r="N25">
        <v>1372</v>
      </c>
      <c r="P25" s="4">
        <f t="shared" si="2"/>
        <v>1189.7168446400001</v>
      </c>
      <c r="Q25" s="3">
        <f t="shared" si="3"/>
        <v>1.1532155791365277</v>
      </c>
      <c r="R25" s="3">
        <f t="shared" si="12"/>
        <v>0.72209139647842258</v>
      </c>
      <c r="S25">
        <f t="shared" si="15"/>
        <v>108.28</v>
      </c>
      <c r="T25">
        <f t="shared" si="16"/>
        <v>108.28</v>
      </c>
      <c r="U25" s="4">
        <f t="shared" si="17"/>
        <v>11724.5584</v>
      </c>
      <c r="V25" s="4">
        <f t="shared" si="18"/>
        <v>2675.4416000000001</v>
      </c>
      <c r="W25" s="6">
        <f t="shared" si="8"/>
        <v>1387344672.9244425</v>
      </c>
      <c r="X25" s="4">
        <f t="shared" si="19"/>
        <v>105652.3386552697</v>
      </c>
      <c r="Y25" s="3" t="str">
        <f t="shared" si="13"/>
        <v/>
      </c>
    </row>
    <row r="26" spans="1:25">
      <c r="A26" s="16" t="s">
        <v>70</v>
      </c>
      <c r="B26">
        <v>140</v>
      </c>
      <c r="C26">
        <v>140</v>
      </c>
      <c r="D26">
        <v>5.86</v>
      </c>
      <c r="E26">
        <v>321.10000000000002</v>
      </c>
      <c r="F26">
        <v>200</v>
      </c>
      <c r="G26">
        <v>8.6999999999999993</v>
      </c>
      <c r="H26" s="2">
        <f t="shared" si="14"/>
        <v>25.658875657304584</v>
      </c>
      <c r="I26">
        <v>420</v>
      </c>
      <c r="J26" s="3">
        <f t="shared" si="0"/>
        <v>3</v>
      </c>
      <c r="K26" s="7">
        <f t="shared" si="1"/>
        <v>9.5973582298757742E-2</v>
      </c>
      <c r="L26" s="2">
        <f t="shared" si="10"/>
        <v>23.890784982935152</v>
      </c>
      <c r="M26" s="3">
        <f t="shared" si="11"/>
        <v>0.53704824001092177</v>
      </c>
      <c r="N26">
        <v>1342.6</v>
      </c>
      <c r="P26" s="4">
        <f t="shared" si="2"/>
        <v>1152.7810758400005</v>
      </c>
      <c r="Q26" s="3">
        <f t="shared" si="3"/>
        <v>1.1646617281791196</v>
      </c>
      <c r="R26" s="3">
        <f t="shared" si="12"/>
        <v>0.87580894492418737</v>
      </c>
      <c r="S26">
        <f t="shared" si="15"/>
        <v>128.28</v>
      </c>
      <c r="T26">
        <f t="shared" si="16"/>
        <v>128.28</v>
      </c>
      <c r="U26" s="4">
        <f t="shared" si="17"/>
        <v>16455.758399999999</v>
      </c>
      <c r="V26" s="4">
        <f t="shared" si="18"/>
        <v>3144.2416000000012</v>
      </c>
      <c r="W26" s="6">
        <f t="shared" si="8"/>
        <v>2236877817.6690974</v>
      </c>
      <c r="X26" s="4">
        <f t="shared" si="19"/>
        <v>125153.6233218032</v>
      </c>
      <c r="Y26" s="3" t="str">
        <f t="shared" si="13"/>
        <v/>
      </c>
    </row>
    <row r="27" spans="1:25">
      <c r="A27" s="16" t="s">
        <v>71</v>
      </c>
      <c r="B27">
        <v>140</v>
      </c>
      <c r="C27">
        <v>140</v>
      </c>
      <c r="D27">
        <v>5.86</v>
      </c>
      <c r="E27">
        <v>321.10000000000002</v>
      </c>
      <c r="F27">
        <v>200</v>
      </c>
      <c r="G27">
        <v>9.7799999999999994</v>
      </c>
      <c r="H27" s="2">
        <f t="shared" si="14"/>
        <v>26.145816438629097</v>
      </c>
      <c r="I27">
        <v>420</v>
      </c>
      <c r="J27" s="3">
        <f t="shared" si="0"/>
        <v>3</v>
      </c>
      <c r="K27" s="7">
        <f t="shared" si="1"/>
        <v>9.6568348197712608E-2</v>
      </c>
      <c r="L27" s="2">
        <f t="shared" si="10"/>
        <v>23.890784982935152</v>
      </c>
      <c r="M27" s="3">
        <f t="shared" si="11"/>
        <v>0.53704824001092177</v>
      </c>
      <c r="N27">
        <v>1292.5999999999999</v>
      </c>
      <c r="P27" s="4">
        <f t="shared" si="2"/>
        <v>1170.5532949120004</v>
      </c>
      <c r="Q27" s="3">
        <f t="shared" si="3"/>
        <v>1.1042641164810651</v>
      </c>
      <c r="R27" s="3">
        <f t="shared" si="12"/>
        <v>0.86251175589224338</v>
      </c>
      <c r="S27">
        <f t="shared" si="15"/>
        <v>128.28</v>
      </c>
      <c r="T27">
        <f t="shared" si="16"/>
        <v>128.28</v>
      </c>
      <c r="U27" s="4">
        <f t="shared" si="17"/>
        <v>16455.758399999999</v>
      </c>
      <c r="V27" s="4">
        <f t="shared" si="18"/>
        <v>3144.2416000000012</v>
      </c>
      <c r="W27" s="6">
        <f t="shared" si="8"/>
        <v>2243470800.6950064</v>
      </c>
      <c r="X27" s="4">
        <f t="shared" si="19"/>
        <v>125522.50163409808</v>
      </c>
      <c r="Y27" s="3" t="str">
        <f t="shared" si="13"/>
        <v/>
      </c>
    </row>
    <row r="28" spans="1:25">
      <c r="A28" s="16" t="s">
        <v>72</v>
      </c>
      <c r="B28">
        <v>140</v>
      </c>
      <c r="C28">
        <v>140</v>
      </c>
      <c r="D28">
        <v>5.86</v>
      </c>
      <c r="E28">
        <v>321.10000000000002</v>
      </c>
      <c r="F28">
        <v>200</v>
      </c>
      <c r="G28">
        <v>29.3</v>
      </c>
      <c r="H28" s="2">
        <f t="shared" si="14"/>
        <v>32.653920446824031</v>
      </c>
      <c r="I28">
        <v>420</v>
      </c>
      <c r="J28" s="3">
        <f t="shared" si="0"/>
        <v>3</v>
      </c>
      <c r="K28" s="7">
        <f t="shared" si="1"/>
        <v>0.10693611696597033</v>
      </c>
      <c r="L28" s="2">
        <f t="shared" si="10"/>
        <v>23.890784982935152</v>
      </c>
      <c r="M28" s="3">
        <f t="shared" si="11"/>
        <v>0.53704824001092177</v>
      </c>
      <c r="N28">
        <v>2009</v>
      </c>
      <c r="P28" s="4">
        <f t="shared" si="2"/>
        <v>1491.7696988800005</v>
      </c>
      <c r="Q28" s="3">
        <f t="shared" si="3"/>
        <v>1.3467226218016954</v>
      </c>
      <c r="R28" s="3">
        <f t="shared" si="12"/>
        <v>0.6767907797818965</v>
      </c>
      <c r="S28">
        <f t="shared" si="15"/>
        <v>128.28</v>
      </c>
      <c r="T28">
        <f t="shared" si="16"/>
        <v>128.28</v>
      </c>
      <c r="U28" s="4">
        <f t="shared" si="17"/>
        <v>16455.758399999999</v>
      </c>
      <c r="V28" s="4">
        <f t="shared" si="18"/>
        <v>3144.2416000000012</v>
      </c>
      <c r="W28" s="6">
        <f t="shared" si="8"/>
        <v>2331587920.6868205</v>
      </c>
      <c r="X28" s="4">
        <f t="shared" si="19"/>
        <v>130452.66668672013</v>
      </c>
      <c r="Y28" s="3" t="str">
        <f t="shared" si="13"/>
        <v/>
      </c>
    </row>
    <row r="29" spans="1:25">
      <c r="A29" s="16" t="s">
        <v>73</v>
      </c>
      <c r="B29">
        <v>140</v>
      </c>
      <c r="C29">
        <v>140</v>
      </c>
      <c r="D29">
        <v>5.86</v>
      </c>
      <c r="E29">
        <v>321.10000000000002</v>
      </c>
      <c r="F29">
        <v>200</v>
      </c>
      <c r="G29">
        <v>29.3</v>
      </c>
      <c r="H29" s="2">
        <f t="shared" si="14"/>
        <v>32.653920446824031</v>
      </c>
      <c r="I29">
        <v>420</v>
      </c>
      <c r="J29" s="3">
        <f t="shared" si="0"/>
        <v>3</v>
      </c>
      <c r="K29" s="7">
        <f t="shared" si="1"/>
        <v>0.10693611696597033</v>
      </c>
      <c r="L29" s="2">
        <f t="shared" si="10"/>
        <v>23.890784982935152</v>
      </c>
      <c r="M29" s="3">
        <f t="shared" si="11"/>
        <v>0.53704824001092177</v>
      </c>
      <c r="N29">
        <v>1906.1</v>
      </c>
      <c r="P29" s="4">
        <f t="shared" si="2"/>
        <v>1491.7696988800005</v>
      </c>
      <c r="Q29" s="3">
        <f t="shared" si="3"/>
        <v>1.2777441460508767</v>
      </c>
      <c r="R29" s="3">
        <f t="shared" si="12"/>
        <v>0.6767907797818965</v>
      </c>
      <c r="S29">
        <f t="shared" si="15"/>
        <v>128.28</v>
      </c>
      <c r="T29">
        <f t="shared" si="16"/>
        <v>128.28</v>
      </c>
      <c r="U29" s="4">
        <f t="shared" si="17"/>
        <v>16455.758399999999</v>
      </c>
      <c r="V29" s="4">
        <f t="shared" si="18"/>
        <v>3144.2416000000012</v>
      </c>
      <c r="W29" s="6">
        <f t="shared" si="8"/>
        <v>2331587920.6868205</v>
      </c>
      <c r="X29" s="4">
        <f t="shared" si="19"/>
        <v>130452.66668672013</v>
      </c>
      <c r="Y29" s="3" t="str">
        <f t="shared" si="13"/>
        <v/>
      </c>
    </row>
    <row r="30" spans="1:25">
      <c r="A30" s="16" t="s">
        <v>74</v>
      </c>
      <c r="B30">
        <v>200</v>
      </c>
      <c r="C30">
        <v>200</v>
      </c>
      <c r="D30">
        <v>5.86</v>
      </c>
      <c r="E30">
        <v>321.10000000000002</v>
      </c>
      <c r="F30">
        <v>200</v>
      </c>
      <c r="G30">
        <v>9.41</v>
      </c>
      <c r="H30" s="2">
        <f t="shared" si="14"/>
        <v>25.981385819296307</v>
      </c>
      <c r="I30">
        <v>600</v>
      </c>
      <c r="J30" s="3">
        <f t="shared" si="0"/>
        <v>3</v>
      </c>
      <c r="K30" s="7">
        <f t="shared" si="1"/>
        <v>9.4345394191806181E-2</v>
      </c>
      <c r="L30" s="2">
        <f t="shared" si="10"/>
        <v>34.129692832764505</v>
      </c>
      <c r="M30" s="3">
        <f t="shared" si="11"/>
        <v>0.76721177144417396</v>
      </c>
      <c r="N30">
        <v>2058</v>
      </c>
      <c r="P30" s="4">
        <f t="shared" si="2"/>
        <v>1794.7894803040008</v>
      </c>
      <c r="Q30" s="3">
        <f t="shared" si="3"/>
        <v>1.146652586603871</v>
      </c>
      <c r="R30" s="3">
        <f t="shared" si="12"/>
        <v>0.81414061860475218</v>
      </c>
      <c r="S30">
        <f t="shared" si="15"/>
        <v>188.28</v>
      </c>
      <c r="T30">
        <f t="shared" si="16"/>
        <v>188.28</v>
      </c>
      <c r="U30" s="4">
        <f t="shared" si="17"/>
        <v>35449.358399999997</v>
      </c>
      <c r="V30" s="4">
        <f t="shared" si="18"/>
        <v>4550.6416000000027</v>
      </c>
      <c r="W30" s="6">
        <f t="shared" si="8"/>
        <v>7354867682.701396</v>
      </c>
      <c r="X30" s="4">
        <f t="shared" si="19"/>
        <v>201637.8734739433</v>
      </c>
      <c r="Y30" s="3" t="str">
        <f t="shared" si="13"/>
        <v/>
      </c>
    </row>
    <row r="31" spans="1:25">
      <c r="A31" s="16" t="s">
        <v>75</v>
      </c>
      <c r="B31">
        <v>200</v>
      </c>
      <c r="C31">
        <v>200</v>
      </c>
      <c r="D31">
        <v>5.86</v>
      </c>
      <c r="E31">
        <v>321.10000000000002</v>
      </c>
      <c r="F31">
        <v>200</v>
      </c>
      <c r="G31">
        <v>9.41</v>
      </c>
      <c r="H31" s="2">
        <f t="shared" si="14"/>
        <v>25.981385819296307</v>
      </c>
      <c r="I31">
        <v>600</v>
      </c>
      <c r="J31" s="3">
        <f t="shared" si="0"/>
        <v>3</v>
      </c>
      <c r="K31" s="7">
        <f t="shared" si="1"/>
        <v>9.4345394191806181E-2</v>
      </c>
      <c r="L31" s="2">
        <f t="shared" si="10"/>
        <v>34.129692832764505</v>
      </c>
      <c r="M31" s="3">
        <f t="shared" si="11"/>
        <v>0.76721177144417396</v>
      </c>
      <c r="N31">
        <v>1960</v>
      </c>
      <c r="P31" s="4">
        <f t="shared" si="2"/>
        <v>1794.7894803040008</v>
      </c>
      <c r="Q31" s="3">
        <f t="shared" si="3"/>
        <v>1.0920500824798771</v>
      </c>
      <c r="R31" s="3">
        <f t="shared" si="12"/>
        <v>0.81414061860475218</v>
      </c>
      <c r="S31">
        <f t="shared" si="15"/>
        <v>188.28</v>
      </c>
      <c r="T31">
        <f t="shared" si="16"/>
        <v>188.28</v>
      </c>
      <c r="U31" s="4">
        <f t="shared" si="17"/>
        <v>35449.358399999997</v>
      </c>
      <c r="V31" s="4">
        <f t="shared" si="18"/>
        <v>4550.6416000000027</v>
      </c>
      <c r="W31" s="6">
        <f t="shared" si="8"/>
        <v>7354867682.701396</v>
      </c>
      <c r="X31" s="4">
        <f t="shared" si="19"/>
        <v>201637.8734739433</v>
      </c>
      <c r="Y31" s="3" t="str">
        <f t="shared" si="13"/>
        <v/>
      </c>
    </row>
    <row r="32" spans="1:25">
      <c r="H32" s="2"/>
      <c r="J32" s="3"/>
      <c r="K32" s="7"/>
      <c r="L32" s="2"/>
      <c r="M32" s="3"/>
      <c r="P32" s="15"/>
      <c r="Q32" s="10"/>
      <c r="R32" s="3"/>
      <c r="U32" s="4"/>
      <c r="V32" s="4"/>
      <c r="W32" s="6"/>
      <c r="X32" s="4"/>
      <c r="Y32" s="3"/>
    </row>
    <row r="33" spans="1:25">
      <c r="A33" s="17" t="s">
        <v>76</v>
      </c>
      <c r="B33" s="8" t="s">
        <v>77</v>
      </c>
      <c r="C33" t="s">
        <v>53</v>
      </c>
      <c r="E33" s="27">
        <v>2000</v>
      </c>
      <c r="F33" t="s">
        <v>78</v>
      </c>
      <c r="G33" t="s">
        <v>79</v>
      </c>
      <c r="H33" s="14" t="s">
        <v>47</v>
      </c>
      <c r="J33" s="11" t="s">
        <v>80</v>
      </c>
      <c r="K33" s="7"/>
      <c r="L33" s="2"/>
      <c r="M33" s="3"/>
      <c r="P33" s="4"/>
      <c r="Q33" s="3"/>
      <c r="R33" s="3"/>
      <c r="U33" s="4"/>
      <c r="V33" s="4"/>
      <c r="W33" s="6"/>
      <c r="X33" s="4"/>
      <c r="Y33" s="3"/>
    </row>
    <row r="34" spans="1:25">
      <c r="A34" s="16" t="s">
        <v>81</v>
      </c>
      <c r="B34">
        <v>100</v>
      </c>
      <c r="C34">
        <v>100</v>
      </c>
      <c r="D34">
        <v>2</v>
      </c>
      <c r="E34">
        <v>284.60000000000002</v>
      </c>
      <c r="F34">
        <v>200</v>
      </c>
      <c r="G34">
        <v>32.4</v>
      </c>
      <c r="H34" s="2">
        <f>22*((G34+8)/10)^0.3</f>
        <v>33.445453596870408</v>
      </c>
      <c r="I34">
        <v>400</v>
      </c>
      <c r="J34" s="3">
        <f t="shared" ref="J34:J69" si="20">I34/B34</f>
        <v>4</v>
      </c>
      <c r="K34" s="7">
        <f t="shared" ref="K34:K69" si="21">SQRT(P34/X34)</f>
        <v>0.14667856360543816</v>
      </c>
      <c r="L34" s="2">
        <f t="shared" si="10"/>
        <v>50</v>
      </c>
      <c r="M34" s="3">
        <f t="shared" si="11"/>
        <v>1.0581571661104319</v>
      </c>
      <c r="N34">
        <v>588</v>
      </c>
      <c r="P34" s="4">
        <f t="shared" ref="P34:P69" si="22">(E34*V34+G34*U34)/1000</f>
        <v>521.72479999999996</v>
      </c>
      <c r="Q34" s="3">
        <f t="shared" ref="Q34:Q69" si="23">N34/P34</f>
        <v>1.1270309557835856</v>
      </c>
      <c r="R34" s="3">
        <f t="shared" si="12"/>
        <v>0.42767068002134467</v>
      </c>
      <c r="S34">
        <f t="shared" ref="S34:S69" si="24">B34-2*D34</f>
        <v>96</v>
      </c>
      <c r="T34">
        <f t="shared" ref="T34:T69" si="25">C34-2*D34</f>
        <v>96</v>
      </c>
      <c r="U34" s="4">
        <f t="shared" ref="U34:U69" si="26">S34*T34</f>
        <v>9216</v>
      </c>
      <c r="V34" s="4">
        <f t="shared" ref="V34:V69" si="27">B34*C34-U34</f>
        <v>784</v>
      </c>
      <c r="W34" s="6">
        <f t="shared" si="8"/>
        <v>393122971.46737415</v>
      </c>
      <c r="X34" s="4">
        <f t="shared" ref="X34:X69" si="28">(PI()^2*W34)/(I34*I34)</f>
        <v>24249.801308523263</v>
      </c>
      <c r="Y34" s="3" t="str">
        <f t="shared" si="13"/>
        <v/>
      </c>
    </row>
    <row r="35" spans="1:25">
      <c r="A35" s="16" t="s">
        <v>82</v>
      </c>
      <c r="B35">
        <v>100</v>
      </c>
      <c r="C35">
        <v>100</v>
      </c>
      <c r="D35">
        <v>2</v>
      </c>
      <c r="E35">
        <v>284.60000000000002</v>
      </c>
      <c r="F35">
        <v>200</v>
      </c>
      <c r="G35">
        <v>32.4</v>
      </c>
      <c r="H35" s="2">
        <f t="shared" ref="H35:H69" si="29">22*((G35+8)/10)^0.3</f>
        <v>33.445453596870408</v>
      </c>
      <c r="I35">
        <v>400</v>
      </c>
      <c r="J35" s="3">
        <f t="shared" si="20"/>
        <v>4</v>
      </c>
      <c r="K35" s="7">
        <f t="shared" si="21"/>
        <v>0.14667856360543816</v>
      </c>
      <c r="L35" s="2">
        <f t="shared" si="10"/>
        <v>50</v>
      </c>
      <c r="M35" s="3">
        <f t="shared" si="11"/>
        <v>1.0581571661104319</v>
      </c>
      <c r="N35">
        <v>656.6</v>
      </c>
      <c r="P35" s="4">
        <f t="shared" si="22"/>
        <v>521.72479999999996</v>
      </c>
      <c r="Q35" s="3">
        <f t="shared" si="23"/>
        <v>1.258517900625004</v>
      </c>
      <c r="R35" s="3">
        <f t="shared" si="12"/>
        <v>0.42767068002134467</v>
      </c>
      <c r="S35">
        <f t="shared" si="24"/>
        <v>96</v>
      </c>
      <c r="T35">
        <f t="shared" si="25"/>
        <v>96</v>
      </c>
      <c r="U35" s="4">
        <f t="shared" si="26"/>
        <v>9216</v>
      </c>
      <c r="V35" s="4">
        <f t="shared" si="27"/>
        <v>784</v>
      </c>
      <c r="W35" s="6">
        <f t="shared" si="8"/>
        <v>393122971.46737415</v>
      </c>
      <c r="X35" s="4">
        <f t="shared" si="28"/>
        <v>24249.801308523263</v>
      </c>
      <c r="Y35" s="3" t="str">
        <f t="shared" si="13"/>
        <v/>
      </c>
    </row>
    <row r="36" spans="1:25">
      <c r="A36" s="16" t="s">
        <v>83</v>
      </c>
      <c r="B36">
        <v>100</v>
      </c>
      <c r="C36">
        <v>100</v>
      </c>
      <c r="D36">
        <v>2</v>
      </c>
      <c r="E36">
        <v>284.60000000000002</v>
      </c>
      <c r="F36">
        <v>200</v>
      </c>
      <c r="G36">
        <v>32.4</v>
      </c>
      <c r="H36" s="2">
        <f t="shared" si="29"/>
        <v>33.445453596870408</v>
      </c>
      <c r="I36">
        <v>400</v>
      </c>
      <c r="J36" s="3">
        <f t="shared" si="20"/>
        <v>4</v>
      </c>
      <c r="K36" s="7">
        <f t="shared" si="21"/>
        <v>0.14667856360543816</v>
      </c>
      <c r="L36" s="2">
        <f t="shared" si="10"/>
        <v>50</v>
      </c>
      <c r="M36" s="3">
        <f t="shared" si="11"/>
        <v>1.0581571661104319</v>
      </c>
      <c r="N36">
        <v>745</v>
      </c>
      <c r="P36" s="4">
        <f t="shared" si="22"/>
        <v>521.72479999999996</v>
      </c>
      <c r="Q36" s="3">
        <f t="shared" si="23"/>
        <v>1.4279558878550531</v>
      </c>
      <c r="R36" s="3">
        <f t="shared" si="12"/>
        <v>0.42767068002134467</v>
      </c>
      <c r="S36">
        <f t="shared" si="24"/>
        <v>96</v>
      </c>
      <c r="T36">
        <f t="shared" si="25"/>
        <v>96</v>
      </c>
      <c r="U36" s="4">
        <f t="shared" si="26"/>
        <v>9216</v>
      </c>
      <c r="V36" s="4">
        <f t="shared" si="27"/>
        <v>784</v>
      </c>
      <c r="W36" s="6">
        <f t="shared" si="8"/>
        <v>393122971.46737415</v>
      </c>
      <c r="X36" s="4">
        <f t="shared" si="28"/>
        <v>24249.801308523263</v>
      </c>
      <c r="Y36" s="3" t="str">
        <f t="shared" si="13"/>
        <v/>
      </c>
    </row>
    <row r="37" spans="1:25">
      <c r="A37" s="16" t="s">
        <v>84</v>
      </c>
      <c r="B37">
        <v>100</v>
      </c>
      <c r="C37">
        <v>100</v>
      </c>
      <c r="D37">
        <v>2</v>
      </c>
      <c r="E37">
        <v>284.60000000000002</v>
      </c>
      <c r="F37">
        <v>200</v>
      </c>
      <c r="G37">
        <v>32.4</v>
      </c>
      <c r="H37" s="2">
        <f t="shared" si="29"/>
        <v>33.445453596870408</v>
      </c>
      <c r="I37">
        <v>400</v>
      </c>
      <c r="J37" s="3">
        <f t="shared" si="20"/>
        <v>4</v>
      </c>
      <c r="K37" s="7">
        <f t="shared" si="21"/>
        <v>0.14667856360543816</v>
      </c>
      <c r="L37" s="2">
        <f t="shared" si="10"/>
        <v>50</v>
      </c>
      <c r="M37" s="3">
        <f t="shared" si="11"/>
        <v>1.0581571661104319</v>
      </c>
      <c r="N37">
        <v>705.6</v>
      </c>
      <c r="P37" s="4">
        <f t="shared" si="22"/>
        <v>521.72479999999996</v>
      </c>
      <c r="Q37" s="3">
        <f t="shared" si="23"/>
        <v>1.3524371469403027</v>
      </c>
      <c r="R37" s="3">
        <f t="shared" si="12"/>
        <v>0.42767068002134467</v>
      </c>
      <c r="S37">
        <f t="shared" si="24"/>
        <v>96</v>
      </c>
      <c r="T37">
        <f t="shared" si="25"/>
        <v>96</v>
      </c>
      <c r="U37" s="4">
        <f t="shared" si="26"/>
        <v>9216</v>
      </c>
      <c r="V37" s="4">
        <f t="shared" si="27"/>
        <v>784</v>
      </c>
      <c r="W37" s="6">
        <f t="shared" si="8"/>
        <v>393122971.46737415</v>
      </c>
      <c r="X37" s="4">
        <f t="shared" si="28"/>
        <v>24249.801308523263</v>
      </c>
      <c r="Y37" s="3" t="str">
        <f t="shared" si="13"/>
        <v/>
      </c>
    </row>
    <row r="38" spans="1:25">
      <c r="A38" s="16" t="s">
        <v>85</v>
      </c>
      <c r="B38">
        <v>100</v>
      </c>
      <c r="C38">
        <v>100</v>
      </c>
      <c r="D38">
        <v>2</v>
      </c>
      <c r="E38">
        <v>284.60000000000002</v>
      </c>
      <c r="F38">
        <v>200</v>
      </c>
      <c r="G38">
        <v>32.4</v>
      </c>
      <c r="H38" s="2">
        <f t="shared" si="29"/>
        <v>33.445453596870408</v>
      </c>
      <c r="I38">
        <v>400</v>
      </c>
      <c r="J38" s="3">
        <f t="shared" si="20"/>
        <v>4</v>
      </c>
      <c r="K38" s="7">
        <f t="shared" si="21"/>
        <v>0.14667856360543816</v>
      </c>
      <c r="L38" s="2">
        <f t="shared" si="10"/>
        <v>50</v>
      </c>
      <c r="M38" s="3">
        <f t="shared" si="11"/>
        <v>1.0581571661104319</v>
      </c>
      <c r="N38">
        <v>666.4</v>
      </c>
      <c r="P38" s="4">
        <f t="shared" si="22"/>
        <v>521.72479999999996</v>
      </c>
      <c r="Q38" s="3">
        <f t="shared" si="23"/>
        <v>1.2773017498880637</v>
      </c>
      <c r="R38" s="3">
        <f t="shared" si="12"/>
        <v>0.42767068002134467</v>
      </c>
      <c r="S38">
        <f t="shared" si="24"/>
        <v>96</v>
      </c>
      <c r="T38">
        <f t="shared" si="25"/>
        <v>96</v>
      </c>
      <c r="U38" s="4">
        <f t="shared" si="26"/>
        <v>9216</v>
      </c>
      <c r="V38" s="4">
        <f t="shared" si="27"/>
        <v>784</v>
      </c>
      <c r="W38" s="6">
        <f t="shared" si="8"/>
        <v>393122971.46737415</v>
      </c>
      <c r="X38" s="4">
        <f t="shared" si="28"/>
        <v>24249.801308523263</v>
      </c>
      <c r="Y38" s="3" t="str">
        <f t="shared" si="13"/>
        <v/>
      </c>
    </row>
    <row r="39" spans="1:25">
      <c r="A39" s="16" t="s">
        <v>86</v>
      </c>
      <c r="B39">
        <v>100</v>
      </c>
      <c r="C39">
        <v>100</v>
      </c>
      <c r="D39">
        <v>2</v>
      </c>
      <c r="E39">
        <v>284.60000000000002</v>
      </c>
      <c r="F39">
        <v>200</v>
      </c>
      <c r="G39">
        <v>32.4</v>
      </c>
      <c r="H39" s="2">
        <f t="shared" si="29"/>
        <v>33.445453596870408</v>
      </c>
      <c r="I39">
        <v>400</v>
      </c>
      <c r="J39" s="3">
        <f t="shared" si="20"/>
        <v>4</v>
      </c>
      <c r="K39" s="7">
        <f t="shared" si="21"/>
        <v>0.14667856360543816</v>
      </c>
      <c r="L39" s="2">
        <f t="shared" si="10"/>
        <v>50</v>
      </c>
      <c r="M39" s="3">
        <f t="shared" si="11"/>
        <v>1.0581571661104319</v>
      </c>
      <c r="N39">
        <v>696</v>
      </c>
      <c r="P39" s="4">
        <f t="shared" si="22"/>
        <v>521.72479999999996</v>
      </c>
      <c r="Q39" s="3">
        <f t="shared" si="23"/>
        <v>1.3340366415397544</v>
      </c>
      <c r="R39" s="3">
        <f t="shared" si="12"/>
        <v>0.42767068002134467</v>
      </c>
      <c r="S39">
        <f t="shared" si="24"/>
        <v>96</v>
      </c>
      <c r="T39">
        <f t="shared" si="25"/>
        <v>96</v>
      </c>
      <c r="U39" s="4">
        <f t="shared" si="26"/>
        <v>9216</v>
      </c>
      <c r="V39" s="4">
        <f t="shared" si="27"/>
        <v>784</v>
      </c>
      <c r="W39" s="6">
        <f t="shared" si="8"/>
        <v>393122971.46737415</v>
      </c>
      <c r="X39" s="4">
        <f t="shared" si="28"/>
        <v>24249.801308523263</v>
      </c>
      <c r="Y39" s="3" t="str">
        <f t="shared" si="13"/>
        <v/>
      </c>
    </row>
    <row r="40" spans="1:25">
      <c r="A40" s="16" t="s">
        <v>87</v>
      </c>
      <c r="B40">
        <v>100</v>
      </c>
      <c r="C40">
        <v>100</v>
      </c>
      <c r="D40">
        <v>2</v>
      </c>
      <c r="E40">
        <v>284.60000000000002</v>
      </c>
      <c r="F40">
        <v>200</v>
      </c>
      <c r="G40">
        <v>32.4</v>
      </c>
      <c r="H40" s="2">
        <f t="shared" si="29"/>
        <v>33.445453596870408</v>
      </c>
      <c r="I40">
        <v>400</v>
      </c>
      <c r="J40" s="3">
        <f t="shared" si="20"/>
        <v>4</v>
      </c>
      <c r="K40" s="7">
        <f t="shared" si="21"/>
        <v>0.14667856360543816</v>
      </c>
      <c r="L40" s="2">
        <f t="shared" si="10"/>
        <v>50</v>
      </c>
      <c r="M40" s="3">
        <f t="shared" si="11"/>
        <v>1.0581571661104319</v>
      </c>
      <c r="N40">
        <v>725</v>
      </c>
      <c r="P40" s="4">
        <f t="shared" si="22"/>
        <v>521.72479999999996</v>
      </c>
      <c r="Q40" s="3">
        <f t="shared" si="23"/>
        <v>1.3896215016039108</v>
      </c>
      <c r="R40" s="3">
        <f t="shared" si="12"/>
        <v>0.42767068002134467</v>
      </c>
      <c r="S40">
        <f t="shared" si="24"/>
        <v>96</v>
      </c>
      <c r="T40">
        <f t="shared" si="25"/>
        <v>96</v>
      </c>
      <c r="U40" s="4">
        <f t="shared" si="26"/>
        <v>9216</v>
      </c>
      <c r="V40" s="4">
        <f t="shared" si="27"/>
        <v>784</v>
      </c>
      <c r="W40" s="6">
        <f t="shared" si="8"/>
        <v>393122971.46737415</v>
      </c>
      <c r="X40" s="4">
        <f t="shared" si="28"/>
        <v>24249.801308523263</v>
      </c>
      <c r="Y40" s="3" t="str">
        <f t="shared" si="13"/>
        <v/>
      </c>
    </row>
    <row r="41" spans="1:25">
      <c r="A41" s="16" t="s">
        <v>88</v>
      </c>
      <c r="B41">
        <v>100</v>
      </c>
      <c r="C41">
        <v>100</v>
      </c>
      <c r="D41">
        <v>2</v>
      </c>
      <c r="E41">
        <v>284.60000000000002</v>
      </c>
      <c r="F41">
        <v>200</v>
      </c>
      <c r="G41">
        <v>32.4</v>
      </c>
      <c r="H41" s="2">
        <f t="shared" si="29"/>
        <v>33.445453596870408</v>
      </c>
      <c r="I41">
        <v>400</v>
      </c>
      <c r="J41" s="3">
        <f t="shared" si="20"/>
        <v>4</v>
      </c>
      <c r="K41" s="7">
        <f t="shared" si="21"/>
        <v>0.14667856360543816</v>
      </c>
      <c r="L41" s="2">
        <f t="shared" si="10"/>
        <v>50</v>
      </c>
      <c r="M41" s="3">
        <f t="shared" si="11"/>
        <v>1.0581571661104319</v>
      </c>
      <c r="N41">
        <v>745</v>
      </c>
      <c r="P41" s="4">
        <f t="shared" si="22"/>
        <v>521.72479999999996</v>
      </c>
      <c r="Q41" s="3">
        <f t="shared" si="23"/>
        <v>1.4279558878550531</v>
      </c>
      <c r="R41" s="3">
        <f t="shared" si="12"/>
        <v>0.42767068002134467</v>
      </c>
      <c r="S41">
        <f t="shared" si="24"/>
        <v>96</v>
      </c>
      <c r="T41">
        <f t="shared" si="25"/>
        <v>96</v>
      </c>
      <c r="U41" s="4">
        <f t="shared" si="26"/>
        <v>9216</v>
      </c>
      <c r="V41" s="4">
        <f t="shared" si="27"/>
        <v>784</v>
      </c>
      <c r="W41" s="6">
        <f t="shared" si="8"/>
        <v>393122971.46737415</v>
      </c>
      <c r="X41" s="4">
        <f t="shared" si="28"/>
        <v>24249.801308523263</v>
      </c>
      <c r="Y41" s="3" t="str">
        <f t="shared" si="13"/>
        <v/>
      </c>
    </row>
    <row r="42" spans="1:25">
      <c r="A42" s="16" t="s">
        <v>89</v>
      </c>
      <c r="B42">
        <v>100</v>
      </c>
      <c r="C42">
        <v>100</v>
      </c>
      <c r="D42">
        <v>3</v>
      </c>
      <c r="E42">
        <v>288.2</v>
      </c>
      <c r="F42">
        <v>200</v>
      </c>
      <c r="G42">
        <v>32.4</v>
      </c>
      <c r="H42" s="2">
        <f t="shared" si="29"/>
        <v>33.445453596870408</v>
      </c>
      <c r="I42">
        <v>400</v>
      </c>
      <c r="J42" s="3">
        <f t="shared" si="20"/>
        <v>4</v>
      </c>
      <c r="K42" s="7">
        <f t="shared" si="21"/>
        <v>0.14255614797349381</v>
      </c>
      <c r="L42" s="2">
        <f t="shared" si="10"/>
        <v>33.333333333333336</v>
      </c>
      <c r="M42" s="3">
        <f t="shared" si="11"/>
        <v>0.70988575059432102</v>
      </c>
      <c r="N42">
        <v>852</v>
      </c>
      <c r="P42" s="4">
        <f t="shared" si="22"/>
        <v>621.75119999999993</v>
      </c>
      <c r="Q42" s="3">
        <f t="shared" si="23"/>
        <v>1.3703230488336815</v>
      </c>
      <c r="R42" s="3">
        <f t="shared" si="12"/>
        <v>0.53954829520232528</v>
      </c>
      <c r="S42">
        <f t="shared" si="24"/>
        <v>94</v>
      </c>
      <c r="T42">
        <f t="shared" si="25"/>
        <v>94</v>
      </c>
      <c r="U42" s="4">
        <f t="shared" si="26"/>
        <v>8836</v>
      </c>
      <c r="V42" s="4">
        <f t="shared" si="27"/>
        <v>1164</v>
      </c>
      <c r="W42" s="6">
        <f t="shared" si="8"/>
        <v>495980915.56242418</v>
      </c>
      <c r="X42" s="4">
        <f t="shared" si="28"/>
        <v>30594.596419320194</v>
      </c>
      <c r="Y42" s="3" t="str">
        <f t="shared" si="13"/>
        <v/>
      </c>
    </row>
    <row r="43" spans="1:25">
      <c r="A43" s="16" t="s">
        <v>90</v>
      </c>
      <c r="B43">
        <v>100</v>
      </c>
      <c r="C43">
        <v>100</v>
      </c>
      <c r="D43">
        <v>3</v>
      </c>
      <c r="E43">
        <v>288.2</v>
      </c>
      <c r="F43">
        <v>200</v>
      </c>
      <c r="G43">
        <v>32.4</v>
      </c>
      <c r="H43" s="2">
        <f t="shared" si="29"/>
        <v>33.445453596870408</v>
      </c>
      <c r="I43">
        <v>400</v>
      </c>
      <c r="J43" s="3">
        <f t="shared" si="20"/>
        <v>4</v>
      </c>
      <c r="K43" s="7">
        <f t="shared" si="21"/>
        <v>0.14255614797349381</v>
      </c>
      <c r="L43" s="2">
        <f t="shared" si="10"/>
        <v>33.333333333333336</v>
      </c>
      <c r="M43" s="3">
        <f t="shared" si="11"/>
        <v>0.70988575059432102</v>
      </c>
      <c r="N43">
        <v>892</v>
      </c>
      <c r="P43" s="4">
        <f t="shared" si="22"/>
        <v>621.75119999999993</v>
      </c>
      <c r="Q43" s="3">
        <f t="shared" si="23"/>
        <v>1.4346574642718826</v>
      </c>
      <c r="R43" s="3">
        <f t="shared" si="12"/>
        <v>0.53954829520232528</v>
      </c>
      <c r="S43">
        <f t="shared" si="24"/>
        <v>94</v>
      </c>
      <c r="T43">
        <f t="shared" si="25"/>
        <v>94</v>
      </c>
      <c r="U43" s="4">
        <f t="shared" si="26"/>
        <v>8836</v>
      </c>
      <c r="V43" s="4">
        <f t="shared" si="27"/>
        <v>1164</v>
      </c>
      <c r="W43" s="6">
        <f t="shared" si="8"/>
        <v>495980915.56242418</v>
      </c>
      <c r="X43" s="4">
        <f t="shared" si="28"/>
        <v>30594.596419320194</v>
      </c>
      <c r="Y43" s="3" t="str">
        <f t="shared" si="13"/>
        <v/>
      </c>
    </row>
    <row r="44" spans="1:25">
      <c r="A44" s="16" t="s">
        <v>91</v>
      </c>
      <c r="B44">
        <v>100</v>
      </c>
      <c r="C44">
        <v>100</v>
      </c>
      <c r="D44">
        <v>3</v>
      </c>
      <c r="E44">
        <v>288.2</v>
      </c>
      <c r="F44">
        <v>200</v>
      </c>
      <c r="G44">
        <v>32.4</v>
      </c>
      <c r="H44" s="2">
        <f t="shared" si="29"/>
        <v>33.445453596870408</v>
      </c>
      <c r="I44">
        <v>400</v>
      </c>
      <c r="J44" s="3">
        <f t="shared" si="20"/>
        <v>4</v>
      </c>
      <c r="K44" s="7">
        <f t="shared" si="21"/>
        <v>0.14255614797349381</v>
      </c>
      <c r="L44" s="2">
        <f t="shared" si="10"/>
        <v>33.333333333333336</v>
      </c>
      <c r="M44" s="3">
        <f t="shared" si="11"/>
        <v>0.70988575059432102</v>
      </c>
      <c r="N44">
        <v>882</v>
      </c>
      <c r="P44" s="4">
        <f t="shared" si="22"/>
        <v>621.75119999999993</v>
      </c>
      <c r="Q44" s="3">
        <f t="shared" si="23"/>
        <v>1.4185738604123324</v>
      </c>
      <c r="R44" s="3">
        <f t="shared" si="12"/>
        <v>0.53954829520232528</v>
      </c>
      <c r="S44">
        <f t="shared" si="24"/>
        <v>94</v>
      </c>
      <c r="T44">
        <f t="shared" si="25"/>
        <v>94</v>
      </c>
      <c r="U44" s="4">
        <f t="shared" si="26"/>
        <v>8836</v>
      </c>
      <c r="V44" s="4">
        <f t="shared" si="27"/>
        <v>1164</v>
      </c>
      <c r="W44" s="6">
        <f t="shared" si="8"/>
        <v>495980915.56242418</v>
      </c>
      <c r="X44" s="4">
        <f t="shared" si="28"/>
        <v>30594.596419320194</v>
      </c>
      <c r="Y44" s="3" t="str">
        <f t="shared" si="13"/>
        <v/>
      </c>
    </row>
    <row r="45" spans="1:25">
      <c r="A45" s="16" t="s">
        <v>92</v>
      </c>
      <c r="B45">
        <v>100</v>
      </c>
      <c r="C45">
        <v>100</v>
      </c>
      <c r="D45">
        <v>3</v>
      </c>
      <c r="E45">
        <v>288.2</v>
      </c>
      <c r="F45">
        <v>200</v>
      </c>
      <c r="G45">
        <v>32.4</v>
      </c>
      <c r="H45" s="2">
        <f t="shared" si="29"/>
        <v>33.445453596870408</v>
      </c>
      <c r="I45">
        <v>400</v>
      </c>
      <c r="J45" s="3">
        <f t="shared" si="20"/>
        <v>4</v>
      </c>
      <c r="K45" s="7">
        <f t="shared" si="21"/>
        <v>0.14255614797349381</v>
      </c>
      <c r="L45" s="2">
        <f t="shared" si="10"/>
        <v>33.333333333333336</v>
      </c>
      <c r="M45" s="3">
        <f t="shared" si="11"/>
        <v>0.70988575059432102</v>
      </c>
      <c r="N45">
        <v>931</v>
      </c>
      <c r="P45" s="4">
        <f t="shared" si="22"/>
        <v>621.75119999999993</v>
      </c>
      <c r="Q45" s="3">
        <f t="shared" si="23"/>
        <v>1.4973835193241285</v>
      </c>
      <c r="R45" s="3">
        <f t="shared" si="12"/>
        <v>0.53954829520232528</v>
      </c>
      <c r="S45">
        <f t="shared" si="24"/>
        <v>94</v>
      </c>
      <c r="T45">
        <f t="shared" si="25"/>
        <v>94</v>
      </c>
      <c r="U45" s="4">
        <f t="shared" si="26"/>
        <v>8836</v>
      </c>
      <c r="V45" s="4">
        <f t="shared" si="27"/>
        <v>1164</v>
      </c>
      <c r="W45" s="6">
        <f t="shared" si="8"/>
        <v>495980915.56242418</v>
      </c>
      <c r="X45" s="4">
        <f t="shared" si="28"/>
        <v>30594.596419320194</v>
      </c>
      <c r="Y45" s="3" t="str">
        <f t="shared" si="13"/>
        <v/>
      </c>
    </row>
    <row r="46" spans="1:25">
      <c r="A46" s="16" t="s">
        <v>93</v>
      </c>
      <c r="B46">
        <v>100</v>
      </c>
      <c r="C46">
        <v>100</v>
      </c>
      <c r="D46">
        <v>3</v>
      </c>
      <c r="E46">
        <v>288.2</v>
      </c>
      <c r="F46">
        <v>200</v>
      </c>
      <c r="G46">
        <v>32.4</v>
      </c>
      <c r="H46" s="2">
        <f t="shared" si="29"/>
        <v>33.445453596870408</v>
      </c>
      <c r="I46">
        <v>400</v>
      </c>
      <c r="J46" s="3">
        <f t="shared" si="20"/>
        <v>4</v>
      </c>
      <c r="K46" s="7">
        <f t="shared" si="21"/>
        <v>0.14255614797349381</v>
      </c>
      <c r="L46" s="2">
        <f t="shared" si="10"/>
        <v>33.333333333333336</v>
      </c>
      <c r="M46" s="3">
        <f t="shared" si="11"/>
        <v>0.70988575059432102</v>
      </c>
      <c r="N46">
        <v>882</v>
      </c>
      <c r="P46" s="4">
        <f t="shared" si="22"/>
        <v>621.75119999999993</v>
      </c>
      <c r="Q46" s="3">
        <f t="shared" si="23"/>
        <v>1.4185738604123324</v>
      </c>
      <c r="R46" s="3">
        <f t="shared" si="12"/>
        <v>0.53954829520232528</v>
      </c>
      <c r="S46">
        <f t="shared" si="24"/>
        <v>94</v>
      </c>
      <c r="T46">
        <f t="shared" si="25"/>
        <v>94</v>
      </c>
      <c r="U46" s="4">
        <f t="shared" si="26"/>
        <v>8836</v>
      </c>
      <c r="V46" s="4">
        <f t="shared" si="27"/>
        <v>1164</v>
      </c>
      <c r="W46" s="6">
        <f t="shared" si="8"/>
        <v>495980915.56242418</v>
      </c>
      <c r="X46" s="4">
        <f t="shared" si="28"/>
        <v>30594.596419320194</v>
      </c>
      <c r="Y46" s="3" t="str">
        <f t="shared" si="13"/>
        <v/>
      </c>
    </row>
    <row r="47" spans="1:25">
      <c r="A47" s="16" t="s">
        <v>94</v>
      </c>
      <c r="B47">
        <v>100</v>
      </c>
      <c r="C47">
        <v>100</v>
      </c>
      <c r="D47">
        <v>3</v>
      </c>
      <c r="E47">
        <v>288.2</v>
      </c>
      <c r="F47">
        <v>200</v>
      </c>
      <c r="G47">
        <v>32.4</v>
      </c>
      <c r="H47" s="2">
        <f t="shared" si="29"/>
        <v>33.445453596870408</v>
      </c>
      <c r="I47">
        <v>400</v>
      </c>
      <c r="J47" s="3">
        <f t="shared" si="20"/>
        <v>4</v>
      </c>
      <c r="K47" s="7">
        <f t="shared" si="21"/>
        <v>0.14255614797349381</v>
      </c>
      <c r="L47" s="2">
        <f t="shared" si="10"/>
        <v>33.333333333333336</v>
      </c>
      <c r="M47" s="3">
        <f t="shared" si="11"/>
        <v>0.70988575059432102</v>
      </c>
      <c r="N47">
        <v>891</v>
      </c>
      <c r="P47" s="4">
        <f t="shared" si="22"/>
        <v>621.75119999999993</v>
      </c>
      <c r="Q47" s="3">
        <f t="shared" si="23"/>
        <v>1.4330491038859274</v>
      </c>
      <c r="R47" s="3">
        <f t="shared" si="12"/>
        <v>0.53954829520232528</v>
      </c>
      <c r="S47">
        <f t="shared" si="24"/>
        <v>94</v>
      </c>
      <c r="T47">
        <f t="shared" si="25"/>
        <v>94</v>
      </c>
      <c r="U47" s="4">
        <f t="shared" si="26"/>
        <v>8836</v>
      </c>
      <c r="V47" s="4">
        <f t="shared" si="27"/>
        <v>1164</v>
      </c>
      <c r="W47" s="6">
        <f t="shared" si="8"/>
        <v>495980915.56242418</v>
      </c>
      <c r="X47" s="4">
        <f t="shared" si="28"/>
        <v>30594.596419320194</v>
      </c>
      <c r="Y47" s="3" t="str">
        <f t="shared" si="13"/>
        <v/>
      </c>
    </row>
    <row r="48" spans="1:25">
      <c r="A48" s="16" t="s">
        <v>95</v>
      </c>
      <c r="B48">
        <v>100</v>
      </c>
      <c r="C48">
        <v>100</v>
      </c>
      <c r="D48">
        <v>3</v>
      </c>
      <c r="E48">
        <v>288.2</v>
      </c>
      <c r="F48">
        <v>200</v>
      </c>
      <c r="G48">
        <v>32.4</v>
      </c>
      <c r="H48" s="2">
        <f t="shared" si="29"/>
        <v>33.445453596870408</v>
      </c>
      <c r="I48">
        <v>400</v>
      </c>
      <c r="J48" s="3">
        <f t="shared" si="20"/>
        <v>4</v>
      </c>
      <c r="K48" s="7">
        <f t="shared" si="21"/>
        <v>0.14255614797349381</v>
      </c>
      <c r="L48" s="2">
        <f t="shared" si="10"/>
        <v>33.333333333333336</v>
      </c>
      <c r="M48" s="3">
        <f t="shared" si="11"/>
        <v>0.70988575059432102</v>
      </c>
      <c r="N48">
        <v>833</v>
      </c>
      <c r="P48" s="4">
        <f t="shared" si="22"/>
        <v>621.75119999999993</v>
      </c>
      <c r="Q48" s="3">
        <f t="shared" si="23"/>
        <v>1.339764201500536</v>
      </c>
      <c r="R48" s="3">
        <f t="shared" si="12"/>
        <v>0.53954829520232528</v>
      </c>
      <c r="S48">
        <f t="shared" si="24"/>
        <v>94</v>
      </c>
      <c r="T48">
        <f t="shared" si="25"/>
        <v>94</v>
      </c>
      <c r="U48" s="4">
        <f t="shared" si="26"/>
        <v>8836</v>
      </c>
      <c r="V48" s="4">
        <f t="shared" si="27"/>
        <v>1164</v>
      </c>
      <c r="W48" s="6">
        <f t="shared" si="8"/>
        <v>495980915.56242418</v>
      </c>
      <c r="X48" s="4">
        <f t="shared" si="28"/>
        <v>30594.596419320194</v>
      </c>
      <c r="Y48" s="3" t="str">
        <f t="shared" si="13"/>
        <v/>
      </c>
    </row>
    <row r="49" spans="1:25">
      <c r="A49" s="16" t="s">
        <v>96</v>
      </c>
      <c r="B49">
        <v>100</v>
      </c>
      <c r="C49">
        <v>100</v>
      </c>
      <c r="D49">
        <v>3</v>
      </c>
      <c r="E49">
        <v>288.2</v>
      </c>
      <c r="F49">
        <v>200</v>
      </c>
      <c r="G49">
        <v>32.4</v>
      </c>
      <c r="H49" s="2">
        <f t="shared" si="29"/>
        <v>33.445453596870408</v>
      </c>
      <c r="I49">
        <v>400</v>
      </c>
      <c r="J49" s="3">
        <f t="shared" si="20"/>
        <v>4</v>
      </c>
      <c r="K49" s="7">
        <f t="shared" si="21"/>
        <v>0.14255614797349381</v>
      </c>
      <c r="L49" s="2">
        <f t="shared" si="10"/>
        <v>33.333333333333336</v>
      </c>
      <c r="M49" s="3">
        <f t="shared" si="11"/>
        <v>0.70988575059432102</v>
      </c>
      <c r="N49">
        <v>872</v>
      </c>
      <c r="P49" s="4">
        <f t="shared" si="22"/>
        <v>621.75119999999993</v>
      </c>
      <c r="Q49" s="3">
        <f t="shared" si="23"/>
        <v>1.4024902565527821</v>
      </c>
      <c r="R49" s="3">
        <f t="shared" si="12"/>
        <v>0.53954829520232528</v>
      </c>
      <c r="S49">
        <f t="shared" si="24"/>
        <v>94</v>
      </c>
      <c r="T49">
        <f t="shared" si="25"/>
        <v>94</v>
      </c>
      <c r="U49" s="4">
        <f t="shared" si="26"/>
        <v>8836</v>
      </c>
      <c r="V49" s="4">
        <f t="shared" si="27"/>
        <v>1164</v>
      </c>
      <c r="W49" s="6">
        <f t="shared" si="8"/>
        <v>495980915.56242418</v>
      </c>
      <c r="X49" s="4">
        <f t="shared" si="28"/>
        <v>30594.596419320194</v>
      </c>
      <c r="Y49" s="3" t="str">
        <f t="shared" si="13"/>
        <v/>
      </c>
    </row>
    <row r="50" spans="1:25">
      <c r="A50" s="16" t="s">
        <v>97</v>
      </c>
      <c r="B50">
        <v>100</v>
      </c>
      <c r="C50">
        <v>100</v>
      </c>
      <c r="D50">
        <v>5</v>
      </c>
      <c r="E50">
        <v>403.4</v>
      </c>
      <c r="F50">
        <v>200</v>
      </c>
      <c r="G50">
        <v>32.4</v>
      </c>
      <c r="H50" s="2">
        <f t="shared" si="29"/>
        <v>33.445453596870408</v>
      </c>
      <c r="I50">
        <v>400</v>
      </c>
      <c r="J50" s="3">
        <f t="shared" si="20"/>
        <v>4</v>
      </c>
      <c r="K50" s="7">
        <f t="shared" si="21"/>
        <v>0.15628708171802097</v>
      </c>
      <c r="L50" s="2">
        <f t="shared" si="10"/>
        <v>20</v>
      </c>
      <c r="M50" s="3">
        <f t="shared" si="11"/>
        <v>0.50391892379382053</v>
      </c>
      <c r="N50">
        <v>1195</v>
      </c>
      <c r="P50" s="4">
        <f t="shared" si="22"/>
        <v>1028.9000000000001</v>
      </c>
      <c r="Q50" s="3">
        <f t="shared" si="23"/>
        <v>1.1614345417436096</v>
      </c>
      <c r="R50" s="3">
        <f t="shared" si="12"/>
        <v>0.74493148022159583</v>
      </c>
      <c r="S50">
        <f t="shared" si="24"/>
        <v>90</v>
      </c>
      <c r="T50">
        <f t="shared" si="25"/>
        <v>90</v>
      </c>
      <c r="U50" s="4">
        <f t="shared" si="26"/>
        <v>8100</v>
      </c>
      <c r="V50" s="4">
        <f t="shared" si="27"/>
        <v>1900</v>
      </c>
      <c r="W50" s="6">
        <f t="shared" si="8"/>
        <v>682884477.19120002</v>
      </c>
      <c r="X50" s="4">
        <f t="shared" si="28"/>
        <v>42123.747759511709</v>
      </c>
      <c r="Y50" s="3" t="str">
        <f t="shared" si="13"/>
        <v/>
      </c>
    </row>
    <row r="51" spans="1:25">
      <c r="A51" s="16" t="s">
        <v>98</v>
      </c>
      <c r="B51">
        <v>100</v>
      </c>
      <c r="C51">
        <v>100</v>
      </c>
      <c r="D51">
        <v>5</v>
      </c>
      <c r="E51">
        <v>403.4</v>
      </c>
      <c r="F51">
        <v>200</v>
      </c>
      <c r="G51">
        <v>32.4</v>
      </c>
      <c r="H51" s="2">
        <f t="shared" si="29"/>
        <v>33.445453596870408</v>
      </c>
      <c r="I51">
        <v>400</v>
      </c>
      <c r="J51" s="3">
        <f t="shared" si="20"/>
        <v>4</v>
      </c>
      <c r="K51" s="7">
        <f t="shared" si="21"/>
        <v>0.15628708171802097</v>
      </c>
      <c r="L51" s="2">
        <f t="shared" si="10"/>
        <v>20</v>
      </c>
      <c r="M51" s="3">
        <f t="shared" si="11"/>
        <v>0.50391892379382053</v>
      </c>
      <c r="N51">
        <v>1068</v>
      </c>
      <c r="P51" s="4">
        <f t="shared" si="22"/>
        <v>1028.9000000000001</v>
      </c>
      <c r="Q51" s="3">
        <f t="shared" si="23"/>
        <v>1.0380017494411506</v>
      </c>
      <c r="R51" s="3">
        <f t="shared" si="12"/>
        <v>0.74493148022159583</v>
      </c>
      <c r="S51">
        <f t="shared" si="24"/>
        <v>90</v>
      </c>
      <c r="T51">
        <f t="shared" si="25"/>
        <v>90</v>
      </c>
      <c r="U51" s="4">
        <f t="shared" si="26"/>
        <v>8100</v>
      </c>
      <c r="V51" s="4">
        <f t="shared" si="27"/>
        <v>1900</v>
      </c>
      <c r="W51" s="6">
        <f t="shared" si="8"/>
        <v>682884477.19120002</v>
      </c>
      <c r="X51" s="4">
        <f t="shared" si="28"/>
        <v>42123.747759511709</v>
      </c>
      <c r="Y51" s="3" t="str">
        <f t="shared" si="13"/>
        <v/>
      </c>
    </row>
    <row r="52" spans="1:25">
      <c r="A52" s="16" t="s">
        <v>99</v>
      </c>
      <c r="B52">
        <v>100</v>
      </c>
      <c r="C52">
        <v>100</v>
      </c>
      <c r="D52">
        <v>5</v>
      </c>
      <c r="E52">
        <v>403.4</v>
      </c>
      <c r="F52">
        <v>200</v>
      </c>
      <c r="G52">
        <v>32.4</v>
      </c>
      <c r="H52" s="2">
        <f t="shared" si="29"/>
        <v>33.445453596870408</v>
      </c>
      <c r="I52">
        <v>400</v>
      </c>
      <c r="J52" s="3">
        <f t="shared" si="20"/>
        <v>4</v>
      </c>
      <c r="K52" s="7">
        <f t="shared" si="21"/>
        <v>0.15628708171802097</v>
      </c>
      <c r="L52" s="2">
        <f t="shared" si="10"/>
        <v>20</v>
      </c>
      <c r="M52" s="3">
        <f t="shared" si="11"/>
        <v>0.50391892379382053</v>
      </c>
      <c r="N52">
        <v>1294</v>
      </c>
      <c r="P52" s="4">
        <f t="shared" si="22"/>
        <v>1028.9000000000001</v>
      </c>
      <c r="Q52" s="3">
        <f t="shared" si="23"/>
        <v>1.2576538050345027</v>
      </c>
      <c r="R52" s="3">
        <f t="shared" si="12"/>
        <v>0.74493148022159583</v>
      </c>
      <c r="S52">
        <f t="shared" si="24"/>
        <v>90</v>
      </c>
      <c r="T52">
        <f t="shared" si="25"/>
        <v>90</v>
      </c>
      <c r="U52" s="4">
        <f t="shared" si="26"/>
        <v>8100</v>
      </c>
      <c r="V52" s="4">
        <f t="shared" si="27"/>
        <v>1900</v>
      </c>
      <c r="W52" s="6">
        <f t="shared" si="8"/>
        <v>682884477.19120002</v>
      </c>
      <c r="X52" s="4">
        <f t="shared" si="28"/>
        <v>42123.747759511709</v>
      </c>
      <c r="Y52" s="3" t="str">
        <f t="shared" si="13"/>
        <v/>
      </c>
    </row>
    <row r="53" spans="1:25">
      <c r="A53" s="16" t="s">
        <v>100</v>
      </c>
      <c r="B53">
        <v>100</v>
      </c>
      <c r="C53">
        <v>100</v>
      </c>
      <c r="D53">
        <v>5</v>
      </c>
      <c r="E53">
        <v>403.4</v>
      </c>
      <c r="F53">
        <v>200</v>
      </c>
      <c r="G53">
        <v>32.4</v>
      </c>
      <c r="H53" s="2">
        <f t="shared" si="29"/>
        <v>33.445453596870408</v>
      </c>
      <c r="I53">
        <v>400</v>
      </c>
      <c r="J53" s="3">
        <f t="shared" si="20"/>
        <v>4</v>
      </c>
      <c r="K53" s="7">
        <f t="shared" si="21"/>
        <v>0.15628708171802097</v>
      </c>
      <c r="L53" s="2">
        <f t="shared" si="10"/>
        <v>20</v>
      </c>
      <c r="M53" s="3">
        <f t="shared" si="11"/>
        <v>0.50391892379382053</v>
      </c>
      <c r="N53">
        <v>1274</v>
      </c>
      <c r="P53" s="4">
        <f t="shared" si="22"/>
        <v>1028.9000000000001</v>
      </c>
      <c r="Q53" s="3">
        <f t="shared" si="23"/>
        <v>1.2382155700262416</v>
      </c>
      <c r="R53" s="3">
        <f t="shared" si="12"/>
        <v>0.74493148022159583</v>
      </c>
      <c r="S53">
        <f t="shared" si="24"/>
        <v>90</v>
      </c>
      <c r="T53">
        <f t="shared" si="25"/>
        <v>90</v>
      </c>
      <c r="U53" s="4">
        <f t="shared" si="26"/>
        <v>8100</v>
      </c>
      <c r="V53" s="4">
        <f t="shared" si="27"/>
        <v>1900</v>
      </c>
      <c r="W53" s="6">
        <f t="shared" si="8"/>
        <v>682884477.19120002</v>
      </c>
      <c r="X53" s="4">
        <f t="shared" si="28"/>
        <v>42123.747759511709</v>
      </c>
      <c r="Y53" s="3" t="str">
        <f t="shared" si="13"/>
        <v/>
      </c>
    </row>
    <row r="54" spans="1:25">
      <c r="A54" s="16" t="s">
        <v>101</v>
      </c>
      <c r="B54">
        <v>100</v>
      </c>
      <c r="C54">
        <v>100</v>
      </c>
      <c r="D54">
        <v>5</v>
      </c>
      <c r="E54">
        <v>403.4</v>
      </c>
      <c r="F54">
        <v>200</v>
      </c>
      <c r="G54">
        <v>32.4</v>
      </c>
      <c r="H54" s="2">
        <f t="shared" si="29"/>
        <v>33.445453596870408</v>
      </c>
      <c r="I54">
        <v>400</v>
      </c>
      <c r="J54" s="3">
        <f t="shared" si="20"/>
        <v>4</v>
      </c>
      <c r="K54" s="7">
        <f t="shared" si="21"/>
        <v>0.15628708171802097</v>
      </c>
      <c r="L54" s="2">
        <f t="shared" si="10"/>
        <v>20</v>
      </c>
      <c r="M54" s="3">
        <f t="shared" si="11"/>
        <v>0.50391892379382053</v>
      </c>
      <c r="N54">
        <v>1313</v>
      </c>
      <c r="P54" s="4">
        <f t="shared" si="22"/>
        <v>1028.9000000000001</v>
      </c>
      <c r="Q54" s="3">
        <f t="shared" si="23"/>
        <v>1.2761201282923509</v>
      </c>
      <c r="R54" s="3">
        <f t="shared" si="12"/>
        <v>0.74493148022159583</v>
      </c>
      <c r="S54">
        <f t="shared" si="24"/>
        <v>90</v>
      </c>
      <c r="T54">
        <f t="shared" si="25"/>
        <v>90</v>
      </c>
      <c r="U54" s="4">
        <f t="shared" si="26"/>
        <v>8100</v>
      </c>
      <c r="V54" s="4">
        <f t="shared" si="27"/>
        <v>1900</v>
      </c>
      <c r="W54" s="6">
        <f t="shared" si="8"/>
        <v>682884477.19120002</v>
      </c>
      <c r="X54" s="4">
        <f t="shared" si="28"/>
        <v>42123.747759511709</v>
      </c>
      <c r="Y54" s="3" t="str">
        <f t="shared" si="13"/>
        <v/>
      </c>
    </row>
    <row r="55" spans="1:25">
      <c r="A55" s="16" t="s">
        <v>102</v>
      </c>
      <c r="B55">
        <v>100</v>
      </c>
      <c r="C55">
        <v>100</v>
      </c>
      <c r="D55">
        <v>5</v>
      </c>
      <c r="E55">
        <v>403.4</v>
      </c>
      <c r="F55">
        <v>200</v>
      </c>
      <c r="G55">
        <v>32.4</v>
      </c>
      <c r="H55" s="2">
        <f t="shared" si="29"/>
        <v>33.445453596870408</v>
      </c>
      <c r="I55">
        <v>400</v>
      </c>
      <c r="J55" s="3">
        <f t="shared" si="20"/>
        <v>4</v>
      </c>
      <c r="K55" s="7">
        <f t="shared" si="21"/>
        <v>0.15628708171802097</v>
      </c>
      <c r="L55" s="2">
        <f t="shared" si="10"/>
        <v>20</v>
      </c>
      <c r="M55" s="3">
        <f t="shared" si="11"/>
        <v>0.50391892379382053</v>
      </c>
      <c r="N55">
        <v>1294</v>
      </c>
      <c r="P55" s="4">
        <f t="shared" si="22"/>
        <v>1028.9000000000001</v>
      </c>
      <c r="Q55" s="3">
        <f t="shared" si="23"/>
        <v>1.2576538050345027</v>
      </c>
      <c r="R55" s="3">
        <f t="shared" si="12"/>
        <v>0.74493148022159583</v>
      </c>
      <c r="S55">
        <f t="shared" si="24"/>
        <v>90</v>
      </c>
      <c r="T55">
        <f t="shared" si="25"/>
        <v>90</v>
      </c>
      <c r="U55" s="4">
        <f t="shared" si="26"/>
        <v>8100</v>
      </c>
      <c r="V55" s="4">
        <f t="shared" si="27"/>
        <v>1900</v>
      </c>
      <c r="W55" s="6">
        <f t="shared" si="8"/>
        <v>682884477.19120002</v>
      </c>
      <c r="X55" s="4">
        <f t="shared" si="28"/>
        <v>42123.747759511709</v>
      </c>
      <c r="Y55" s="3" t="str">
        <f t="shared" si="13"/>
        <v/>
      </c>
    </row>
    <row r="56" spans="1:25">
      <c r="A56" s="16" t="s">
        <v>103</v>
      </c>
      <c r="B56">
        <v>100</v>
      </c>
      <c r="C56">
        <v>100</v>
      </c>
      <c r="D56">
        <v>5</v>
      </c>
      <c r="E56">
        <v>403.4</v>
      </c>
      <c r="F56">
        <v>200</v>
      </c>
      <c r="G56">
        <v>32.4</v>
      </c>
      <c r="H56" s="2">
        <f t="shared" si="29"/>
        <v>33.445453596870408</v>
      </c>
      <c r="I56">
        <v>400</v>
      </c>
      <c r="J56" s="3">
        <f t="shared" si="20"/>
        <v>4</v>
      </c>
      <c r="K56" s="7">
        <f t="shared" si="21"/>
        <v>0.15628708171802097</v>
      </c>
      <c r="L56" s="2">
        <f t="shared" si="10"/>
        <v>20</v>
      </c>
      <c r="M56" s="3">
        <f t="shared" si="11"/>
        <v>0.50391892379382053</v>
      </c>
      <c r="N56">
        <v>1244.5999999999999</v>
      </c>
      <c r="P56" s="4">
        <f t="shared" si="22"/>
        <v>1028.9000000000001</v>
      </c>
      <c r="Q56" s="3">
        <f t="shared" si="23"/>
        <v>1.2096413645640973</v>
      </c>
      <c r="R56" s="3">
        <f t="shared" si="12"/>
        <v>0.74493148022159583</v>
      </c>
      <c r="S56">
        <f t="shared" si="24"/>
        <v>90</v>
      </c>
      <c r="T56">
        <f t="shared" si="25"/>
        <v>90</v>
      </c>
      <c r="U56" s="4">
        <f t="shared" si="26"/>
        <v>8100</v>
      </c>
      <c r="V56" s="4">
        <f t="shared" si="27"/>
        <v>1900</v>
      </c>
      <c r="W56" s="6">
        <f t="shared" si="8"/>
        <v>682884477.19120002</v>
      </c>
      <c r="X56" s="4">
        <f t="shared" si="28"/>
        <v>42123.747759511709</v>
      </c>
      <c r="Y56" s="3" t="str">
        <f t="shared" si="13"/>
        <v/>
      </c>
    </row>
    <row r="57" spans="1:25">
      <c r="A57" s="16" t="s">
        <v>104</v>
      </c>
      <c r="B57">
        <v>100</v>
      </c>
      <c r="C57">
        <v>100</v>
      </c>
      <c r="D57">
        <v>5</v>
      </c>
      <c r="E57">
        <v>403.4</v>
      </c>
      <c r="F57">
        <v>200</v>
      </c>
      <c r="G57">
        <v>32.4</v>
      </c>
      <c r="H57" s="2">
        <f t="shared" si="29"/>
        <v>33.445453596870408</v>
      </c>
      <c r="I57">
        <v>400</v>
      </c>
      <c r="J57" s="3">
        <f t="shared" si="20"/>
        <v>4</v>
      </c>
      <c r="K57" s="7">
        <f t="shared" si="21"/>
        <v>0.15628708171802097</v>
      </c>
      <c r="L57" s="2">
        <f t="shared" si="10"/>
        <v>20</v>
      </c>
      <c r="M57" s="3">
        <f t="shared" si="11"/>
        <v>0.50391892379382053</v>
      </c>
      <c r="N57">
        <v>1323</v>
      </c>
      <c r="P57" s="4">
        <f t="shared" si="22"/>
        <v>1028.9000000000001</v>
      </c>
      <c r="Q57" s="3">
        <f t="shared" si="23"/>
        <v>1.2858392457964816</v>
      </c>
      <c r="R57" s="3">
        <f t="shared" si="12"/>
        <v>0.74493148022159583</v>
      </c>
      <c r="S57">
        <f t="shared" si="24"/>
        <v>90</v>
      </c>
      <c r="T57">
        <f t="shared" si="25"/>
        <v>90</v>
      </c>
      <c r="U57" s="4">
        <f t="shared" si="26"/>
        <v>8100</v>
      </c>
      <c r="V57" s="4">
        <f t="shared" si="27"/>
        <v>1900</v>
      </c>
      <c r="W57" s="6">
        <f t="shared" si="8"/>
        <v>682884477.19120002</v>
      </c>
      <c r="X57" s="4">
        <f t="shared" si="28"/>
        <v>42123.747759511709</v>
      </c>
      <c r="Y57" s="3" t="str">
        <f t="shared" si="13"/>
        <v/>
      </c>
    </row>
    <row r="58" spans="1:25">
      <c r="A58" s="16" t="s">
        <v>105</v>
      </c>
      <c r="B58">
        <v>100</v>
      </c>
      <c r="C58">
        <v>100</v>
      </c>
      <c r="D58">
        <v>5</v>
      </c>
      <c r="E58">
        <v>403.4</v>
      </c>
      <c r="F58">
        <v>200</v>
      </c>
      <c r="G58">
        <v>32.4</v>
      </c>
      <c r="H58" s="2">
        <f t="shared" si="29"/>
        <v>33.445453596870408</v>
      </c>
      <c r="I58">
        <v>400</v>
      </c>
      <c r="J58" s="3">
        <f t="shared" si="20"/>
        <v>4</v>
      </c>
      <c r="K58" s="7">
        <f t="shared" si="21"/>
        <v>0.15628708171802097</v>
      </c>
      <c r="L58" s="2">
        <f t="shared" si="10"/>
        <v>20</v>
      </c>
      <c r="M58" s="3">
        <f t="shared" si="11"/>
        <v>0.50391892379382053</v>
      </c>
      <c r="N58">
        <v>1313</v>
      </c>
      <c r="P58" s="4">
        <f t="shared" si="22"/>
        <v>1028.9000000000001</v>
      </c>
      <c r="Q58" s="3">
        <f t="shared" si="23"/>
        <v>1.2761201282923509</v>
      </c>
      <c r="R58" s="3">
        <f t="shared" si="12"/>
        <v>0.74493148022159583</v>
      </c>
      <c r="S58">
        <f t="shared" si="24"/>
        <v>90</v>
      </c>
      <c r="T58">
        <f t="shared" si="25"/>
        <v>90</v>
      </c>
      <c r="U58" s="4">
        <f t="shared" si="26"/>
        <v>8100</v>
      </c>
      <c r="V58" s="4">
        <f t="shared" si="27"/>
        <v>1900</v>
      </c>
      <c r="W58" s="6">
        <f t="shared" si="8"/>
        <v>682884477.19120002</v>
      </c>
      <c r="X58" s="4">
        <f t="shared" si="28"/>
        <v>42123.747759511709</v>
      </c>
      <c r="Y58" s="3" t="str">
        <f t="shared" si="13"/>
        <v/>
      </c>
    </row>
    <row r="59" spans="1:25">
      <c r="A59" s="16" t="s">
        <v>106</v>
      </c>
      <c r="B59">
        <v>100</v>
      </c>
      <c r="C59">
        <v>100</v>
      </c>
      <c r="D59">
        <v>5</v>
      </c>
      <c r="E59">
        <v>403.4</v>
      </c>
      <c r="F59">
        <v>200</v>
      </c>
      <c r="G59">
        <v>32.4</v>
      </c>
      <c r="H59" s="2">
        <f t="shared" si="29"/>
        <v>33.445453596870408</v>
      </c>
      <c r="I59">
        <v>400</v>
      </c>
      <c r="J59" s="3">
        <f t="shared" si="20"/>
        <v>4</v>
      </c>
      <c r="K59" s="7">
        <f t="shared" si="21"/>
        <v>0.15628708171802097</v>
      </c>
      <c r="L59" s="2">
        <f t="shared" si="10"/>
        <v>20</v>
      </c>
      <c r="M59" s="3">
        <f t="shared" si="11"/>
        <v>0.50391892379382053</v>
      </c>
      <c r="N59">
        <v>1274</v>
      </c>
      <c r="P59" s="4">
        <f t="shared" si="22"/>
        <v>1028.9000000000001</v>
      </c>
      <c r="Q59" s="3">
        <f t="shared" si="23"/>
        <v>1.2382155700262416</v>
      </c>
      <c r="R59" s="3">
        <f t="shared" si="12"/>
        <v>0.74493148022159583</v>
      </c>
      <c r="S59">
        <f t="shared" si="24"/>
        <v>90</v>
      </c>
      <c r="T59">
        <f t="shared" si="25"/>
        <v>90</v>
      </c>
      <c r="U59" s="4">
        <f t="shared" si="26"/>
        <v>8100</v>
      </c>
      <c r="V59" s="4">
        <f t="shared" si="27"/>
        <v>1900</v>
      </c>
      <c r="W59" s="6">
        <f t="shared" si="8"/>
        <v>682884477.19120002</v>
      </c>
      <c r="X59" s="4">
        <f t="shared" si="28"/>
        <v>42123.747759511709</v>
      </c>
      <c r="Y59" s="3" t="str">
        <f t="shared" si="13"/>
        <v/>
      </c>
    </row>
    <row r="60" spans="1:25">
      <c r="A60" s="16" t="s">
        <v>107</v>
      </c>
      <c r="B60">
        <v>100</v>
      </c>
      <c r="C60">
        <v>100</v>
      </c>
      <c r="D60">
        <v>5</v>
      </c>
      <c r="E60">
        <v>403.4</v>
      </c>
      <c r="F60">
        <v>200</v>
      </c>
      <c r="G60">
        <v>32.4</v>
      </c>
      <c r="H60" s="2">
        <f t="shared" si="29"/>
        <v>33.445453596870408</v>
      </c>
      <c r="I60">
        <v>400</v>
      </c>
      <c r="J60" s="3">
        <f t="shared" si="20"/>
        <v>4</v>
      </c>
      <c r="K60" s="7">
        <f t="shared" si="21"/>
        <v>0.15628708171802097</v>
      </c>
      <c r="L60" s="2">
        <f t="shared" si="10"/>
        <v>20</v>
      </c>
      <c r="M60" s="3">
        <f t="shared" si="11"/>
        <v>0.50391892379382053</v>
      </c>
      <c r="N60">
        <v>1244.5999999999999</v>
      </c>
      <c r="P60" s="4">
        <f t="shared" si="22"/>
        <v>1028.9000000000001</v>
      </c>
      <c r="Q60" s="3">
        <f t="shared" si="23"/>
        <v>1.2096413645640973</v>
      </c>
      <c r="R60" s="3">
        <f t="shared" si="12"/>
        <v>0.74493148022159583</v>
      </c>
      <c r="S60">
        <f t="shared" si="24"/>
        <v>90</v>
      </c>
      <c r="T60">
        <f t="shared" si="25"/>
        <v>90</v>
      </c>
      <c r="U60" s="4">
        <f t="shared" si="26"/>
        <v>8100</v>
      </c>
      <c r="V60" s="4">
        <f t="shared" si="27"/>
        <v>1900</v>
      </c>
      <c r="W60" s="6">
        <f t="shared" si="8"/>
        <v>682884477.19120002</v>
      </c>
      <c r="X60" s="4">
        <f t="shared" si="28"/>
        <v>42123.747759511709</v>
      </c>
      <c r="Y60" s="3" t="str">
        <f t="shared" si="13"/>
        <v/>
      </c>
    </row>
    <row r="61" spans="1:25">
      <c r="A61" s="16" t="s">
        <v>108</v>
      </c>
      <c r="B61">
        <v>100</v>
      </c>
      <c r="C61">
        <v>100</v>
      </c>
      <c r="D61">
        <v>4</v>
      </c>
      <c r="E61">
        <v>239.8</v>
      </c>
      <c r="F61">
        <v>200</v>
      </c>
      <c r="G61">
        <v>32.4</v>
      </c>
      <c r="H61" s="2">
        <f t="shared" si="29"/>
        <v>33.445453596870408</v>
      </c>
      <c r="I61">
        <v>400</v>
      </c>
      <c r="J61" s="3">
        <f t="shared" si="20"/>
        <v>4</v>
      </c>
      <c r="K61" s="7">
        <f t="shared" si="21"/>
        <v>0.13259669629014709</v>
      </c>
      <c r="L61" s="2">
        <f t="shared" si="10"/>
        <v>25</v>
      </c>
      <c r="M61" s="3">
        <f t="shared" si="11"/>
        <v>0.48565439498007706</v>
      </c>
      <c r="N61">
        <v>1019</v>
      </c>
      <c r="P61" s="4">
        <f t="shared" si="22"/>
        <v>642.56640000000004</v>
      </c>
      <c r="Q61" s="3">
        <f t="shared" si="23"/>
        <v>1.5858283284031034</v>
      </c>
      <c r="R61" s="3">
        <f t="shared" si="12"/>
        <v>0.57322138225714891</v>
      </c>
      <c r="S61">
        <f t="shared" si="24"/>
        <v>92</v>
      </c>
      <c r="T61">
        <f t="shared" si="25"/>
        <v>92</v>
      </c>
      <c r="U61" s="4">
        <f t="shared" si="26"/>
        <v>8464</v>
      </c>
      <c r="V61" s="4">
        <f t="shared" si="27"/>
        <v>1536</v>
      </c>
      <c r="W61" s="6">
        <f t="shared" si="8"/>
        <v>592478837.50402319</v>
      </c>
      <c r="X61" s="4">
        <f t="shared" si="28"/>
        <v>36547.073388637582</v>
      </c>
      <c r="Y61" s="3" t="str">
        <f t="shared" si="13"/>
        <v/>
      </c>
    </row>
    <row r="62" spans="1:25">
      <c r="A62" s="16" t="s">
        <v>109</v>
      </c>
      <c r="B62">
        <v>100</v>
      </c>
      <c r="C62">
        <v>100</v>
      </c>
      <c r="D62">
        <v>4</v>
      </c>
      <c r="E62">
        <v>239.8</v>
      </c>
      <c r="F62">
        <v>200</v>
      </c>
      <c r="G62">
        <v>32.4</v>
      </c>
      <c r="H62" s="2">
        <f t="shared" si="29"/>
        <v>33.445453596870408</v>
      </c>
      <c r="I62">
        <v>400</v>
      </c>
      <c r="J62" s="3">
        <f t="shared" si="20"/>
        <v>4</v>
      </c>
      <c r="K62" s="7">
        <f t="shared" si="21"/>
        <v>0.13259669629014709</v>
      </c>
      <c r="L62" s="2">
        <f t="shared" si="10"/>
        <v>25</v>
      </c>
      <c r="M62" s="3">
        <f t="shared" si="11"/>
        <v>0.48565439498007706</v>
      </c>
      <c r="N62">
        <v>980</v>
      </c>
      <c r="P62" s="4">
        <f t="shared" si="22"/>
        <v>642.56640000000004</v>
      </c>
      <c r="Q62" s="3">
        <f t="shared" si="23"/>
        <v>1.5251342118106392</v>
      </c>
      <c r="R62" s="3">
        <f t="shared" si="12"/>
        <v>0.57322138225714891</v>
      </c>
      <c r="S62">
        <f t="shared" si="24"/>
        <v>92</v>
      </c>
      <c r="T62">
        <f t="shared" si="25"/>
        <v>92</v>
      </c>
      <c r="U62" s="4">
        <f t="shared" si="26"/>
        <v>8464</v>
      </c>
      <c r="V62" s="4">
        <f t="shared" si="27"/>
        <v>1536</v>
      </c>
      <c r="W62" s="6">
        <f t="shared" si="8"/>
        <v>592478837.50402319</v>
      </c>
      <c r="X62" s="4">
        <f t="shared" si="28"/>
        <v>36547.073388637582</v>
      </c>
      <c r="Y62" s="3" t="str">
        <f t="shared" si="13"/>
        <v/>
      </c>
    </row>
    <row r="63" spans="1:25">
      <c r="A63" s="16" t="s">
        <v>110</v>
      </c>
      <c r="B63">
        <v>100</v>
      </c>
      <c r="C63">
        <v>100</v>
      </c>
      <c r="D63">
        <v>4</v>
      </c>
      <c r="E63">
        <v>239.8</v>
      </c>
      <c r="F63">
        <v>200</v>
      </c>
      <c r="G63">
        <v>32.4</v>
      </c>
      <c r="H63" s="2">
        <f t="shared" si="29"/>
        <v>33.445453596870408</v>
      </c>
      <c r="I63">
        <v>400</v>
      </c>
      <c r="J63" s="3">
        <f t="shared" si="20"/>
        <v>4</v>
      </c>
      <c r="K63" s="7">
        <f t="shared" si="21"/>
        <v>0.13259669629014709</v>
      </c>
      <c r="L63" s="2">
        <f t="shared" si="10"/>
        <v>25</v>
      </c>
      <c r="M63" s="3">
        <f t="shared" si="11"/>
        <v>0.48565439498007706</v>
      </c>
      <c r="N63">
        <v>882</v>
      </c>
      <c r="P63" s="4">
        <f t="shared" si="22"/>
        <v>642.56640000000004</v>
      </c>
      <c r="Q63" s="3">
        <f t="shared" si="23"/>
        <v>1.3726207906295753</v>
      </c>
      <c r="R63" s="3">
        <f t="shared" si="12"/>
        <v>0.57322138225714891</v>
      </c>
      <c r="S63">
        <f t="shared" si="24"/>
        <v>92</v>
      </c>
      <c r="T63">
        <f t="shared" si="25"/>
        <v>92</v>
      </c>
      <c r="U63" s="4">
        <f t="shared" si="26"/>
        <v>8464</v>
      </c>
      <c r="V63" s="4">
        <f t="shared" si="27"/>
        <v>1536</v>
      </c>
      <c r="W63" s="6">
        <f t="shared" si="8"/>
        <v>592478837.50402319</v>
      </c>
      <c r="X63" s="4">
        <f t="shared" si="28"/>
        <v>36547.073388637582</v>
      </c>
      <c r="Y63" s="3" t="str">
        <f t="shared" si="13"/>
        <v/>
      </c>
    </row>
    <row r="64" spans="1:25">
      <c r="A64" s="16" t="s">
        <v>111</v>
      </c>
      <c r="B64">
        <v>100</v>
      </c>
      <c r="C64">
        <v>100</v>
      </c>
      <c r="D64">
        <v>4</v>
      </c>
      <c r="E64">
        <v>239.8</v>
      </c>
      <c r="F64">
        <v>200</v>
      </c>
      <c r="G64">
        <v>32.4</v>
      </c>
      <c r="H64" s="2">
        <f t="shared" si="29"/>
        <v>33.445453596870408</v>
      </c>
      <c r="I64">
        <v>400</v>
      </c>
      <c r="J64" s="3">
        <f t="shared" si="20"/>
        <v>4</v>
      </c>
      <c r="K64" s="7">
        <f t="shared" si="21"/>
        <v>0.13259669629014709</v>
      </c>
      <c r="L64" s="2">
        <f t="shared" si="10"/>
        <v>25</v>
      </c>
      <c r="M64" s="3">
        <f t="shared" si="11"/>
        <v>0.48565439498007706</v>
      </c>
      <c r="N64">
        <v>901.6</v>
      </c>
      <c r="P64" s="4">
        <f t="shared" si="22"/>
        <v>642.56640000000004</v>
      </c>
      <c r="Q64" s="3">
        <f t="shared" si="23"/>
        <v>1.4031234748657881</v>
      </c>
      <c r="R64" s="3">
        <f t="shared" si="12"/>
        <v>0.57322138225714891</v>
      </c>
      <c r="S64">
        <f t="shared" si="24"/>
        <v>92</v>
      </c>
      <c r="T64">
        <f t="shared" si="25"/>
        <v>92</v>
      </c>
      <c r="U64" s="4">
        <f t="shared" si="26"/>
        <v>8464</v>
      </c>
      <c r="V64" s="4">
        <f t="shared" si="27"/>
        <v>1536</v>
      </c>
      <c r="W64" s="6">
        <f t="shared" si="8"/>
        <v>592478837.50402319</v>
      </c>
      <c r="X64" s="4">
        <f t="shared" si="28"/>
        <v>36547.073388637582</v>
      </c>
      <c r="Y64" s="3" t="str">
        <f t="shared" si="13"/>
        <v/>
      </c>
    </row>
    <row r="65" spans="1:25">
      <c r="A65" s="16" t="s">
        <v>112</v>
      </c>
      <c r="B65">
        <v>100</v>
      </c>
      <c r="C65">
        <v>100</v>
      </c>
      <c r="D65">
        <v>4</v>
      </c>
      <c r="E65">
        <v>239.8</v>
      </c>
      <c r="F65">
        <v>200</v>
      </c>
      <c r="G65">
        <v>32.4</v>
      </c>
      <c r="H65" s="2">
        <f t="shared" si="29"/>
        <v>33.445453596870408</v>
      </c>
      <c r="I65">
        <v>400</v>
      </c>
      <c r="J65" s="3">
        <f t="shared" si="20"/>
        <v>4</v>
      </c>
      <c r="K65" s="7">
        <f t="shared" si="21"/>
        <v>0.13259669629014709</v>
      </c>
      <c r="L65" s="2">
        <f t="shared" si="10"/>
        <v>25</v>
      </c>
      <c r="M65" s="3">
        <f t="shared" si="11"/>
        <v>0.48565439498007706</v>
      </c>
      <c r="N65">
        <v>980</v>
      </c>
      <c r="P65" s="4">
        <f t="shared" si="22"/>
        <v>642.56640000000004</v>
      </c>
      <c r="Q65" s="3">
        <f t="shared" si="23"/>
        <v>1.5251342118106392</v>
      </c>
      <c r="R65" s="3">
        <f t="shared" si="12"/>
        <v>0.57322138225714891</v>
      </c>
      <c r="S65">
        <f t="shared" si="24"/>
        <v>92</v>
      </c>
      <c r="T65">
        <f t="shared" si="25"/>
        <v>92</v>
      </c>
      <c r="U65" s="4">
        <f t="shared" si="26"/>
        <v>8464</v>
      </c>
      <c r="V65" s="4">
        <f t="shared" si="27"/>
        <v>1536</v>
      </c>
      <c r="W65" s="6">
        <f t="shared" si="8"/>
        <v>592478837.50402319</v>
      </c>
      <c r="X65" s="4">
        <f t="shared" si="28"/>
        <v>36547.073388637582</v>
      </c>
      <c r="Y65" s="3" t="str">
        <f t="shared" si="13"/>
        <v/>
      </c>
    </row>
    <row r="66" spans="1:25">
      <c r="A66" s="16" t="s">
        <v>113</v>
      </c>
      <c r="B66">
        <v>100</v>
      </c>
      <c r="C66">
        <v>100</v>
      </c>
      <c r="D66">
        <v>4</v>
      </c>
      <c r="E66">
        <v>239.8</v>
      </c>
      <c r="F66">
        <v>200</v>
      </c>
      <c r="G66">
        <v>32.4</v>
      </c>
      <c r="H66" s="2">
        <f t="shared" si="29"/>
        <v>33.445453596870408</v>
      </c>
      <c r="I66">
        <v>400</v>
      </c>
      <c r="J66" s="3">
        <f t="shared" si="20"/>
        <v>4</v>
      </c>
      <c r="K66" s="7">
        <f t="shared" si="21"/>
        <v>0.13259669629014709</v>
      </c>
      <c r="L66" s="2">
        <f t="shared" si="10"/>
        <v>25</v>
      </c>
      <c r="M66" s="3">
        <f t="shared" si="11"/>
        <v>0.48565439498007706</v>
      </c>
      <c r="N66">
        <v>1000</v>
      </c>
      <c r="P66" s="4">
        <f t="shared" si="22"/>
        <v>642.56640000000004</v>
      </c>
      <c r="Q66" s="3">
        <f t="shared" si="23"/>
        <v>1.5562593998067746</v>
      </c>
      <c r="R66" s="3">
        <f t="shared" si="12"/>
        <v>0.57322138225714891</v>
      </c>
      <c r="S66">
        <f t="shared" si="24"/>
        <v>92</v>
      </c>
      <c r="T66">
        <f t="shared" si="25"/>
        <v>92</v>
      </c>
      <c r="U66" s="4">
        <f t="shared" si="26"/>
        <v>8464</v>
      </c>
      <c r="V66" s="4">
        <f t="shared" si="27"/>
        <v>1536</v>
      </c>
      <c r="W66" s="6">
        <f t="shared" si="8"/>
        <v>592478837.50402319</v>
      </c>
      <c r="X66" s="4">
        <f t="shared" si="28"/>
        <v>36547.073388637582</v>
      </c>
      <c r="Y66" s="3" t="str">
        <f t="shared" si="13"/>
        <v/>
      </c>
    </row>
    <row r="67" spans="1:25">
      <c r="A67" s="16" t="s">
        <v>114</v>
      </c>
      <c r="B67">
        <v>100</v>
      </c>
      <c r="C67">
        <v>100</v>
      </c>
      <c r="D67">
        <v>4</v>
      </c>
      <c r="E67">
        <v>239.8</v>
      </c>
      <c r="F67">
        <v>200</v>
      </c>
      <c r="G67">
        <v>32.4</v>
      </c>
      <c r="H67" s="2">
        <f t="shared" si="29"/>
        <v>33.445453596870408</v>
      </c>
      <c r="I67">
        <v>400</v>
      </c>
      <c r="J67" s="3">
        <f t="shared" si="20"/>
        <v>4</v>
      </c>
      <c r="K67" s="7">
        <f t="shared" si="21"/>
        <v>0.13259669629014709</v>
      </c>
      <c r="L67" s="2">
        <f t="shared" si="10"/>
        <v>25</v>
      </c>
      <c r="M67" s="3">
        <f t="shared" si="11"/>
        <v>0.48565439498007706</v>
      </c>
      <c r="N67">
        <v>970</v>
      </c>
      <c r="P67" s="4">
        <f t="shared" si="22"/>
        <v>642.56640000000004</v>
      </c>
      <c r="Q67" s="3">
        <f t="shared" si="23"/>
        <v>1.5095716178125715</v>
      </c>
      <c r="R67" s="3">
        <f t="shared" si="12"/>
        <v>0.57322138225714891</v>
      </c>
      <c r="S67">
        <f t="shared" si="24"/>
        <v>92</v>
      </c>
      <c r="T67">
        <f t="shared" si="25"/>
        <v>92</v>
      </c>
      <c r="U67" s="4">
        <f t="shared" si="26"/>
        <v>8464</v>
      </c>
      <c r="V67" s="4">
        <f t="shared" si="27"/>
        <v>1536</v>
      </c>
      <c r="W67" s="6">
        <f>((C67*B67^3-T67*S67^3)*F67+(T67*S67^3)*H67*0.6)/12</f>
        <v>592478837.50402319</v>
      </c>
      <c r="X67" s="4">
        <f t="shared" si="28"/>
        <v>36547.073388637582</v>
      </c>
      <c r="Y67" s="3" t="str">
        <f t="shared" si="13"/>
        <v/>
      </c>
    </row>
    <row r="68" spans="1:25">
      <c r="A68" s="16" t="s">
        <v>115</v>
      </c>
      <c r="B68">
        <v>100</v>
      </c>
      <c r="C68">
        <v>100</v>
      </c>
      <c r="D68">
        <v>4</v>
      </c>
      <c r="E68">
        <v>239.8</v>
      </c>
      <c r="F68">
        <v>200</v>
      </c>
      <c r="G68">
        <v>32.4</v>
      </c>
      <c r="H68" s="2">
        <f t="shared" si="29"/>
        <v>33.445453596870408</v>
      </c>
      <c r="I68">
        <v>400</v>
      </c>
      <c r="J68" s="3">
        <f t="shared" si="20"/>
        <v>4</v>
      </c>
      <c r="K68" s="7">
        <f t="shared" si="21"/>
        <v>0.13259669629014709</v>
      </c>
      <c r="L68" s="2">
        <f t="shared" si="10"/>
        <v>25</v>
      </c>
      <c r="M68" s="3">
        <f t="shared" si="11"/>
        <v>0.48565439498007706</v>
      </c>
      <c r="N68">
        <v>921.2</v>
      </c>
      <c r="P68" s="4">
        <f t="shared" si="22"/>
        <v>642.56640000000004</v>
      </c>
      <c r="Q68" s="3">
        <f t="shared" si="23"/>
        <v>1.433626159102001</v>
      </c>
      <c r="R68" s="3">
        <f t="shared" si="12"/>
        <v>0.57322138225714891</v>
      </c>
      <c r="S68">
        <f t="shared" si="24"/>
        <v>92</v>
      </c>
      <c r="T68">
        <f t="shared" si="25"/>
        <v>92</v>
      </c>
      <c r="U68" s="4">
        <f t="shared" si="26"/>
        <v>8464</v>
      </c>
      <c r="V68" s="4">
        <f t="shared" si="27"/>
        <v>1536</v>
      </c>
      <c r="W68" s="6">
        <f>((C68*B68^3-T68*S68^3)*F68+(T68*S68^3)*H68*0.6)/12</f>
        <v>592478837.50402319</v>
      </c>
      <c r="X68" s="4">
        <f t="shared" si="28"/>
        <v>36547.073388637582</v>
      </c>
      <c r="Y68" s="3" t="str">
        <f t="shared" si="13"/>
        <v/>
      </c>
    </row>
    <row r="69" spans="1:25">
      <c r="A69" s="16" t="s">
        <v>116</v>
      </c>
      <c r="B69">
        <v>100</v>
      </c>
      <c r="C69">
        <v>100</v>
      </c>
      <c r="D69">
        <v>4</v>
      </c>
      <c r="E69">
        <v>239.8</v>
      </c>
      <c r="F69">
        <v>200</v>
      </c>
      <c r="G69">
        <v>32.4</v>
      </c>
      <c r="H69" s="2">
        <f t="shared" si="29"/>
        <v>33.445453596870408</v>
      </c>
      <c r="I69">
        <v>400</v>
      </c>
      <c r="J69" s="3">
        <f t="shared" si="20"/>
        <v>4</v>
      </c>
      <c r="K69" s="7">
        <f t="shared" si="21"/>
        <v>0.13259669629014709</v>
      </c>
      <c r="L69" s="2">
        <f t="shared" si="10"/>
        <v>25</v>
      </c>
      <c r="M69" s="3">
        <f t="shared" si="11"/>
        <v>0.48565439498007706</v>
      </c>
      <c r="N69">
        <v>960.4</v>
      </c>
      <c r="P69" s="4">
        <f t="shared" si="22"/>
        <v>642.56640000000004</v>
      </c>
      <c r="Q69" s="3">
        <f t="shared" si="23"/>
        <v>1.4946315275744264</v>
      </c>
      <c r="R69" s="3">
        <f t="shared" si="12"/>
        <v>0.57322138225714891</v>
      </c>
      <c r="S69">
        <f t="shared" si="24"/>
        <v>92</v>
      </c>
      <c r="T69">
        <f t="shared" si="25"/>
        <v>92</v>
      </c>
      <c r="U69" s="4">
        <f t="shared" si="26"/>
        <v>8464</v>
      </c>
      <c r="V69" s="4">
        <f t="shared" si="27"/>
        <v>1536</v>
      </c>
      <c r="W69" s="6">
        <f>((C69*B69^3-T69*S69^3)*F69+(T69*S69^3)*H69*0.6)/12</f>
        <v>592478837.50402319</v>
      </c>
      <c r="X69" s="4">
        <f t="shared" si="28"/>
        <v>36547.073388637582</v>
      </c>
      <c r="Y69" s="3" t="str">
        <f t="shared" si="13"/>
        <v/>
      </c>
    </row>
    <row r="70" spans="1:25">
      <c r="H70" s="2"/>
      <c r="J70" s="3"/>
      <c r="K70" s="7"/>
      <c r="L70" s="2"/>
      <c r="M70" s="3"/>
      <c r="P70" s="15"/>
      <c r="Q70" s="10"/>
      <c r="R70" s="3"/>
      <c r="U70" s="4"/>
      <c r="V70" s="4"/>
      <c r="W70" s="6"/>
      <c r="X70" s="4"/>
      <c r="Y70" s="3"/>
    </row>
    <row r="71" spans="1:25">
      <c r="A71" s="27" t="s">
        <v>117</v>
      </c>
      <c r="B71" s="27" t="s">
        <v>118</v>
      </c>
      <c r="C71" s="27" t="s">
        <v>119</v>
      </c>
      <c r="D71" s="23" t="s">
        <v>120</v>
      </c>
      <c r="H71" s="14" t="s">
        <v>47</v>
      </c>
      <c r="J71" s="3"/>
      <c r="K71" s="7"/>
      <c r="L71" s="2"/>
      <c r="M71" s="3"/>
      <c r="P71" s="4"/>
      <c r="Q71" s="3"/>
      <c r="R71" s="3"/>
      <c r="U71" s="4"/>
      <c r="V71" s="4"/>
      <c r="W71" s="6"/>
      <c r="X71" s="4"/>
      <c r="Y71" s="3"/>
    </row>
    <row r="72" spans="1:25">
      <c r="A72" s="16" t="s">
        <v>121</v>
      </c>
      <c r="B72">
        <v>100</v>
      </c>
      <c r="C72">
        <v>100</v>
      </c>
      <c r="D72">
        <v>2.29</v>
      </c>
      <c r="E72">
        <v>194.2</v>
      </c>
      <c r="F72">
        <v>206</v>
      </c>
      <c r="G72">
        <v>32</v>
      </c>
      <c r="H72" s="2">
        <f>22*((G72+8)/10)^0.3</f>
        <v>33.345764463228754</v>
      </c>
      <c r="I72">
        <v>300</v>
      </c>
      <c r="J72" s="3">
        <f t="shared" ref="J72:J79" si="30">I72/B72</f>
        <v>3</v>
      </c>
      <c r="K72" s="7">
        <f t="shared" ref="K72:K79" si="31">SQRT(P72/X72)</f>
        <v>9.9119218187752753E-2</v>
      </c>
      <c r="L72" s="2">
        <f t="shared" si="10"/>
        <v>43.668122270742359</v>
      </c>
      <c r="M72" s="3">
        <f t="shared" si="11"/>
        <v>0.76339947277175613</v>
      </c>
      <c r="N72">
        <v>497.4</v>
      </c>
      <c r="O72" s="13">
        <v>3.0000000000000001E-3</v>
      </c>
      <c r="P72" s="4">
        <f t="shared" ref="P72:P79" si="32">(E72*V72+G72*U72)/1000</f>
        <v>465.17282792000009</v>
      </c>
      <c r="Q72" s="3">
        <f t="shared" ref="Q72:Q79" si="33">N72/P72</f>
        <v>1.0692799969080358</v>
      </c>
      <c r="R72" s="3">
        <f t="shared" si="12"/>
        <v>0.37365377487158891</v>
      </c>
      <c r="S72">
        <f t="shared" ref="S72:S79" si="34">B72-2*D72</f>
        <v>95.42</v>
      </c>
      <c r="T72">
        <f t="shared" ref="T72:T79" si="35">C72-2*D72</f>
        <v>95.42</v>
      </c>
      <c r="U72" s="4">
        <f t="shared" ref="U72:U79" si="36">S72*T72</f>
        <v>9104.9763999999996</v>
      </c>
      <c r="V72" s="4">
        <f t="shared" ref="V72:V79" si="37">B72*C72-U72</f>
        <v>895.02360000000044</v>
      </c>
      <c r="W72" s="6">
        <f t="shared" ref="W72:W79" si="38">((C72*B72^3-T72*S72^3)*F72+(T72*S72^3)*H72*0.6)/12</f>
        <v>431758967.7794283</v>
      </c>
      <c r="X72" s="4">
        <f t="shared" ref="X72:X79" si="39">(PI()^2*W72)/(I72*I72)</f>
        <v>47347.668984507152</v>
      </c>
      <c r="Y72" s="3" t="str">
        <f t="shared" si="13"/>
        <v/>
      </c>
    </row>
    <row r="73" spans="1:25">
      <c r="A73" s="16" t="s">
        <v>122</v>
      </c>
      <c r="B73">
        <v>100</v>
      </c>
      <c r="C73">
        <v>100</v>
      </c>
      <c r="D73">
        <v>2.29</v>
      </c>
      <c r="E73">
        <v>194.2</v>
      </c>
      <c r="F73">
        <v>206</v>
      </c>
      <c r="G73">
        <v>32</v>
      </c>
      <c r="H73" s="2">
        <f t="shared" ref="H73:H79" si="40">22*((G73+8)/10)^0.3</f>
        <v>33.345764463228754</v>
      </c>
      <c r="I73">
        <v>300</v>
      </c>
      <c r="J73" s="3">
        <f t="shared" si="30"/>
        <v>3</v>
      </c>
      <c r="K73" s="7">
        <f t="shared" si="31"/>
        <v>9.9119218187752753E-2</v>
      </c>
      <c r="L73" s="2">
        <f t="shared" ref="L73:L136" si="41">C73/D73</f>
        <v>43.668122270742359</v>
      </c>
      <c r="M73" s="3">
        <f t="shared" ref="M73:M136" si="42">L73/(52*SQRT(235/E73))</f>
        <v>0.76339947277175613</v>
      </c>
      <c r="N73">
        <v>498</v>
      </c>
      <c r="O73" s="13">
        <v>3.0000000000000001E-3</v>
      </c>
      <c r="P73" s="4">
        <f t="shared" si="32"/>
        <v>465.17282792000009</v>
      </c>
      <c r="Q73" s="3">
        <f t="shared" si="33"/>
        <v>1.0705698400888659</v>
      </c>
      <c r="R73" s="3">
        <f t="shared" ref="R73:R136" si="43">E73*V73/(1000*P73)</f>
        <v>0.37365377487158891</v>
      </c>
      <c r="S73">
        <f t="shared" si="34"/>
        <v>95.42</v>
      </c>
      <c r="T73">
        <f t="shared" si="35"/>
        <v>95.42</v>
      </c>
      <c r="U73" s="4">
        <f t="shared" si="36"/>
        <v>9104.9763999999996</v>
      </c>
      <c r="V73" s="4">
        <f t="shared" si="37"/>
        <v>895.02360000000044</v>
      </c>
      <c r="W73" s="6">
        <f t="shared" si="38"/>
        <v>431758967.7794283</v>
      </c>
      <c r="X73" s="4">
        <f t="shared" si="39"/>
        <v>47347.668984507152</v>
      </c>
      <c r="Y73" s="3" t="str">
        <f t="shared" ref="Y73:Y136" si="44">IF(G73 &gt; 60,(1000*N73/(E73*V73+0.85*G73*U73)),"")</f>
        <v/>
      </c>
    </row>
    <row r="74" spans="1:25">
      <c r="A74" s="16" t="s">
        <v>123</v>
      </c>
      <c r="B74">
        <v>100</v>
      </c>
      <c r="C74">
        <v>100</v>
      </c>
      <c r="D74">
        <v>2.2000000000000002</v>
      </c>
      <c r="E74">
        <v>339.4</v>
      </c>
      <c r="F74">
        <v>214</v>
      </c>
      <c r="G74">
        <v>21.4</v>
      </c>
      <c r="H74" s="2">
        <f t="shared" si="40"/>
        <v>30.403730897201996</v>
      </c>
      <c r="I74">
        <v>300</v>
      </c>
      <c r="J74" s="3">
        <f t="shared" si="30"/>
        <v>3</v>
      </c>
      <c r="K74" s="7">
        <f t="shared" si="31"/>
        <v>0.10281073526992875</v>
      </c>
      <c r="L74" s="2">
        <f t="shared" si="41"/>
        <v>45.454545454545453</v>
      </c>
      <c r="M74" s="3">
        <f t="shared" si="42"/>
        <v>1.0504997742133901</v>
      </c>
      <c r="N74">
        <v>511</v>
      </c>
      <c r="O74" s="13">
        <v>3.0000000000000001E-3</v>
      </c>
      <c r="P74" s="4">
        <f t="shared" si="32"/>
        <v>487.68352000000039</v>
      </c>
      <c r="Q74" s="3">
        <f t="shared" si="33"/>
        <v>1.0478106785318471</v>
      </c>
      <c r="R74" s="3">
        <f t="shared" si="43"/>
        <v>0.59895650359479069</v>
      </c>
      <c r="S74">
        <f t="shared" si="34"/>
        <v>95.6</v>
      </c>
      <c r="T74">
        <f t="shared" si="35"/>
        <v>95.6</v>
      </c>
      <c r="U74" s="4">
        <f t="shared" si="36"/>
        <v>9139.3599999999988</v>
      </c>
      <c r="V74" s="4">
        <f t="shared" si="37"/>
        <v>860.64000000000124</v>
      </c>
      <c r="W74" s="6">
        <f t="shared" si="38"/>
        <v>420730419.96803778</v>
      </c>
      <c r="X74" s="4">
        <f t="shared" si="39"/>
        <v>46138.253384319112</v>
      </c>
      <c r="Y74" s="3" t="str">
        <f t="shared" si="44"/>
        <v/>
      </c>
    </row>
    <row r="75" spans="1:25">
      <c r="A75" s="16" t="s">
        <v>124</v>
      </c>
      <c r="B75">
        <v>100</v>
      </c>
      <c r="C75">
        <v>100</v>
      </c>
      <c r="D75">
        <v>2.2000000000000002</v>
      </c>
      <c r="E75">
        <v>339.4</v>
      </c>
      <c r="F75">
        <v>214</v>
      </c>
      <c r="G75">
        <v>21.4</v>
      </c>
      <c r="H75" s="2">
        <f t="shared" si="40"/>
        <v>30.403730897201996</v>
      </c>
      <c r="I75">
        <v>300</v>
      </c>
      <c r="J75" s="3">
        <f t="shared" si="30"/>
        <v>3</v>
      </c>
      <c r="K75" s="7">
        <f t="shared" si="31"/>
        <v>0.10281073526992875</v>
      </c>
      <c r="L75" s="2">
        <f t="shared" si="41"/>
        <v>45.454545454545453</v>
      </c>
      <c r="M75" s="3">
        <f t="shared" si="42"/>
        <v>1.0504997742133901</v>
      </c>
      <c r="N75">
        <v>510</v>
      </c>
      <c r="O75" s="13">
        <v>3.0000000000000001E-3</v>
      </c>
      <c r="P75" s="4">
        <f t="shared" si="32"/>
        <v>487.68352000000039</v>
      </c>
      <c r="Q75" s="3">
        <f t="shared" si="33"/>
        <v>1.0457601683977338</v>
      </c>
      <c r="R75" s="3">
        <f t="shared" si="43"/>
        <v>0.59895650359479069</v>
      </c>
      <c r="S75">
        <f t="shared" si="34"/>
        <v>95.6</v>
      </c>
      <c r="T75">
        <f t="shared" si="35"/>
        <v>95.6</v>
      </c>
      <c r="U75" s="4">
        <f t="shared" si="36"/>
        <v>9139.3599999999988</v>
      </c>
      <c r="V75" s="4">
        <f t="shared" si="37"/>
        <v>860.64000000000124</v>
      </c>
      <c r="W75" s="6">
        <f t="shared" si="38"/>
        <v>420730419.96803778</v>
      </c>
      <c r="X75" s="4">
        <f t="shared" si="39"/>
        <v>46138.253384319112</v>
      </c>
      <c r="Y75" s="3" t="str">
        <f t="shared" si="44"/>
        <v/>
      </c>
    </row>
    <row r="76" spans="1:25">
      <c r="A76" s="16" t="s">
        <v>125</v>
      </c>
      <c r="B76">
        <v>100</v>
      </c>
      <c r="C76">
        <v>100</v>
      </c>
      <c r="D76">
        <v>2.99</v>
      </c>
      <c r="E76">
        <v>288.39999999999998</v>
      </c>
      <c r="F76">
        <v>206</v>
      </c>
      <c r="G76">
        <v>20.6</v>
      </c>
      <c r="H76" s="2">
        <f t="shared" si="40"/>
        <v>30.153136294796845</v>
      </c>
      <c r="I76">
        <v>300</v>
      </c>
      <c r="J76" s="3">
        <f t="shared" si="30"/>
        <v>3</v>
      </c>
      <c r="K76" s="7">
        <f t="shared" si="31"/>
        <v>9.7757507662165954E-2</v>
      </c>
      <c r="L76" s="2">
        <f t="shared" si="41"/>
        <v>33.444816053511701</v>
      </c>
      <c r="M76" s="3">
        <f t="shared" si="42"/>
        <v>0.7125070484245245</v>
      </c>
      <c r="N76">
        <v>529</v>
      </c>
      <c r="O76" s="13">
        <v>2.3E-3</v>
      </c>
      <c r="P76" s="4">
        <f t="shared" si="32"/>
        <v>516.71216488000016</v>
      </c>
      <c r="Q76" s="3">
        <f t="shared" si="33"/>
        <v>1.0237808125203585</v>
      </c>
      <c r="R76" s="3">
        <f t="shared" si="43"/>
        <v>0.64758123261469924</v>
      </c>
      <c r="S76">
        <f t="shared" si="34"/>
        <v>94.02</v>
      </c>
      <c r="T76">
        <f t="shared" si="35"/>
        <v>94.02</v>
      </c>
      <c r="U76" s="4">
        <f t="shared" si="36"/>
        <v>8839.7603999999992</v>
      </c>
      <c r="V76" s="4">
        <f t="shared" si="37"/>
        <v>1160.2396000000008</v>
      </c>
      <c r="W76" s="6">
        <f t="shared" si="38"/>
        <v>493050279.05306506</v>
      </c>
      <c r="X76" s="4">
        <f t="shared" si="39"/>
        <v>54069.013378894073</v>
      </c>
      <c r="Y76" s="3" t="str">
        <f t="shared" si="44"/>
        <v/>
      </c>
    </row>
    <row r="77" spans="1:25">
      <c r="A77" s="16" t="s">
        <v>126</v>
      </c>
      <c r="B77">
        <v>100</v>
      </c>
      <c r="C77">
        <v>100</v>
      </c>
      <c r="D77">
        <v>2.99</v>
      </c>
      <c r="E77">
        <v>288.39999999999998</v>
      </c>
      <c r="F77">
        <v>206</v>
      </c>
      <c r="G77">
        <v>20.6</v>
      </c>
      <c r="H77" s="2">
        <f t="shared" si="40"/>
        <v>30.153136294796845</v>
      </c>
      <c r="I77">
        <v>300</v>
      </c>
      <c r="J77" s="3">
        <f t="shared" si="30"/>
        <v>3</v>
      </c>
      <c r="K77" s="7">
        <f t="shared" si="31"/>
        <v>9.7757507662165954E-2</v>
      </c>
      <c r="L77" s="2">
        <f t="shared" si="41"/>
        <v>33.444816053511701</v>
      </c>
      <c r="M77" s="3">
        <f t="shared" si="42"/>
        <v>0.7125070484245245</v>
      </c>
      <c r="N77">
        <v>528</v>
      </c>
      <c r="O77" s="13">
        <v>2.3E-3</v>
      </c>
      <c r="P77" s="4">
        <f t="shared" si="32"/>
        <v>516.71216488000016</v>
      </c>
      <c r="Q77" s="3">
        <f t="shared" si="33"/>
        <v>1.0218454990751404</v>
      </c>
      <c r="R77" s="3">
        <f t="shared" si="43"/>
        <v>0.64758123261469924</v>
      </c>
      <c r="S77">
        <f t="shared" si="34"/>
        <v>94.02</v>
      </c>
      <c r="T77">
        <f t="shared" si="35"/>
        <v>94.02</v>
      </c>
      <c r="U77" s="4">
        <f t="shared" si="36"/>
        <v>8839.7603999999992</v>
      </c>
      <c r="V77" s="4">
        <f t="shared" si="37"/>
        <v>1160.2396000000008</v>
      </c>
      <c r="W77" s="6">
        <f t="shared" si="38"/>
        <v>493050279.05306506</v>
      </c>
      <c r="X77" s="4">
        <f t="shared" si="39"/>
        <v>54069.013378894073</v>
      </c>
      <c r="Y77" s="3" t="str">
        <f t="shared" si="44"/>
        <v/>
      </c>
    </row>
    <row r="78" spans="1:25">
      <c r="A78" s="16" t="s">
        <v>125</v>
      </c>
      <c r="B78">
        <v>100</v>
      </c>
      <c r="C78">
        <v>100</v>
      </c>
      <c r="D78">
        <v>4.25</v>
      </c>
      <c r="E78">
        <v>284.5</v>
      </c>
      <c r="F78">
        <v>226</v>
      </c>
      <c r="G78">
        <v>19.8</v>
      </c>
      <c r="H78" s="2">
        <f t="shared" si="40"/>
        <v>29.897585710522634</v>
      </c>
      <c r="I78">
        <v>300</v>
      </c>
      <c r="J78" s="3">
        <f t="shared" si="30"/>
        <v>3</v>
      </c>
      <c r="K78" s="7">
        <f t="shared" si="31"/>
        <v>9.2653410059871932E-2</v>
      </c>
      <c r="L78" s="2">
        <f t="shared" si="41"/>
        <v>23.529411764705884</v>
      </c>
      <c r="M78" s="3">
        <f t="shared" si="42"/>
        <v>0.49786882223693701</v>
      </c>
      <c r="N78">
        <v>667</v>
      </c>
      <c r="O78" s="13">
        <v>2.3999999999999998E-3</v>
      </c>
      <c r="P78" s="4">
        <f t="shared" si="32"/>
        <v>628.86542500000007</v>
      </c>
      <c r="Q78" s="3">
        <f t="shared" si="33"/>
        <v>1.0606402792775576</v>
      </c>
      <c r="R78" s="3">
        <f t="shared" si="43"/>
        <v>0.73639741761919886</v>
      </c>
      <c r="S78">
        <f t="shared" si="34"/>
        <v>91.5</v>
      </c>
      <c r="T78">
        <f t="shared" si="35"/>
        <v>91.5</v>
      </c>
      <c r="U78" s="4">
        <f t="shared" si="36"/>
        <v>8372.25</v>
      </c>
      <c r="V78" s="4">
        <f t="shared" si="37"/>
        <v>1627.75</v>
      </c>
      <c r="W78" s="6">
        <f t="shared" si="38"/>
        <v>668001851.30387473</v>
      </c>
      <c r="X78" s="4">
        <f t="shared" si="39"/>
        <v>73254.60012849512</v>
      </c>
      <c r="Y78" s="3" t="str">
        <f t="shared" si="44"/>
        <v/>
      </c>
    </row>
    <row r="79" spans="1:25">
      <c r="A79" s="16" t="s">
        <v>127</v>
      </c>
      <c r="B79">
        <v>100</v>
      </c>
      <c r="C79">
        <v>100</v>
      </c>
      <c r="D79">
        <v>4.25</v>
      </c>
      <c r="E79">
        <v>284.5</v>
      </c>
      <c r="F79">
        <v>226</v>
      </c>
      <c r="G79">
        <v>19.8</v>
      </c>
      <c r="H79" s="2">
        <f t="shared" si="40"/>
        <v>29.897585710522634</v>
      </c>
      <c r="I79">
        <v>300</v>
      </c>
      <c r="J79" s="3">
        <f t="shared" si="30"/>
        <v>3</v>
      </c>
      <c r="K79" s="7">
        <f t="shared" si="31"/>
        <v>9.2653410059871932E-2</v>
      </c>
      <c r="L79" s="2">
        <f t="shared" si="41"/>
        <v>23.529411764705884</v>
      </c>
      <c r="M79" s="3">
        <f t="shared" si="42"/>
        <v>0.49786882223693701</v>
      </c>
      <c r="N79">
        <v>666</v>
      </c>
      <c r="O79" s="13">
        <v>2.3999999999999998E-3</v>
      </c>
      <c r="P79" s="4">
        <f t="shared" si="32"/>
        <v>628.86542500000007</v>
      </c>
      <c r="Q79" s="3">
        <f t="shared" si="33"/>
        <v>1.0590501139413093</v>
      </c>
      <c r="R79" s="3">
        <f t="shared" si="43"/>
        <v>0.73639741761919886</v>
      </c>
      <c r="S79">
        <f t="shared" si="34"/>
        <v>91.5</v>
      </c>
      <c r="T79">
        <f t="shared" si="35"/>
        <v>91.5</v>
      </c>
      <c r="U79" s="4">
        <f t="shared" si="36"/>
        <v>8372.25</v>
      </c>
      <c r="V79" s="4">
        <f t="shared" si="37"/>
        <v>1627.75</v>
      </c>
      <c r="W79" s="6">
        <f t="shared" si="38"/>
        <v>668001851.30387473</v>
      </c>
      <c r="X79" s="4">
        <f t="shared" si="39"/>
        <v>73254.60012849512</v>
      </c>
      <c r="Y79" s="3" t="str">
        <f t="shared" si="44"/>
        <v/>
      </c>
    </row>
    <row r="80" spans="1:25">
      <c r="H80" s="2"/>
      <c r="J80" s="3"/>
      <c r="K80" s="7"/>
      <c r="L80" s="2"/>
      <c r="M80" s="3"/>
      <c r="P80" s="15"/>
      <c r="Q80" s="10"/>
      <c r="R80" s="3"/>
      <c r="U80" s="4"/>
      <c r="V80" s="4"/>
      <c r="W80" s="6"/>
      <c r="X80" s="4"/>
      <c r="Y80" s="3"/>
    </row>
    <row r="81" spans="1:25">
      <c r="A81" s="27" t="s">
        <v>128</v>
      </c>
      <c r="B81" s="27">
        <v>1993</v>
      </c>
      <c r="C81" s="28" t="s">
        <v>129</v>
      </c>
      <c r="F81" s="27" t="s">
        <v>47</v>
      </c>
      <c r="H81" s="14" t="s">
        <v>47</v>
      </c>
      <c r="J81" s="3"/>
      <c r="K81" s="7"/>
      <c r="L81" s="2"/>
      <c r="M81" s="3"/>
      <c r="P81" s="4"/>
      <c r="Q81" s="3"/>
      <c r="R81" s="3"/>
      <c r="U81" s="4"/>
      <c r="V81" s="4"/>
      <c r="W81" s="6"/>
      <c r="X81" s="4"/>
      <c r="Y81" s="3"/>
    </row>
    <row r="82" spans="1:25">
      <c r="A82" s="16">
        <v>27</v>
      </c>
      <c r="B82">
        <v>250</v>
      </c>
      <c r="C82">
        <v>250</v>
      </c>
      <c r="D82">
        <v>8</v>
      </c>
      <c r="E82">
        <v>379</v>
      </c>
      <c r="F82">
        <v>200</v>
      </c>
      <c r="G82">
        <v>33</v>
      </c>
      <c r="H82" s="2">
        <f>22*((G82+8)/10)^0.3</f>
        <v>33.593699868398645</v>
      </c>
      <c r="I82">
        <v>500</v>
      </c>
      <c r="J82" s="3">
        <f>I82/B82</f>
        <v>2</v>
      </c>
      <c r="K82" s="7">
        <f>SQRT(P82/X82)</f>
        <v>7.7169466043553903E-2</v>
      </c>
      <c r="L82" s="2">
        <f t="shared" si="41"/>
        <v>31.25</v>
      </c>
      <c r="M82" s="3">
        <f t="shared" si="42"/>
        <v>0.76318943884902601</v>
      </c>
      <c r="N82">
        <v>4870</v>
      </c>
      <c r="O82" s="13">
        <v>4.4000000000000003E-3</v>
      </c>
      <c r="P82" s="4">
        <f>(E82*V82+G82*U82)/1000</f>
        <v>4741.924</v>
      </c>
      <c r="Q82" s="3">
        <f>N82/P82</f>
        <v>1.0270092899000489</v>
      </c>
      <c r="R82" s="3">
        <f t="shared" si="43"/>
        <v>0.61894201594120868</v>
      </c>
      <c r="S82">
        <f>B82-2*D82</f>
        <v>234</v>
      </c>
      <c r="T82">
        <f>C82-2*D82</f>
        <v>234</v>
      </c>
      <c r="U82" s="4">
        <f>S82*T82</f>
        <v>54756</v>
      </c>
      <c r="V82" s="4">
        <f>B82*C82-U82</f>
        <v>7744</v>
      </c>
      <c r="W82" s="6">
        <f>((C82*B82^3-T82*S82^3)*F82+(T82*S82^3)*H82*0.6)/12</f>
        <v>20169905428.264339</v>
      </c>
      <c r="X82" s="4">
        <f>(PI()^2*W82)/(I82*I82)</f>
        <v>796275.94953741541</v>
      </c>
      <c r="Y82" s="3" t="str">
        <f t="shared" si="44"/>
        <v/>
      </c>
    </row>
    <row r="83" spans="1:25">
      <c r="A83" s="16">
        <v>28</v>
      </c>
      <c r="B83">
        <v>250</v>
      </c>
      <c r="C83">
        <v>250</v>
      </c>
      <c r="D83">
        <v>8</v>
      </c>
      <c r="E83">
        <v>379</v>
      </c>
      <c r="F83">
        <v>200</v>
      </c>
      <c r="G83">
        <v>91</v>
      </c>
      <c r="H83" s="2">
        <f>22*((G83+8)/10)^0.3</f>
        <v>43.763620081373148</v>
      </c>
      <c r="I83">
        <v>500</v>
      </c>
      <c r="J83" s="3">
        <f>I83/B83</f>
        <v>2</v>
      </c>
      <c r="K83" s="7">
        <f>SQRT(P83/X83)</f>
        <v>9.6149476486715596E-2</v>
      </c>
      <c r="L83" s="2">
        <f t="shared" si="41"/>
        <v>31.25</v>
      </c>
      <c r="M83" s="3">
        <f t="shared" si="42"/>
        <v>0.76318943884902601</v>
      </c>
      <c r="N83">
        <v>8300</v>
      </c>
      <c r="O83">
        <v>6.4999999999999997E-3</v>
      </c>
      <c r="P83" s="4">
        <f>(E83*V83+G83*U83)/1000</f>
        <v>7917.7719999999999</v>
      </c>
      <c r="Q83" s="3">
        <f>N83/P83</f>
        <v>1.0482746914157164</v>
      </c>
      <c r="R83" s="3">
        <f t="shared" si="43"/>
        <v>0.37068205550753419</v>
      </c>
      <c r="S83">
        <f>B83-2*D83</f>
        <v>234</v>
      </c>
      <c r="T83">
        <f>C83-2*D83</f>
        <v>234</v>
      </c>
      <c r="U83" s="4">
        <f>S83*T83</f>
        <v>54756</v>
      </c>
      <c r="V83" s="4">
        <f>B83*C83-U83</f>
        <v>7744</v>
      </c>
      <c r="W83" s="6">
        <f>((C83*B83^3-T83*S83^3)*F83+(T83*S83^3)*H83*0.6)/12</f>
        <v>21694488101.369411</v>
      </c>
      <c r="X83" s="4">
        <f>(PI()^2*W83)/(I83*I83)</f>
        <v>856464.06097862497</v>
      </c>
      <c r="Y83" s="3">
        <f t="shared" si="44"/>
        <v>1.1575441910625148</v>
      </c>
    </row>
    <row r="84" spans="1:25">
      <c r="H84" s="2"/>
      <c r="K84" s="7"/>
      <c r="L84" s="2"/>
      <c r="M84" s="3"/>
      <c r="P84" s="15"/>
      <c r="Q84" s="10"/>
      <c r="R84" s="3"/>
      <c r="U84" s="4"/>
      <c r="V84" s="4"/>
      <c r="W84" s="6"/>
      <c r="X84" s="4"/>
      <c r="Y84" s="3"/>
    </row>
    <row r="85" spans="1:25">
      <c r="A85" s="27" t="s">
        <v>130</v>
      </c>
      <c r="B85" s="27" t="s">
        <v>118</v>
      </c>
      <c r="C85" s="27">
        <v>1996</v>
      </c>
      <c r="D85" t="s">
        <v>131</v>
      </c>
      <c r="H85" s="14" t="s">
        <v>47</v>
      </c>
      <c r="I85" s="27" t="s">
        <v>47</v>
      </c>
      <c r="K85" s="7"/>
      <c r="L85" s="2"/>
      <c r="M85" s="3"/>
      <c r="P85" s="4"/>
      <c r="Q85" s="3"/>
      <c r="R85" s="3"/>
      <c r="U85" s="4"/>
      <c r="V85" s="4"/>
      <c r="W85" s="6"/>
      <c r="X85" s="4"/>
      <c r="Y85" s="3"/>
    </row>
    <row r="86" spans="1:25">
      <c r="A86" s="16" t="s">
        <v>132</v>
      </c>
      <c r="B86">
        <v>148</v>
      </c>
      <c r="C86">
        <v>148</v>
      </c>
      <c r="D86">
        <v>4.38</v>
      </c>
      <c r="E86">
        <v>262</v>
      </c>
      <c r="F86">
        <v>206</v>
      </c>
      <c r="G86" s="2">
        <v>25.4</v>
      </c>
      <c r="H86" s="2">
        <f>22*((G86+8)/10)^0.3</f>
        <v>31.589781418202406</v>
      </c>
      <c r="I86">
        <f t="shared" ref="I86:I133" si="45">J86*B86</f>
        <v>444</v>
      </c>
      <c r="J86" s="3">
        <v>3</v>
      </c>
      <c r="K86" s="7">
        <f t="shared" ref="K86:K133" si="46">SQRT(P86/X86)</f>
        <v>9.8369311120484054E-2</v>
      </c>
      <c r="L86" s="2">
        <f t="shared" si="41"/>
        <v>33.789954337899545</v>
      </c>
      <c r="M86" s="3">
        <f t="shared" si="42"/>
        <v>0.68612141686898198</v>
      </c>
      <c r="N86">
        <v>1153</v>
      </c>
      <c r="P86" s="4">
        <f t="shared" ref="P86:P133" si="47">(E86*V86+G86*U86)/1000</f>
        <v>1151.6998198399997</v>
      </c>
      <c r="Q86" s="3">
        <f t="shared" ref="Q86:Q133" si="48">N86/P86</f>
        <v>1.0011289227779692</v>
      </c>
      <c r="R86" s="3">
        <f t="shared" si="43"/>
        <v>0.57241501426264552</v>
      </c>
      <c r="S86">
        <f t="shared" ref="S86:S133" si="49">B86-2*D86</f>
        <v>139.24</v>
      </c>
      <c r="T86">
        <f t="shared" ref="T86:T133" si="50">C86-2*D86</f>
        <v>139.24</v>
      </c>
      <c r="U86" s="4">
        <f t="shared" ref="U86:U133" si="51">S86*T86</f>
        <v>19387.777600000001</v>
      </c>
      <c r="V86" s="4">
        <f t="shared" ref="V86:V133" si="52">B86*C86-U86</f>
        <v>2516.2223999999987</v>
      </c>
      <c r="W86" s="6">
        <f t="shared" ref="W86:W133" si="53">((C86*B86^3-T86*S86^3)*F86+(T86*S86^3)*H86*0.6)/12</f>
        <v>2377312279.7195883</v>
      </c>
      <c r="X86" s="4">
        <f t="shared" ref="X86:X133" si="54">(PI()^2*W86)/(I86*I86)</f>
        <v>119020.02545797938</v>
      </c>
      <c r="Y86" s="3" t="str">
        <f t="shared" si="44"/>
        <v/>
      </c>
    </row>
    <row r="87" spans="1:25">
      <c r="A87" s="16" t="s">
        <v>133</v>
      </c>
      <c r="B87">
        <v>148</v>
      </c>
      <c r="C87">
        <v>148</v>
      </c>
      <c r="D87">
        <v>4.38</v>
      </c>
      <c r="E87">
        <v>262</v>
      </c>
      <c r="F87">
        <v>206</v>
      </c>
      <c r="G87" s="2">
        <v>40.5</v>
      </c>
      <c r="H87" s="2">
        <f t="shared" ref="H87:H133" si="55">22*((G87+8)/10)^0.3</f>
        <v>35.33012731089795</v>
      </c>
      <c r="I87">
        <f t="shared" si="45"/>
        <v>444</v>
      </c>
      <c r="J87" s="3">
        <v>3</v>
      </c>
      <c r="K87" s="7">
        <f t="shared" si="46"/>
        <v>0.10857106165825539</v>
      </c>
      <c r="L87" s="2">
        <f t="shared" si="41"/>
        <v>33.789954337899545</v>
      </c>
      <c r="M87" s="3">
        <f t="shared" si="42"/>
        <v>0.68612141686898198</v>
      </c>
      <c r="N87">
        <v>1414</v>
      </c>
      <c r="O87">
        <v>3.8999999999999998E-3</v>
      </c>
      <c r="P87" s="4">
        <f t="shared" si="47"/>
        <v>1444.4552615999999</v>
      </c>
      <c r="Q87" s="3">
        <f t="shared" si="48"/>
        <v>0.97891574601883824</v>
      </c>
      <c r="R87" s="3">
        <f t="shared" si="43"/>
        <v>0.45640061435323293</v>
      </c>
      <c r="S87">
        <f t="shared" si="49"/>
        <v>139.24</v>
      </c>
      <c r="T87">
        <f t="shared" si="50"/>
        <v>139.24</v>
      </c>
      <c r="U87" s="4">
        <f t="shared" si="51"/>
        <v>19387.777600000001</v>
      </c>
      <c r="V87" s="4">
        <f t="shared" si="52"/>
        <v>2516.2223999999987</v>
      </c>
      <c r="W87" s="6">
        <f t="shared" si="53"/>
        <v>2447609447.6192374</v>
      </c>
      <c r="X87" s="4">
        <f t="shared" si="54"/>
        <v>122539.44980303303</v>
      </c>
      <c r="Y87" s="3" t="str">
        <f t="shared" si="44"/>
        <v/>
      </c>
    </row>
    <row r="88" spans="1:25">
      <c r="A88" s="16" t="s">
        <v>134</v>
      </c>
      <c r="B88">
        <v>148</v>
      </c>
      <c r="C88">
        <v>148</v>
      </c>
      <c r="D88">
        <v>4.38</v>
      </c>
      <c r="E88">
        <v>262</v>
      </c>
      <c r="F88">
        <v>206</v>
      </c>
      <c r="G88" s="2">
        <v>40.5</v>
      </c>
      <c r="H88" s="2">
        <f t="shared" si="55"/>
        <v>35.33012731089795</v>
      </c>
      <c r="I88">
        <f t="shared" si="45"/>
        <v>444</v>
      </c>
      <c r="J88" s="3">
        <v>3</v>
      </c>
      <c r="K88" s="7">
        <f t="shared" si="46"/>
        <v>0.10857106165825539</v>
      </c>
      <c r="L88" s="2">
        <f t="shared" si="41"/>
        <v>33.789954337899545</v>
      </c>
      <c r="M88" s="3">
        <f t="shared" si="42"/>
        <v>0.68612141686898198</v>
      </c>
      <c r="N88">
        <v>1402</v>
      </c>
      <c r="P88" s="4">
        <f t="shared" si="47"/>
        <v>1444.4552615999999</v>
      </c>
      <c r="Q88" s="3">
        <f t="shared" si="48"/>
        <v>0.97060811592532614</v>
      </c>
      <c r="R88" s="3">
        <f t="shared" si="43"/>
        <v>0.45640061435323293</v>
      </c>
      <c r="S88">
        <f t="shared" si="49"/>
        <v>139.24</v>
      </c>
      <c r="T88">
        <f t="shared" si="50"/>
        <v>139.24</v>
      </c>
      <c r="U88" s="4">
        <f t="shared" si="51"/>
        <v>19387.777600000001</v>
      </c>
      <c r="V88" s="4">
        <f t="shared" si="52"/>
        <v>2516.2223999999987</v>
      </c>
      <c r="W88" s="6">
        <f t="shared" si="53"/>
        <v>2447609447.6192374</v>
      </c>
      <c r="X88" s="4">
        <f t="shared" si="54"/>
        <v>122539.44980303303</v>
      </c>
      <c r="Y88" s="3" t="str">
        <f t="shared" si="44"/>
        <v/>
      </c>
    </row>
    <row r="89" spans="1:25">
      <c r="A89" s="16" t="s">
        <v>135</v>
      </c>
      <c r="B89">
        <v>148</v>
      </c>
      <c r="C89">
        <v>148</v>
      </c>
      <c r="D89">
        <v>4.38</v>
      </c>
      <c r="E89">
        <v>262</v>
      </c>
      <c r="F89">
        <v>206</v>
      </c>
      <c r="G89" s="2">
        <v>77</v>
      </c>
      <c r="H89" s="2">
        <f t="shared" si="55"/>
        <v>41.806937823931818</v>
      </c>
      <c r="I89">
        <f t="shared" si="45"/>
        <v>444</v>
      </c>
      <c r="J89" s="3">
        <v>3</v>
      </c>
      <c r="K89" s="7">
        <f t="shared" si="46"/>
        <v>0.12934651948525827</v>
      </c>
      <c r="L89" s="2">
        <f t="shared" si="41"/>
        <v>33.789954337899545</v>
      </c>
      <c r="M89" s="3">
        <f t="shared" si="42"/>
        <v>0.68612141686898198</v>
      </c>
      <c r="N89">
        <v>2108</v>
      </c>
      <c r="P89" s="4">
        <f t="shared" si="47"/>
        <v>2152.109144</v>
      </c>
      <c r="Q89" s="3">
        <f t="shared" si="48"/>
        <v>0.97950422536748438</v>
      </c>
      <c r="R89" s="3">
        <f t="shared" si="43"/>
        <v>0.30632752555230058</v>
      </c>
      <c r="S89">
        <f t="shared" si="49"/>
        <v>139.24</v>
      </c>
      <c r="T89">
        <f t="shared" si="50"/>
        <v>139.24</v>
      </c>
      <c r="U89" s="4">
        <f t="shared" si="51"/>
        <v>19387.777600000001</v>
      </c>
      <c r="V89" s="4">
        <f t="shared" si="52"/>
        <v>2516.2223999999987</v>
      </c>
      <c r="W89" s="6">
        <f t="shared" si="53"/>
        <v>2569336541.6235938</v>
      </c>
      <c r="X89" s="4">
        <f t="shared" si="54"/>
        <v>128633.7109360438</v>
      </c>
      <c r="Y89" s="3">
        <f t="shared" si="44"/>
        <v>1.0932587507992633</v>
      </c>
    </row>
    <row r="90" spans="1:25">
      <c r="A90" s="16" t="s">
        <v>136</v>
      </c>
      <c r="B90">
        <v>215</v>
      </c>
      <c r="C90">
        <v>215</v>
      </c>
      <c r="D90">
        <v>4.38</v>
      </c>
      <c r="E90">
        <v>262</v>
      </c>
      <c r="F90">
        <v>206</v>
      </c>
      <c r="G90" s="2">
        <v>25.4</v>
      </c>
      <c r="H90" s="2">
        <f t="shared" si="55"/>
        <v>31.589781418202406</v>
      </c>
      <c r="I90">
        <f t="shared" si="45"/>
        <v>645</v>
      </c>
      <c r="J90" s="3">
        <v>3</v>
      </c>
      <c r="K90" s="7">
        <f t="shared" si="46"/>
        <v>0.10087515984545027</v>
      </c>
      <c r="L90" s="2">
        <f t="shared" si="41"/>
        <v>49.086757990867582</v>
      </c>
      <c r="M90" s="3">
        <f t="shared" si="42"/>
        <v>0.99673043666777794</v>
      </c>
      <c r="N90">
        <v>1777</v>
      </c>
      <c r="P90" s="4">
        <f t="shared" si="47"/>
        <v>2047.1837638399988</v>
      </c>
      <c r="Q90" s="3">
        <f t="shared" si="48"/>
        <v>0.86802173375329894</v>
      </c>
      <c r="R90" s="3">
        <f t="shared" si="43"/>
        <v>0.472256748943013</v>
      </c>
      <c r="S90">
        <f t="shared" si="49"/>
        <v>206.24</v>
      </c>
      <c r="T90">
        <f t="shared" si="50"/>
        <v>206.24</v>
      </c>
      <c r="U90" s="4">
        <f t="shared" si="51"/>
        <v>42534.937600000005</v>
      </c>
      <c r="V90" s="4">
        <f t="shared" si="52"/>
        <v>3690.0623999999953</v>
      </c>
      <c r="W90" s="6">
        <f t="shared" si="53"/>
        <v>8480237991.6055326</v>
      </c>
      <c r="X90" s="4">
        <f t="shared" si="54"/>
        <v>201181.64582473441</v>
      </c>
      <c r="Y90" s="3" t="str">
        <f t="shared" si="44"/>
        <v/>
      </c>
    </row>
    <row r="91" spans="1:25">
      <c r="A91" s="16" t="s">
        <v>137</v>
      </c>
      <c r="B91">
        <v>215</v>
      </c>
      <c r="C91">
        <v>215</v>
      </c>
      <c r="D91">
        <v>4.38</v>
      </c>
      <c r="E91">
        <v>262</v>
      </c>
      <c r="F91">
        <v>206</v>
      </c>
      <c r="G91" s="2">
        <v>41.1</v>
      </c>
      <c r="H91" s="2">
        <f t="shared" si="55"/>
        <v>35.460685634741765</v>
      </c>
      <c r="I91">
        <f t="shared" si="45"/>
        <v>645</v>
      </c>
      <c r="J91" s="3">
        <v>3</v>
      </c>
      <c r="K91" s="7">
        <f t="shared" si="46"/>
        <v>0.11384214088584985</v>
      </c>
      <c r="L91" s="2">
        <f t="shared" si="41"/>
        <v>49.086757990867582</v>
      </c>
      <c r="M91" s="3">
        <f t="shared" si="42"/>
        <v>0.99673043666777794</v>
      </c>
      <c r="N91">
        <v>2424</v>
      </c>
      <c r="O91" s="13">
        <v>3.0000000000000001E-3</v>
      </c>
      <c r="P91" s="4">
        <f t="shared" si="47"/>
        <v>2714.9822841599989</v>
      </c>
      <c r="Q91" s="3">
        <f t="shared" si="48"/>
        <v>0.89282350538429855</v>
      </c>
      <c r="R91" s="3">
        <f t="shared" si="43"/>
        <v>0.35609674303975081</v>
      </c>
      <c r="S91">
        <f t="shared" si="49"/>
        <v>206.24</v>
      </c>
      <c r="T91">
        <f t="shared" si="50"/>
        <v>206.24</v>
      </c>
      <c r="U91" s="4">
        <f t="shared" si="51"/>
        <v>42534.937600000005</v>
      </c>
      <c r="V91" s="4">
        <f t="shared" si="52"/>
        <v>3690.0623999999953</v>
      </c>
      <c r="W91" s="6">
        <f t="shared" si="53"/>
        <v>8830404035.3483868</v>
      </c>
      <c r="X91" s="4">
        <f t="shared" si="54"/>
        <v>209488.83968672954</v>
      </c>
      <c r="Y91" s="3" t="str">
        <f t="shared" si="44"/>
        <v/>
      </c>
    </row>
    <row r="92" spans="1:25">
      <c r="A92" s="16" t="s">
        <v>138</v>
      </c>
      <c r="B92">
        <v>215</v>
      </c>
      <c r="C92">
        <v>215</v>
      </c>
      <c r="D92">
        <v>4.38</v>
      </c>
      <c r="E92">
        <v>262</v>
      </c>
      <c r="F92">
        <v>206</v>
      </c>
      <c r="G92" s="2">
        <v>41.1</v>
      </c>
      <c r="H92" s="2">
        <f t="shared" si="55"/>
        <v>35.460685634741765</v>
      </c>
      <c r="I92">
        <f t="shared" si="45"/>
        <v>645</v>
      </c>
      <c r="J92" s="3">
        <v>3</v>
      </c>
      <c r="K92" s="7">
        <f t="shared" si="46"/>
        <v>0.11384214088584985</v>
      </c>
      <c r="L92" s="2">
        <f t="shared" si="41"/>
        <v>49.086757990867582</v>
      </c>
      <c r="M92" s="3">
        <f t="shared" si="42"/>
        <v>0.99673043666777794</v>
      </c>
      <c r="N92">
        <v>2393</v>
      </c>
      <c r="P92" s="4">
        <f t="shared" si="47"/>
        <v>2714.9822841599989</v>
      </c>
      <c r="Q92" s="3">
        <f t="shared" si="48"/>
        <v>0.88140538299695814</v>
      </c>
      <c r="R92" s="3">
        <f t="shared" si="43"/>
        <v>0.35609674303975081</v>
      </c>
      <c r="S92">
        <f t="shared" si="49"/>
        <v>206.24</v>
      </c>
      <c r="T92">
        <f t="shared" si="50"/>
        <v>206.24</v>
      </c>
      <c r="U92" s="4">
        <f t="shared" si="51"/>
        <v>42534.937600000005</v>
      </c>
      <c r="V92" s="4">
        <f t="shared" si="52"/>
        <v>3690.0623999999953</v>
      </c>
      <c r="W92" s="6">
        <f t="shared" si="53"/>
        <v>8830404035.3483868</v>
      </c>
      <c r="X92" s="4">
        <f t="shared" si="54"/>
        <v>209488.83968672954</v>
      </c>
      <c r="Y92" s="3" t="str">
        <f t="shared" si="44"/>
        <v/>
      </c>
    </row>
    <row r="93" spans="1:25">
      <c r="A93" s="16" t="s">
        <v>139</v>
      </c>
      <c r="B93">
        <v>215</v>
      </c>
      <c r="C93">
        <v>215</v>
      </c>
      <c r="D93">
        <v>4.38</v>
      </c>
      <c r="E93">
        <v>262</v>
      </c>
      <c r="F93">
        <v>206</v>
      </c>
      <c r="G93" s="2">
        <v>80.3</v>
      </c>
      <c r="H93" s="2">
        <f t="shared" si="55"/>
        <v>42.287391052158249</v>
      </c>
      <c r="I93">
        <f t="shared" si="45"/>
        <v>645</v>
      </c>
      <c r="J93" s="3">
        <v>3</v>
      </c>
      <c r="K93" s="7">
        <f t="shared" si="46"/>
        <v>0.13982813209640255</v>
      </c>
      <c r="L93" s="2">
        <f t="shared" si="41"/>
        <v>49.086757990867582</v>
      </c>
      <c r="M93" s="3">
        <f t="shared" si="42"/>
        <v>0.99673043666777794</v>
      </c>
      <c r="N93">
        <v>3837</v>
      </c>
      <c r="P93" s="4">
        <f t="shared" si="47"/>
        <v>4382.3518380799997</v>
      </c>
      <c r="Q93" s="3">
        <f t="shared" si="48"/>
        <v>0.87555726736926498</v>
      </c>
      <c r="R93" s="3">
        <f t="shared" si="43"/>
        <v>0.22061130290797751</v>
      </c>
      <c r="S93">
        <f t="shared" si="49"/>
        <v>206.24</v>
      </c>
      <c r="T93">
        <f t="shared" si="50"/>
        <v>206.24</v>
      </c>
      <c r="U93" s="4">
        <f t="shared" si="51"/>
        <v>42534.937600000005</v>
      </c>
      <c r="V93" s="4">
        <f t="shared" si="52"/>
        <v>3690.0623999999953</v>
      </c>
      <c r="W93" s="6">
        <f t="shared" si="53"/>
        <v>9447954946.9934616</v>
      </c>
      <c r="X93" s="4">
        <f t="shared" si="54"/>
        <v>224139.36115892229</v>
      </c>
      <c r="Y93" s="3">
        <f t="shared" si="44"/>
        <v>0.99146812487777958</v>
      </c>
    </row>
    <row r="94" spans="1:25">
      <c r="A94" s="16" t="s">
        <v>140</v>
      </c>
      <c r="B94">
        <v>323</v>
      </c>
      <c r="C94">
        <v>323</v>
      </c>
      <c r="D94">
        <v>4.38</v>
      </c>
      <c r="E94">
        <v>262</v>
      </c>
      <c r="F94">
        <v>206</v>
      </c>
      <c r="G94" s="2">
        <v>25.4</v>
      </c>
      <c r="H94" s="2">
        <f t="shared" si="55"/>
        <v>31.589781418202406</v>
      </c>
      <c r="I94">
        <f t="shared" si="45"/>
        <v>969</v>
      </c>
      <c r="J94" s="3">
        <v>3</v>
      </c>
      <c r="K94" s="7">
        <f t="shared" si="46"/>
        <v>0.10409569051544555</v>
      </c>
      <c r="L94" s="2">
        <f t="shared" si="41"/>
        <v>73.74429223744292</v>
      </c>
      <c r="M94" s="3">
        <f t="shared" si="42"/>
        <v>1.4974136327613594</v>
      </c>
      <c r="N94">
        <v>3367</v>
      </c>
      <c r="O94">
        <v>2.5999999999999999E-3</v>
      </c>
      <c r="P94" s="4">
        <f t="shared" si="47"/>
        <v>3970.7104198399998</v>
      </c>
      <c r="Q94" s="3">
        <f t="shared" si="48"/>
        <v>0.84795909144532222</v>
      </c>
      <c r="R94" s="3">
        <f t="shared" si="43"/>
        <v>0.36833264432789664</v>
      </c>
      <c r="S94">
        <f t="shared" si="49"/>
        <v>314.24</v>
      </c>
      <c r="T94">
        <f t="shared" si="50"/>
        <v>314.24</v>
      </c>
      <c r="U94" s="4">
        <f t="shared" si="51"/>
        <v>98746.777600000001</v>
      </c>
      <c r="V94" s="4">
        <f t="shared" si="52"/>
        <v>5582.2223999999987</v>
      </c>
      <c r="W94" s="6">
        <f t="shared" si="53"/>
        <v>34861857505.606079</v>
      </c>
      <c r="X94" s="4">
        <f t="shared" si="54"/>
        <v>366439.86519938504</v>
      </c>
      <c r="Y94" s="3" t="str">
        <f t="shared" si="44"/>
        <v/>
      </c>
    </row>
    <row r="95" spans="1:25">
      <c r="A95" s="16" t="s">
        <v>141</v>
      </c>
      <c r="B95">
        <v>323</v>
      </c>
      <c r="C95">
        <v>323</v>
      </c>
      <c r="D95">
        <v>4.38</v>
      </c>
      <c r="E95">
        <v>262</v>
      </c>
      <c r="F95">
        <v>206</v>
      </c>
      <c r="G95" s="2">
        <v>41.1</v>
      </c>
      <c r="H95" s="2">
        <f t="shared" si="55"/>
        <v>35.460685634741765</v>
      </c>
      <c r="I95">
        <f t="shared" si="45"/>
        <v>969</v>
      </c>
      <c r="J95" s="3">
        <v>3</v>
      </c>
      <c r="K95" s="7">
        <f t="shared" si="46"/>
        <v>0.11955308268966634</v>
      </c>
      <c r="L95" s="2">
        <f t="shared" si="41"/>
        <v>73.74429223744292</v>
      </c>
      <c r="M95" s="3">
        <f t="shared" si="42"/>
        <v>1.4974136327613594</v>
      </c>
      <c r="N95">
        <v>5950</v>
      </c>
      <c r="O95">
        <v>3.3E-3</v>
      </c>
      <c r="P95" s="4">
        <f t="shared" si="47"/>
        <v>5521.03482816</v>
      </c>
      <c r="Q95" s="3">
        <f t="shared" si="48"/>
        <v>1.0776965161770156</v>
      </c>
      <c r="R95" s="3">
        <f t="shared" si="43"/>
        <v>0.26490364837771224</v>
      </c>
      <c r="S95">
        <f t="shared" si="49"/>
        <v>314.24</v>
      </c>
      <c r="T95">
        <f t="shared" si="50"/>
        <v>314.24</v>
      </c>
      <c r="U95" s="4">
        <f t="shared" si="51"/>
        <v>98746.777600000001</v>
      </c>
      <c r="V95" s="4">
        <f t="shared" si="52"/>
        <v>5582.2223999999987</v>
      </c>
      <c r="W95" s="6">
        <f t="shared" si="53"/>
        <v>36749102550.753426</v>
      </c>
      <c r="X95" s="4">
        <f t="shared" si="54"/>
        <v>386277.07036927005</v>
      </c>
      <c r="Y95" s="3" t="str">
        <f t="shared" si="44"/>
        <v/>
      </c>
    </row>
    <row r="96" spans="1:25">
      <c r="A96" s="16" t="s">
        <v>142</v>
      </c>
      <c r="B96">
        <v>323</v>
      </c>
      <c r="C96">
        <v>323</v>
      </c>
      <c r="D96">
        <v>4.38</v>
      </c>
      <c r="E96">
        <v>262</v>
      </c>
      <c r="F96">
        <v>206</v>
      </c>
      <c r="G96" s="2">
        <v>41.1</v>
      </c>
      <c r="H96" s="2">
        <f t="shared" si="55"/>
        <v>35.460685634741765</v>
      </c>
      <c r="I96">
        <f t="shared" si="45"/>
        <v>969</v>
      </c>
      <c r="J96" s="3">
        <v>3</v>
      </c>
      <c r="K96" s="7">
        <f t="shared" si="46"/>
        <v>0.11955308268966634</v>
      </c>
      <c r="L96" s="2">
        <f t="shared" si="41"/>
        <v>73.74429223744292</v>
      </c>
      <c r="M96" s="3">
        <f t="shared" si="42"/>
        <v>1.4974136327613594</v>
      </c>
      <c r="N96">
        <v>4830</v>
      </c>
      <c r="P96" s="4">
        <f t="shared" si="47"/>
        <v>5521.03482816</v>
      </c>
      <c r="Q96" s="3">
        <f t="shared" si="48"/>
        <v>0.87483599548487145</v>
      </c>
      <c r="R96" s="3">
        <f t="shared" si="43"/>
        <v>0.26490364837771224</v>
      </c>
      <c r="S96">
        <f t="shared" si="49"/>
        <v>314.24</v>
      </c>
      <c r="T96">
        <f t="shared" si="50"/>
        <v>314.24</v>
      </c>
      <c r="U96" s="4">
        <f t="shared" si="51"/>
        <v>98746.777600000001</v>
      </c>
      <c r="V96" s="4">
        <f t="shared" si="52"/>
        <v>5582.2223999999987</v>
      </c>
      <c r="W96" s="6">
        <f t="shared" si="53"/>
        <v>36749102550.753426</v>
      </c>
      <c r="X96" s="4">
        <f t="shared" si="54"/>
        <v>386277.07036927005</v>
      </c>
      <c r="Y96" s="3" t="str">
        <f t="shared" si="44"/>
        <v/>
      </c>
    </row>
    <row r="97" spans="1:25">
      <c r="A97" s="16" t="s">
        <v>143</v>
      </c>
      <c r="B97">
        <v>323</v>
      </c>
      <c r="C97">
        <v>323</v>
      </c>
      <c r="D97">
        <v>4.38</v>
      </c>
      <c r="E97">
        <v>262</v>
      </c>
      <c r="F97">
        <v>206</v>
      </c>
      <c r="G97" s="2">
        <v>80.3</v>
      </c>
      <c r="H97" s="2">
        <f t="shared" si="55"/>
        <v>42.287391052158249</v>
      </c>
      <c r="I97">
        <f t="shared" si="45"/>
        <v>969</v>
      </c>
      <c r="J97" s="3">
        <v>3</v>
      </c>
      <c r="K97" s="7">
        <f t="shared" si="46"/>
        <v>0.14931411276261569</v>
      </c>
      <c r="L97" s="2">
        <f t="shared" si="41"/>
        <v>73.74429223744292</v>
      </c>
      <c r="M97" s="3">
        <f t="shared" si="42"/>
        <v>1.4974136327613594</v>
      </c>
      <c r="N97">
        <v>7481</v>
      </c>
      <c r="O97">
        <v>3.5999999999999999E-3</v>
      </c>
      <c r="P97" s="4">
        <f t="shared" si="47"/>
        <v>9391.9085100799985</v>
      </c>
      <c r="Q97" s="3">
        <f t="shared" si="48"/>
        <v>0.79653672008952292</v>
      </c>
      <c r="R97" s="3">
        <f t="shared" si="43"/>
        <v>0.15572364948298906</v>
      </c>
      <c r="S97">
        <f t="shared" si="49"/>
        <v>314.24</v>
      </c>
      <c r="T97">
        <f t="shared" si="50"/>
        <v>314.24</v>
      </c>
      <c r="U97" s="4">
        <f t="shared" si="51"/>
        <v>98746.777600000001</v>
      </c>
      <c r="V97" s="4">
        <f t="shared" si="52"/>
        <v>5582.2223999999987</v>
      </c>
      <c r="W97" s="6">
        <f t="shared" si="53"/>
        <v>40077437547.690643</v>
      </c>
      <c r="X97" s="4">
        <f t="shared" si="54"/>
        <v>421261.85646163311</v>
      </c>
      <c r="Y97" s="3">
        <f t="shared" si="44"/>
        <v>0.91203861511443329</v>
      </c>
    </row>
    <row r="98" spans="1:25">
      <c r="A98" s="16" t="s">
        <v>144</v>
      </c>
      <c r="B98">
        <v>144</v>
      </c>
      <c r="C98">
        <v>144</v>
      </c>
      <c r="D98">
        <v>6.36</v>
      </c>
      <c r="E98">
        <v>618</v>
      </c>
      <c r="F98">
        <v>206</v>
      </c>
      <c r="G98" s="2">
        <v>25.4</v>
      </c>
      <c r="H98" s="2">
        <f t="shared" si="55"/>
        <v>31.589781418202406</v>
      </c>
      <c r="I98">
        <f t="shared" si="45"/>
        <v>432</v>
      </c>
      <c r="J98" s="3">
        <v>3</v>
      </c>
      <c r="K98" s="7">
        <f t="shared" si="46"/>
        <v>0.13371337118783724</v>
      </c>
      <c r="L98" s="2">
        <f t="shared" si="41"/>
        <v>22.641509433962263</v>
      </c>
      <c r="M98" s="3">
        <f t="shared" si="42"/>
        <v>0.70609370427039897</v>
      </c>
      <c r="N98">
        <v>2572</v>
      </c>
      <c r="P98" s="4">
        <f t="shared" si="47"/>
        <v>2601.7198041600004</v>
      </c>
      <c r="Q98" s="3">
        <f t="shared" si="48"/>
        <v>0.98857686207696915</v>
      </c>
      <c r="R98" s="3">
        <f t="shared" si="43"/>
        <v>0.83174408917514664</v>
      </c>
      <c r="S98">
        <f t="shared" si="49"/>
        <v>131.28</v>
      </c>
      <c r="T98">
        <f t="shared" si="50"/>
        <v>131.28</v>
      </c>
      <c r="U98" s="4">
        <f t="shared" si="51"/>
        <v>17234.438399999999</v>
      </c>
      <c r="V98" s="4">
        <f t="shared" si="52"/>
        <v>3501.5616000000009</v>
      </c>
      <c r="W98" s="6">
        <f t="shared" si="53"/>
        <v>2751557509.1080112</v>
      </c>
      <c r="X98" s="4">
        <f t="shared" si="54"/>
        <v>145516.0327811155</v>
      </c>
      <c r="Y98" s="3" t="str">
        <f t="shared" si="44"/>
        <v/>
      </c>
    </row>
    <row r="99" spans="1:25">
      <c r="A99" s="16" t="s">
        <v>145</v>
      </c>
      <c r="B99">
        <v>144</v>
      </c>
      <c r="C99">
        <v>144</v>
      </c>
      <c r="D99">
        <v>6.36</v>
      </c>
      <c r="E99">
        <v>618</v>
      </c>
      <c r="F99">
        <v>206</v>
      </c>
      <c r="G99" s="2">
        <v>40.5</v>
      </c>
      <c r="H99" s="2">
        <f t="shared" si="55"/>
        <v>35.33012731089795</v>
      </c>
      <c r="I99">
        <f t="shared" si="45"/>
        <v>432</v>
      </c>
      <c r="J99" s="3">
        <v>3</v>
      </c>
      <c r="K99" s="7">
        <f t="shared" si="46"/>
        <v>0.13884690291947854</v>
      </c>
      <c r="L99" s="2">
        <f t="shared" si="41"/>
        <v>22.641509433962263</v>
      </c>
      <c r="M99" s="3">
        <f t="shared" si="42"/>
        <v>0.70609370427039897</v>
      </c>
      <c r="N99">
        <v>2808</v>
      </c>
      <c r="P99" s="4">
        <f t="shared" si="47"/>
        <v>2861.9598240000005</v>
      </c>
      <c r="Q99" s="3">
        <f t="shared" si="48"/>
        <v>0.98114584853794917</v>
      </c>
      <c r="R99" s="3">
        <f t="shared" si="43"/>
        <v>0.75611301411476417</v>
      </c>
      <c r="S99">
        <f t="shared" si="49"/>
        <v>131.28</v>
      </c>
      <c r="T99">
        <f t="shared" si="50"/>
        <v>131.28</v>
      </c>
      <c r="U99" s="4">
        <f t="shared" si="51"/>
        <v>17234.438399999999</v>
      </c>
      <c r="V99" s="4">
        <f t="shared" si="52"/>
        <v>3501.5616000000009</v>
      </c>
      <c r="W99" s="6">
        <f t="shared" si="53"/>
        <v>2807106483.1840549</v>
      </c>
      <c r="X99" s="4">
        <f t="shared" si="54"/>
        <v>148453.73853716467</v>
      </c>
      <c r="Y99" s="3" t="str">
        <f t="shared" si="44"/>
        <v/>
      </c>
    </row>
    <row r="100" spans="1:25">
      <c r="A100" s="16" t="s">
        <v>146</v>
      </c>
      <c r="B100">
        <v>144</v>
      </c>
      <c r="C100">
        <v>144</v>
      </c>
      <c r="D100">
        <v>6.36</v>
      </c>
      <c r="E100">
        <v>618</v>
      </c>
      <c r="F100">
        <v>206</v>
      </c>
      <c r="G100" s="2">
        <v>40.5</v>
      </c>
      <c r="H100" s="2">
        <f t="shared" si="55"/>
        <v>35.33012731089795</v>
      </c>
      <c r="I100">
        <f t="shared" si="45"/>
        <v>432</v>
      </c>
      <c r="J100" s="3">
        <v>3</v>
      </c>
      <c r="K100" s="7">
        <f t="shared" si="46"/>
        <v>0.13884690291947854</v>
      </c>
      <c r="L100" s="2">
        <f t="shared" si="41"/>
        <v>22.641509433962263</v>
      </c>
      <c r="M100" s="3">
        <f t="shared" si="42"/>
        <v>0.70609370427039897</v>
      </c>
      <c r="N100">
        <v>2765</v>
      </c>
      <c r="P100" s="4">
        <f t="shared" si="47"/>
        <v>2861.9598240000005</v>
      </c>
      <c r="Q100" s="3">
        <f t="shared" si="48"/>
        <v>0.96612117920492502</v>
      </c>
      <c r="R100" s="3">
        <f t="shared" si="43"/>
        <v>0.75611301411476417</v>
      </c>
      <c r="S100">
        <f t="shared" si="49"/>
        <v>131.28</v>
      </c>
      <c r="T100">
        <f t="shared" si="50"/>
        <v>131.28</v>
      </c>
      <c r="U100" s="4">
        <f t="shared" si="51"/>
        <v>17234.438399999999</v>
      </c>
      <c r="V100" s="4">
        <f t="shared" si="52"/>
        <v>3501.5616000000009</v>
      </c>
      <c r="W100" s="6">
        <f t="shared" si="53"/>
        <v>2807106483.1840549</v>
      </c>
      <c r="X100" s="4">
        <f t="shared" si="54"/>
        <v>148453.73853716467</v>
      </c>
      <c r="Y100" s="3" t="str">
        <f t="shared" si="44"/>
        <v/>
      </c>
    </row>
    <row r="101" spans="1:25">
      <c r="A101" s="16" t="s">
        <v>147</v>
      </c>
      <c r="B101">
        <v>144</v>
      </c>
      <c r="C101">
        <v>144</v>
      </c>
      <c r="D101">
        <v>6.36</v>
      </c>
      <c r="E101">
        <v>618</v>
      </c>
      <c r="F101">
        <v>206</v>
      </c>
      <c r="G101" s="2">
        <v>77</v>
      </c>
      <c r="H101" s="2">
        <f t="shared" si="55"/>
        <v>41.806937823931818</v>
      </c>
      <c r="I101">
        <f t="shared" si="45"/>
        <v>432</v>
      </c>
      <c r="J101" s="3">
        <v>3</v>
      </c>
      <c r="K101" s="7">
        <f t="shared" si="46"/>
        <v>0.15078711255694416</v>
      </c>
      <c r="L101" s="2">
        <f t="shared" si="41"/>
        <v>22.641509433962263</v>
      </c>
      <c r="M101" s="3">
        <f t="shared" si="42"/>
        <v>0.70609370427039897</v>
      </c>
      <c r="N101">
        <v>3399</v>
      </c>
      <c r="P101" s="4">
        <f t="shared" si="47"/>
        <v>3491.0168256000002</v>
      </c>
      <c r="Q101" s="3">
        <f t="shared" si="48"/>
        <v>0.97364182695275747</v>
      </c>
      <c r="R101" s="3">
        <f t="shared" si="43"/>
        <v>0.61986669698393115</v>
      </c>
      <c r="S101">
        <f t="shared" si="49"/>
        <v>131.28</v>
      </c>
      <c r="T101">
        <f t="shared" si="50"/>
        <v>131.28</v>
      </c>
      <c r="U101" s="4">
        <f t="shared" si="51"/>
        <v>17234.438399999999</v>
      </c>
      <c r="V101" s="4">
        <f t="shared" si="52"/>
        <v>3501.5616000000009</v>
      </c>
      <c r="W101" s="6">
        <f t="shared" si="53"/>
        <v>2903295496.0736299</v>
      </c>
      <c r="X101" s="4">
        <f t="shared" si="54"/>
        <v>153540.69147436132</v>
      </c>
      <c r="Y101" s="3">
        <f t="shared" si="44"/>
        <v>1.0325158775979331</v>
      </c>
    </row>
    <row r="102" spans="1:25">
      <c r="A102" s="16" t="s">
        <v>148</v>
      </c>
      <c r="B102">
        <v>211</v>
      </c>
      <c r="C102">
        <v>211</v>
      </c>
      <c r="D102">
        <v>6.36</v>
      </c>
      <c r="E102">
        <v>618</v>
      </c>
      <c r="F102">
        <v>206</v>
      </c>
      <c r="G102" s="2">
        <v>25.4</v>
      </c>
      <c r="H102" s="2">
        <f t="shared" si="55"/>
        <v>31.589781418202406</v>
      </c>
      <c r="I102">
        <f t="shared" si="45"/>
        <v>633</v>
      </c>
      <c r="J102" s="3">
        <v>3</v>
      </c>
      <c r="K102" s="7">
        <f t="shared" si="46"/>
        <v>0.13126311579922892</v>
      </c>
      <c r="L102" s="2">
        <f t="shared" si="41"/>
        <v>33.176100628930818</v>
      </c>
      <c r="M102" s="3">
        <f t="shared" si="42"/>
        <v>1.0346234138962098</v>
      </c>
      <c r="N102">
        <v>3920</v>
      </c>
      <c r="P102" s="4">
        <f t="shared" si="47"/>
        <v>4215.933652159998</v>
      </c>
      <c r="Q102" s="3">
        <f t="shared" si="48"/>
        <v>0.92980590384566919</v>
      </c>
      <c r="R102" s="3">
        <f t="shared" si="43"/>
        <v>0.76313670333773498</v>
      </c>
      <c r="S102">
        <f t="shared" si="49"/>
        <v>198.28</v>
      </c>
      <c r="T102">
        <f t="shared" si="50"/>
        <v>198.28</v>
      </c>
      <c r="U102" s="4">
        <f t="shared" si="51"/>
        <v>39314.958400000003</v>
      </c>
      <c r="V102" s="4">
        <f t="shared" si="52"/>
        <v>5206.0415999999968</v>
      </c>
      <c r="W102" s="6">
        <f t="shared" si="53"/>
        <v>9933814008.551918</v>
      </c>
      <c r="X102" s="4">
        <f t="shared" si="54"/>
        <v>244685.56525985774</v>
      </c>
      <c r="Y102" s="3" t="str">
        <f t="shared" si="44"/>
        <v/>
      </c>
    </row>
    <row r="103" spans="1:25">
      <c r="A103" s="16" t="s">
        <v>149</v>
      </c>
      <c r="B103">
        <v>211</v>
      </c>
      <c r="C103">
        <v>211</v>
      </c>
      <c r="D103">
        <v>6.36</v>
      </c>
      <c r="E103">
        <v>618</v>
      </c>
      <c r="F103">
        <v>206</v>
      </c>
      <c r="G103" s="2">
        <v>40.5</v>
      </c>
      <c r="H103" s="2">
        <f t="shared" si="55"/>
        <v>35.33012731089795</v>
      </c>
      <c r="I103">
        <f t="shared" si="45"/>
        <v>633</v>
      </c>
      <c r="J103" s="3">
        <v>3</v>
      </c>
      <c r="K103" s="7">
        <f t="shared" si="46"/>
        <v>0.13820418891330166</v>
      </c>
      <c r="L103" s="2">
        <f t="shared" si="41"/>
        <v>33.176100628930818</v>
      </c>
      <c r="M103" s="3">
        <f t="shared" si="42"/>
        <v>1.0346234138962098</v>
      </c>
      <c r="N103">
        <v>4428</v>
      </c>
      <c r="P103" s="4">
        <f t="shared" si="47"/>
        <v>4809.5895239999982</v>
      </c>
      <c r="Q103" s="3">
        <f t="shared" si="48"/>
        <v>0.92066068796601985</v>
      </c>
      <c r="R103" s="3">
        <f t="shared" si="43"/>
        <v>0.66894143309848064</v>
      </c>
      <c r="S103">
        <f t="shared" si="49"/>
        <v>198.28</v>
      </c>
      <c r="T103">
        <f t="shared" si="50"/>
        <v>198.28</v>
      </c>
      <c r="U103" s="4">
        <f t="shared" si="51"/>
        <v>39314.958400000003</v>
      </c>
      <c r="V103" s="4">
        <f t="shared" si="52"/>
        <v>5206.0415999999968</v>
      </c>
      <c r="W103" s="6">
        <f t="shared" si="53"/>
        <v>10222880273.676907</v>
      </c>
      <c r="X103" s="4">
        <f t="shared" si="54"/>
        <v>251805.72499093105</v>
      </c>
      <c r="Y103" s="3" t="str">
        <f t="shared" si="44"/>
        <v/>
      </c>
    </row>
    <row r="104" spans="1:25">
      <c r="A104" s="16" t="s">
        <v>150</v>
      </c>
      <c r="B104">
        <v>211</v>
      </c>
      <c r="C104">
        <v>211</v>
      </c>
      <c r="D104">
        <v>6.36</v>
      </c>
      <c r="E104">
        <v>618</v>
      </c>
      <c r="F104">
        <v>206</v>
      </c>
      <c r="G104" s="2">
        <v>40.5</v>
      </c>
      <c r="H104" s="2">
        <f t="shared" si="55"/>
        <v>35.33012731089795</v>
      </c>
      <c r="I104">
        <f t="shared" si="45"/>
        <v>633</v>
      </c>
      <c r="J104" s="3">
        <v>3</v>
      </c>
      <c r="K104" s="7">
        <f t="shared" si="46"/>
        <v>0.13820418891330166</v>
      </c>
      <c r="L104" s="2">
        <f t="shared" si="41"/>
        <v>33.176100628930818</v>
      </c>
      <c r="M104" s="3">
        <f t="shared" si="42"/>
        <v>1.0346234138962098</v>
      </c>
      <c r="N104">
        <v>4484</v>
      </c>
      <c r="P104" s="4">
        <f t="shared" si="47"/>
        <v>4809.5895239999982</v>
      </c>
      <c r="Q104" s="3">
        <f t="shared" si="48"/>
        <v>0.93230409323388275</v>
      </c>
      <c r="R104" s="3">
        <f t="shared" si="43"/>
        <v>0.66894143309848064</v>
      </c>
      <c r="S104">
        <f t="shared" si="49"/>
        <v>198.28</v>
      </c>
      <c r="T104">
        <f t="shared" si="50"/>
        <v>198.28</v>
      </c>
      <c r="U104" s="4">
        <f t="shared" si="51"/>
        <v>39314.958400000003</v>
      </c>
      <c r="V104" s="4">
        <f t="shared" si="52"/>
        <v>5206.0415999999968</v>
      </c>
      <c r="W104" s="6">
        <f t="shared" si="53"/>
        <v>10222880273.676907</v>
      </c>
      <c r="X104" s="4">
        <f t="shared" si="54"/>
        <v>251805.72499093105</v>
      </c>
      <c r="Y104" s="3" t="str">
        <f t="shared" si="44"/>
        <v/>
      </c>
    </row>
    <row r="105" spans="1:25">
      <c r="A105" s="16" t="s">
        <v>151</v>
      </c>
      <c r="B105">
        <v>211</v>
      </c>
      <c r="C105">
        <v>211</v>
      </c>
      <c r="D105">
        <v>6.36</v>
      </c>
      <c r="E105">
        <v>618</v>
      </c>
      <c r="F105">
        <v>206</v>
      </c>
      <c r="G105" s="2">
        <v>77</v>
      </c>
      <c r="H105" s="2">
        <f t="shared" si="55"/>
        <v>41.806937823931818</v>
      </c>
      <c r="I105">
        <f t="shared" si="45"/>
        <v>633</v>
      </c>
      <c r="J105" s="3">
        <v>3</v>
      </c>
      <c r="K105" s="7">
        <f t="shared" si="46"/>
        <v>0.15375837985878602</v>
      </c>
      <c r="L105" s="2">
        <f t="shared" si="41"/>
        <v>33.176100628930818</v>
      </c>
      <c r="M105" s="3">
        <f t="shared" si="42"/>
        <v>1.0346234138962098</v>
      </c>
      <c r="N105">
        <v>5758</v>
      </c>
      <c r="P105" s="4">
        <f t="shared" si="47"/>
        <v>6244.5855055999982</v>
      </c>
      <c r="Q105" s="3">
        <f t="shared" si="48"/>
        <v>0.92207881449238871</v>
      </c>
      <c r="R105" s="3">
        <f t="shared" si="43"/>
        <v>0.51521973810988231</v>
      </c>
      <c r="S105">
        <f t="shared" si="49"/>
        <v>198.28</v>
      </c>
      <c r="T105">
        <f t="shared" si="50"/>
        <v>198.28</v>
      </c>
      <c r="U105" s="4">
        <f t="shared" si="51"/>
        <v>39314.958400000003</v>
      </c>
      <c r="V105" s="4">
        <f t="shared" si="52"/>
        <v>5206.0415999999968</v>
      </c>
      <c r="W105" s="6">
        <f t="shared" si="53"/>
        <v>10723429548.700163</v>
      </c>
      <c r="X105" s="4">
        <f t="shared" si="54"/>
        <v>264135.04605472775</v>
      </c>
      <c r="Y105" s="3">
        <f t="shared" si="44"/>
        <v>0.99438774738179958</v>
      </c>
    </row>
    <row r="106" spans="1:25">
      <c r="A106" s="16" t="s">
        <v>152</v>
      </c>
      <c r="B106">
        <v>319</v>
      </c>
      <c r="C106">
        <v>319</v>
      </c>
      <c r="D106">
        <v>6.36</v>
      </c>
      <c r="E106">
        <v>618</v>
      </c>
      <c r="F106">
        <v>206</v>
      </c>
      <c r="G106" s="2">
        <v>25.4</v>
      </c>
      <c r="H106" s="2">
        <f t="shared" si="55"/>
        <v>31.589781418202406</v>
      </c>
      <c r="I106">
        <f t="shared" si="45"/>
        <v>957</v>
      </c>
      <c r="J106" s="3">
        <v>3</v>
      </c>
      <c r="K106" s="7">
        <f t="shared" si="46"/>
        <v>0.12914980870578194</v>
      </c>
      <c r="L106" s="2">
        <f t="shared" si="41"/>
        <v>50.15723270440251</v>
      </c>
      <c r="M106" s="3">
        <f t="shared" si="42"/>
        <v>1.5641936920990087</v>
      </c>
      <c r="N106">
        <v>6320</v>
      </c>
      <c r="O106">
        <v>4.5999999999999999E-3</v>
      </c>
      <c r="P106" s="4">
        <f t="shared" si="47"/>
        <v>7298.010004160009</v>
      </c>
      <c r="Q106" s="3">
        <f t="shared" si="48"/>
        <v>0.86598949527302316</v>
      </c>
      <c r="R106" s="3">
        <f t="shared" si="43"/>
        <v>0.67351251450713157</v>
      </c>
      <c r="S106">
        <f t="shared" si="49"/>
        <v>306.27999999999997</v>
      </c>
      <c r="T106">
        <f t="shared" si="50"/>
        <v>306.27999999999997</v>
      </c>
      <c r="U106" s="4">
        <f t="shared" si="51"/>
        <v>93807.438399999985</v>
      </c>
      <c r="V106" s="4">
        <f t="shared" si="52"/>
        <v>7953.5616000000155</v>
      </c>
      <c r="W106" s="6">
        <f t="shared" si="53"/>
        <v>40601403838.164185</v>
      </c>
      <c r="X106" s="4">
        <f t="shared" si="54"/>
        <v>437539.15111721645</v>
      </c>
      <c r="Y106" s="3" t="str">
        <f t="shared" si="44"/>
        <v/>
      </c>
    </row>
    <row r="107" spans="1:25">
      <c r="A107" s="16" t="s">
        <v>153</v>
      </c>
      <c r="B107">
        <v>319</v>
      </c>
      <c r="C107">
        <v>319</v>
      </c>
      <c r="D107">
        <v>6.36</v>
      </c>
      <c r="E107">
        <v>618</v>
      </c>
      <c r="F107">
        <v>206</v>
      </c>
      <c r="G107" s="2">
        <v>41.1</v>
      </c>
      <c r="H107" s="2">
        <f t="shared" si="55"/>
        <v>35.460685634741765</v>
      </c>
      <c r="I107">
        <f t="shared" si="45"/>
        <v>957</v>
      </c>
      <c r="J107" s="3">
        <v>3</v>
      </c>
      <c r="K107" s="7">
        <f t="shared" si="46"/>
        <v>0.13870358944771324</v>
      </c>
      <c r="L107" s="2">
        <f t="shared" si="41"/>
        <v>50.15723270440251</v>
      </c>
      <c r="M107" s="3">
        <f t="shared" si="42"/>
        <v>1.5641936920990087</v>
      </c>
      <c r="N107">
        <v>7780</v>
      </c>
      <c r="O107">
        <v>3.2000000000000002E-3</v>
      </c>
      <c r="P107" s="4">
        <f t="shared" si="47"/>
        <v>8770.7867870400096</v>
      </c>
      <c r="Q107" s="3">
        <f t="shared" si="48"/>
        <v>0.88703558630520729</v>
      </c>
      <c r="R107" s="3">
        <f t="shared" si="43"/>
        <v>0.56041734774159746</v>
      </c>
      <c r="S107">
        <f t="shared" si="49"/>
        <v>306.27999999999997</v>
      </c>
      <c r="T107">
        <f t="shared" si="50"/>
        <v>306.27999999999997</v>
      </c>
      <c r="U107" s="4">
        <f t="shared" si="51"/>
        <v>93807.438399999985</v>
      </c>
      <c r="V107" s="4">
        <f t="shared" si="52"/>
        <v>7953.5616000000155</v>
      </c>
      <c r="W107" s="6">
        <f t="shared" si="53"/>
        <v>42304569855.093636</v>
      </c>
      <c r="X107" s="4">
        <f t="shared" si="54"/>
        <v>455893.24094695126</v>
      </c>
      <c r="Y107" s="3" t="str">
        <f t="shared" si="44"/>
        <v/>
      </c>
    </row>
    <row r="108" spans="1:25">
      <c r="A108" s="16" t="s">
        <v>154</v>
      </c>
      <c r="B108">
        <v>318</v>
      </c>
      <c r="C108">
        <v>318</v>
      </c>
      <c r="D108">
        <v>6.36</v>
      </c>
      <c r="E108">
        <v>618</v>
      </c>
      <c r="F108">
        <v>206</v>
      </c>
      <c r="G108" s="2">
        <v>41.1</v>
      </c>
      <c r="H108" s="2">
        <f t="shared" si="55"/>
        <v>35.460685634741765</v>
      </c>
      <c r="I108">
        <f t="shared" si="45"/>
        <v>954</v>
      </c>
      <c r="J108" s="3">
        <v>3</v>
      </c>
      <c r="K108" s="7">
        <f t="shared" si="46"/>
        <v>0.13869937478229649</v>
      </c>
      <c r="L108" s="2">
        <f t="shared" si="41"/>
        <v>50</v>
      </c>
      <c r="M108" s="3">
        <f t="shared" si="42"/>
        <v>1.5592902635971311</v>
      </c>
      <c r="N108">
        <v>7473</v>
      </c>
      <c r="P108" s="4">
        <f t="shared" si="47"/>
        <v>8729.9297510400083</v>
      </c>
      <c r="Q108" s="3">
        <f t="shared" si="48"/>
        <v>0.85602063397013373</v>
      </c>
      <c r="R108" s="3">
        <f t="shared" si="43"/>
        <v>0.56123924115383805</v>
      </c>
      <c r="S108">
        <f t="shared" si="49"/>
        <v>305.27999999999997</v>
      </c>
      <c r="T108">
        <f t="shared" si="50"/>
        <v>305.27999999999997</v>
      </c>
      <c r="U108" s="4">
        <f t="shared" si="51"/>
        <v>93195.878399999987</v>
      </c>
      <c r="V108" s="4">
        <f t="shared" si="52"/>
        <v>7928.1216000000131</v>
      </c>
      <c r="W108" s="6">
        <f t="shared" si="53"/>
        <v>41846462067.300995</v>
      </c>
      <c r="X108" s="4">
        <f t="shared" si="54"/>
        <v>453797.12716780364</v>
      </c>
      <c r="Y108" s="3" t="str">
        <f t="shared" si="44"/>
        <v/>
      </c>
    </row>
    <row r="109" spans="1:25">
      <c r="A109" s="16" t="s">
        <v>155</v>
      </c>
      <c r="B109">
        <v>319</v>
      </c>
      <c r="C109">
        <v>319</v>
      </c>
      <c r="D109">
        <v>6.36</v>
      </c>
      <c r="E109">
        <v>618</v>
      </c>
      <c r="F109">
        <v>206</v>
      </c>
      <c r="G109" s="2">
        <v>85.1</v>
      </c>
      <c r="H109" s="2">
        <f t="shared" si="55"/>
        <v>42.964284637838475</v>
      </c>
      <c r="I109">
        <f t="shared" si="45"/>
        <v>957</v>
      </c>
      <c r="J109" s="3">
        <v>3</v>
      </c>
      <c r="K109" s="7">
        <f t="shared" si="46"/>
        <v>0.16200078200394807</v>
      </c>
      <c r="L109" s="2">
        <f t="shared" si="41"/>
        <v>50.15723270440251</v>
      </c>
      <c r="M109" s="3">
        <f t="shared" si="42"/>
        <v>1.5641936920990087</v>
      </c>
      <c r="N109">
        <v>10357</v>
      </c>
      <c r="O109">
        <v>4.5999999999999999E-3</v>
      </c>
      <c r="P109" s="4">
        <f t="shared" si="47"/>
        <v>12898.314076640008</v>
      </c>
      <c r="Q109" s="3">
        <f t="shared" si="48"/>
        <v>0.80297315900823396</v>
      </c>
      <c r="R109" s="3">
        <f t="shared" si="43"/>
        <v>0.38108089472732382</v>
      </c>
      <c r="S109">
        <f t="shared" si="49"/>
        <v>306.27999999999997</v>
      </c>
      <c r="T109">
        <f t="shared" si="50"/>
        <v>306.27999999999997</v>
      </c>
      <c r="U109" s="4">
        <f t="shared" si="51"/>
        <v>93807.438399999985</v>
      </c>
      <c r="V109" s="4">
        <f t="shared" si="52"/>
        <v>7953.5616000000155</v>
      </c>
      <c r="W109" s="6">
        <f t="shared" si="53"/>
        <v>45606091699.042915</v>
      </c>
      <c r="X109" s="4">
        <f t="shared" si="54"/>
        <v>491471.93844111724</v>
      </c>
      <c r="Y109" s="3">
        <f t="shared" si="44"/>
        <v>0.88514845222050553</v>
      </c>
    </row>
    <row r="110" spans="1:25">
      <c r="A110" s="16" t="s">
        <v>156</v>
      </c>
      <c r="B110">
        <v>120</v>
      </c>
      <c r="C110">
        <v>120</v>
      </c>
      <c r="D110">
        <v>6.36</v>
      </c>
      <c r="E110">
        <v>618</v>
      </c>
      <c r="F110">
        <v>206</v>
      </c>
      <c r="G110" s="2">
        <v>25.4</v>
      </c>
      <c r="H110" s="2">
        <f t="shared" si="55"/>
        <v>31.589781418202406</v>
      </c>
      <c r="I110">
        <f t="shared" si="45"/>
        <v>360</v>
      </c>
      <c r="J110" s="3">
        <v>3</v>
      </c>
      <c r="K110" s="7">
        <f t="shared" si="46"/>
        <v>0.13512908568134505</v>
      </c>
      <c r="L110" s="2">
        <f t="shared" si="41"/>
        <v>18.867924528301884</v>
      </c>
      <c r="M110" s="3">
        <f t="shared" si="42"/>
        <v>0.58841142022533244</v>
      </c>
      <c r="N110">
        <v>2819</v>
      </c>
      <c r="P110" s="4">
        <f t="shared" si="47"/>
        <v>2078.9675481599998</v>
      </c>
      <c r="Q110" s="3">
        <f t="shared" si="48"/>
        <v>1.355961521619214</v>
      </c>
      <c r="R110" s="3">
        <f t="shared" si="43"/>
        <v>0.85938762746983388</v>
      </c>
      <c r="S110">
        <f t="shared" si="49"/>
        <v>107.28</v>
      </c>
      <c r="T110">
        <f t="shared" si="50"/>
        <v>107.28</v>
      </c>
      <c r="U110" s="4">
        <f t="shared" si="51"/>
        <v>11508.9984</v>
      </c>
      <c r="V110" s="4">
        <f t="shared" si="52"/>
        <v>2891.0015999999996</v>
      </c>
      <c r="W110" s="6">
        <f t="shared" si="53"/>
        <v>1495048528.6944962</v>
      </c>
      <c r="X110" s="4">
        <f t="shared" si="54"/>
        <v>113854.45631670809</v>
      </c>
      <c r="Y110" s="3" t="str">
        <f t="shared" si="44"/>
        <v/>
      </c>
    </row>
    <row r="111" spans="1:25">
      <c r="A111" s="16" t="s">
        <v>157</v>
      </c>
      <c r="B111">
        <v>120</v>
      </c>
      <c r="C111">
        <v>120</v>
      </c>
      <c r="D111">
        <v>6.47</v>
      </c>
      <c r="E111">
        <v>835</v>
      </c>
      <c r="F111">
        <v>206</v>
      </c>
      <c r="G111" s="2">
        <v>40.5</v>
      </c>
      <c r="H111" s="2">
        <f t="shared" si="55"/>
        <v>35.33012731089795</v>
      </c>
      <c r="I111">
        <f t="shared" si="45"/>
        <v>360</v>
      </c>
      <c r="J111" s="3">
        <v>3</v>
      </c>
      <c r="K111" s="7">
        <f t="shared" si="46"/>
        <v>0.15790519597831781</v>
      </c>
      <c r="L111" s="2">
        <f t="shared" si="41"/>
        <v>18.547140649149924</v>
      </c>
      <c r="M111" s="3">
        <f t="shared" si="42"/>
        <v>0.67233067811754899</v>
      </c>
      <c r="N111">
        <v>2957</v>
      </c>
      <c r="P111" s="4">
        <f t="shared" si="47"/>
        <v>2917.5652598000001</v>
      </c>
      <c r="Q111" s="3">
        <f t="shared" si="48"/>
        <v>1.0135163181243469</v>
      </c>
      <c r="R111" s="3">
        <f t="shared" si="43"/>
        <v>0.84089313367001728</v>
      </c>
      <c r="S111">
        <f t="shared" si="49"/>
        <v>107.06</v>
      </c>
      <c r="T111">
        <f t="shared" si="50"/>
        <v>107.06</v>
      </c>
      <c r="U111" s="4">
        <f t="shared" si="51"/>
        <v>11461.8436</v>
      </c>
      <c r="V111" s="4">
        <f t="shared" si="52"/>
        <v>2938.1563999999998</v>
      </c>
      <c r="W111" s="6">
        <f t="shared" si="53"/>
        <v>1536501516.4758186</v>
      </c>
      <c r="X111" s="4">
        <f t="shared" si="54"/>
        <v>117011.28186180719</v>
      </c>
      <c r="Y111" s="3" t="str">
        <f t="shared" si="44"/>
        <v/>
      </c>
    </row>
    <row r="112" spans="1:25">
      <c r="A112" s="16" t="s">
        <v>158</v>
      </c>
      <c r="B112">
        <v>120</v>
      </c>
      <c r="C112">
        <v>120</v>
      </c>
      <c r="D112">
        <v>6.47</v>
      </c>
      <c r="E112">
        <v>835</v>
      </c>
      <c r="F112">
        <v>206</v>
      </c>
      <c r="G112" s="2">
        <v>40.5</v>
      </c>
      <c r="H112" s="2">
        <f t="shared" si="55"/>
        <v>35.33012731089795</v>
      </c>
      <c r="I112">
        <f t="shared" si="45"/>
        <v>360</v>
      </c>
      <c r="J112" s="3">
        <v>3</v>
      </c>
      <c r="K112" s="7">
        <f t="shared" si="46"/>
        <v>0.15790519597831781</v>
      </c>
      <c r="L112" s="2">
        <f t="shared" si="41"/>
        <v>18.547140649149924</v>
      </c>
      <c r="M112" s="3">
        <f t="shared" si="42"/>
        <v>0.67233067811754899</v>
      </c>
      <c r="N112">
        <v>2961</v>
      </c>
      <c r="P112" s="4">
        <f t="shared" si="47"/>
        <v>2917.5652598000001</v>
      </c>
      <c r="Q112" s="3">
        <f t="shared" si="48"/>
        <v>1.0148873243037508</v>
      </c>
      <c r="R112" s="3">
        <f t="shared" si="43"/>
        <v>0.84089313367001728</v>
      </c>
      <c r="S112">
        <f t="shared" si="49"/>
        <v>107.06</v>
      </c>
      <c r="T112">
        <f t="shared" si="50"/>
        <v>107.06</v>
      </c>
      <c r="U112" s="4">
        <f t="shared" si="51"/>
        <v>11461.8436</v>
      </c>
      <c r="V112" s="4">
        <f t="shared" si="52"/>
        <v>2938.1563999999998</v>
      </c>
      <c r="W112" s="6">
        <f t="shared" si="53"/>
        <v>1536501516.4758186</v>
      </c>
      <c r="X112" s="4">
        <f t="shared" si="54"/>
        <v>117011.28186180719</v>
      </c>
      <c r="Y112" s="3" t="str">
        <f t="shared" si="44"/>
        <v/>
      </c>
    </row>
    <row r="113" spans="1:25">
      <c r="A113" s="16" t="s">
        <v>159</v>
      </c>
      <c r="B113">
        <v>120</v>
      </c>
      <c r="C113">
        <v>120</v>
      </c>
      <c r="D113">
        <v>6.47</v>
      </c>
      <c r="E113">
        <v>835</v>
      </c>
      <c r="F113">
        <v>206</v>
      </c>
      <c r="G113" s="2">
        <v>77</v>
      </c>
      <c r="H113" s="2">
        <f t="shared" si="55"/>
        <v>41.806937823931818</v>
      </c>
      <c r="I113">
        <f t="shared" si="45"/>
        <v>360</v>
      </c>
      <c r="J113" s="3">
        <v>3</v>
      </c>
      <c r="K113" s="7">
        <f t="shared" si="46"/>
        <v>0.16655714143665226</v>
      </c>
      <c r="L113" s="2">
        <f t="shared" si="41"/>
        <v>18.547140649149924</v>
      </c>
      <c r="M113" s="3">
        <f t="shared" si="42"/>
        <v>0.67233067811754899</v>
      </c>
      <c r="N113">
        <v>3318</v>
      </c>
      <c r="O113" s="13">
        <v>7.0000000000000001E-3</v>
      </c>
      <c r="P113" s="4">
        <f t="shared" si="47"/>
        <v>3335.9225512000003</v>
      </c>
      <c r="Q113" s="3">
        <f t="shared" si="48"/>
        <v>0.9946274078834495</v>
      </c>
      <c r="R113" s="3">
        <f t="shared" si="43"/>
        <v>0.73543691627896923</v>
      </c>
      <c r="S113">
        <f t="shared" si="49"/>
        <v>107.06</v>
      </c>
      <c r="T113">
        <f t="shared" si="50"/>
        <v>107.06</v>
      </c>
      <c r="U113" s="4">
        <f t="shared" si="51"/>
        <v>11461.8436</v>
      </c>
      <c r="V113" s="4">
        <f t="shared" si="52"/>
        <v>2938.1563999999998</v>
      </c>
      <c r="W113" s="6">
        <f t="shared" si="53"/>
        <v>1579045695.9376352</v>
      </c>
      <c r="X113" s="4">
        <f t="shared" si="54"/>
        <v>120251.2064054575</v>
      </c>
      <c r="Y113" s="3">
        <f t="shared" si="44"/>
        <v>1.0357297878705642</v>
      </c>
    </row>
    <row r="114" spans="1:25">
      <c r="A114" s="16" t="s">
        <v>160</v>
      </c>
      <c r="B114">
        <v>175</v>
      </c>
      <c r="C114">
        <v>175</v>
      </c>
      <c r="D114">
        <v>6.47</v>
      </c>
      <c r="E114">
        <v>835</v>
      </c>
      <c r="F114">
        <v>206</v>
      </c>
      <c r="G114" s="2">
        <v>25.4</v>
      </c>
      <c r="H114" s="2">
        <f t="shared" si="55"/>
        <v>31.589781418202406</v>
      </c>
      <c r="I114">
        <f t="shared" si="45"/>
        <v>525</v>
      </c>
      <c r="J114" s="3">
        <v>3</v>
      </c>
      <c r="K114" s="7">
        <f t="shared" si="46"/>
        <v>0.14999075703568429</v>
      </c>
      <c r="L114" s="2">
        <f t="shared" si="41"/>
        <v>27.047913446676972</v>
      </c>
      <c r="M114" s="3">
        <f t="shared" si="42"/>
        <v>0.98048223892142561</v>
      </c>
      <c r="N114">
        <v>4210</v>
      </c>
      <c r="P114" s="4">
        <f t="shared" si="47"/>
        <v>4308.9910614399987</v>
      </c>
      <c r="Q114" s="3">
        <f t="shared" si="48"/>
        <v>0.97702685848530924</v>
      </c>
      <c r="R114" s="3">
        <f t="shared" si="43"/>
        <v>0.84518615659019991</v>
      </c>
      <c r="S114">
        <f t="shared" si="49"/>
        <v>162.06</v>
      </c>
      <c r="T114">
        <f t="shared" si="50"/>
        <v>162.06</v>
      </c>
      <c r="U114" s="4">
        <f t="shared" si="51"/>
        <v>26263.443600000002</v>
      </c>
      <c r="V114" s="4">
        <f t="shared" si="52"/>
        <v>4361.5563999999977</v>
      </c>
      <c r="W114" s="6">
        <f t="shared" si="53"/>
        <v>5348912091.5259943</v>
      </c>
      <c r="X114" s="4">
        <f t="shared" si="54"/>
        <v>191534.31771270759</v>
      </c>
      <c r="Y114" s="3" t="str">
        <f t="shared" si="44"/>
        <v/>
      </c>
    </row>
    <row r="115" spans="1:25">
      <c r="A115" s="16" t="s">
        <v>161</v>
      </c>
      <c r="B115">
        <v>175</v>
      </c>
      <c r="C115">
        <v>175</v>
      </c>
      <c r="D115">
        <v>6.47</v>
      </c>
      <c r="E115">
        <v>835</v>
      </c>
      <c r="F115">
        <v>206</v>
      </c>
      <c r="G115" s="2">
        <v>40.5</v>
      </c>
      <c r="H115" s="2">
        <f t="shared" si="55"/>
        <v>35.33012731089795</v>
      </c>
      <c r="I115">
        <f t="shared" si="45"/>
        <v>525</v>
      </c>
      <c r="J115" s="3">
        <v>3</v>
      </c>
      <c r="K115" s="7">
        <f t="shared" si="46"/>
        <v>0.15488452615513201</v>
      </c>
      <c r="L115" s="2">
        <f t="shared" si="41"/>
        <v>27.047913446676972</v>
      </c>
      <c r="M115" s="3">
        <f t="shared" si="42"/>
        <v>0.98048223892142561</v>
      </c>
      <c r="N115">
        <v>4493</v>
      </c>
      <c r="P115" s="4">
        <f t="shared" si="47"/>
        <v>4705.5690597999983</v>
      </c>
      <c r="Q115" s="3">
        <f t="shared" si="48"/>
        <v>0.95482606734730757</v>
      </c>
      <c r="R115" s="3">
        <f t="shared" si="43"/>
        <v>0.77395518963115395</v>
      </c>
      <c r="S115">
        <f t="shared" si="49"/>
        <v>162.06</v>
      </c>
      <c r="T115">
        <f t="shared" si="50"/>
        <v>162.06</v>
      </c>
      <c r="U115" s="4">
        <f t="shared" si="51"/>
        <v>26263.443600000002</v>
      </c>
      <c r="V115" s="4">
        <f t="shared" si="52"/>
        <v>4361.5563999999977</v>
      </c>
      <c r="W115" s="6">
        <f t="shared" si="53"/>
        <v>5477910724.6593399</v>
      </c>
      <c r="X115" s="4">
        <f t="shared" si="54"/>
        <v>196153.51218819924</v>
      </c>
      <c r="Y115" s="3" t="str">
        <f t="shared" si="44"/>
        <v/>
      </c>
    </row>
    <row r="116" spans="1:25">
      <c r="A116" s="16" t="s">
        <v>162</v>
      </c>
      <c r="B116">
        <v>175</v>
      </c>
      <c r="C116">
        <v>175</v>
      </c>
      <c r="D116">
        <v>6.47</v>
      </c>
      <c r="E116">
        <v>835</v>
      </c>
      <c r="F116">
        <v>206</v>
      </c>
      <c r="G116" s="2">
        <v>40.5</v>
      </c>
      <c r="H116" s="2">
        <f t="shared" si="55"/>
        <v>35.33012731089795</v>
      </c>
      <c r="I116">
        <f t="shared" si="45"/>
        <v>525</v>
      </c>
      <c r="J116" s="3">
        <v>3</v>
      </c>
      <c r="K116" s="7">
        <f t="shared" si="46"/>
        <v>0.15488452615513201</v>
      </c>
      <c r="L116" s="2">
        <f t="shared" si="41"/>
        <v>27.047913446676972</v>
      </c>
      <c r="M116" s="3">
        <f t="shared" si="42"/>
        <v>0.98048223892142561</v>
      </c>
      <c r="N116">
        <v>4542</v>
      </c>
      <c r="P116" s="4">
        <f t="shared" si="47"/>
        <v>4705.5690597999983</v>
      </c>
      <c r="Q116" s="3">
        <f t="shared" si="48"/>
        <v>0.96523926060348786</v>
      </c>
      <c r="R116" s="3">
        <f t="shared" si="43"/>
        <v>0.77395518963115395</v>
      </c>
      <c r="S116">
        <f t="shared" si="49"/>
        <v>162.06</v>
      </c>
      <c r="T116">
        <f t="shared" si="50"/>
        <v>162.06</v>
      </c>
      <c r="U116" s="4">
        <f t="shared" si="51"/>
        <v>26263.443600000002</v>
      </c>
      <c r="V116" s="4">
        <f t="shared" si="52"/>
        <v>4361.5563999999977</v>
      </c>
      <c r="W116" s="6">
        <f t="shared" si="53"/>
        <v>5477910724.6593399</v>
      </c>
      <c r="X116" s="4">
        <f t="shared" si="54"/>
        <v>196153.51218819924</v>
      </c>
      <c r="Y116" s="3" t="str">
        <f t="shared" si="44"/>
        <v/>
      </c>
    </row>
    <row r="117" spans="1:25">
      <c r="A117" s="16" t="s">
        <v>163</v>
      </c>
      <c r="B117">
        <v>175</v>
      </c>
      <c r="C117">
        <v>175</v>
      </c>
      <c r="D117">
        <v>6.47</v>
      </c>
      <c r="E117">
        <v>835</v>
      </c>
      <c r="F117">
        <v>206</v>
      </c>
      <c r="G117" s="2">
        <v>77</v>
      </c>
      <c r="H117" s="2">
        <f t="shared" si="55"/>
        <v>41.806937823931818</v>
      </c>
      <c r="I117">
        <f t="shared" si="45"/>
        <v>525</v>
      </c>
      <c r="J117" s="3">
        <v>3</v>
      </c>
      <c r="K117" s="7">
        <f t="shared" si="46"/>
        <v>0.16656806218364356</v>
      </c>
      <c r="L117" s="2">
        <f t="shared" si="41"/>
        <v>27.047913446676972</v>
      </c>
      <c r="M117" s="3">
        <f t="shared" si="42"/>
        <v>0.98048223892142561</v>
      </c>
      <c r="N117">
        <v>5366</v>
      </c>
      <c r="O117">
        <v>6.1000000000000004E-3</v>
      </c>
      <c r="P117" s="4">
        <f t="shared" si="47"/>
        <v>5664.1847511999977</v>
      </c>
      <c r="Q117" s="3">
        <f t="shared" si="48"/>
        <v>0.94735610431195327</v>
      </c>
      <c r="R117" s="3">
        <f t="shared" si="43"/>
        <v>0.64296977481683237</v>
      </c>
      <c r="S117">
        <f t="shared" si="49"/>
        <v>162.06</v>
      </c>
      <c r="T117">
        <f t="shared" si="50"/>
        <v>162.06</v>
      </c>
      <c r="U117" s="4">
        <f t="shared" si="51"/>
        <v>26263.443600000002</v>
      </c>
      <c r="V117" s="4">
        <f t="shared" si="52"/>
        <v>4361.5563999999977</v>
      </c>
      <c r="W117" s="6">
        <f t="shared" si="53"/>
        <v>5701285708.4747915</v>
      </c>
      <c r="X117" s="4">
        <f t="shared" si="54"/>
        <v>204152.14338405681</v>
      </c>
      <c r="Y117" s="3">
        <f t="shared" si="44"/>
        <v>1.0009621664659274</v>
      </c>
    </row>
    <row r="118" spans="1:25">
      <c r="A118" s="16" t="s">
        <v>164</v>
      </c>
      <c r="B118">
        <v>265</v>
      </c>
      <c r="C118">
        <v>265</v>
      </c>
      <c r="D118">
        <v>6.47</v>
      </c>
      <c r="E118">
        <v>835</v>
      </c>
      <c r="F118">
        <v>206</v>
      </c>
      <c r="G118" s="2">
        <v>25.4</v>
      </c>
      <c r="H118" s="2">
        <f t="shared" si="55"/>
        <v>31.589781418202406</v>
      </c>
      <c r="I118">
        <f t="shared" si="45"/>
        <v>795</v>
      </c>
      <c r="J118" s="3">
        <v>3</v>
      </c>
      <c r="K118" s="7">
        <f t="shared" si="46"/>
        <v>0.1456396153196049</v>
      </c>
      <c r="L118" s="2">
        <f t="shared" si="41"/>
        <v>40.958268933539415</v>
      </c>
      <c r="M118" s="3">
        <f t="shared" si="42"/>
        <v>1.4847302475095874</v>
      </c>
      <c r="N118">
        <v>6546</v>
      </c>
      <c r="O118">
        <v>8.3999999999999995E-3</v>
      </c>
      <c r="P118" s="4">
        <f t="shared" si="47"/>
        <v>7200.5513814399983</v>
      </c>
      <c r="Q118" s="3">
        <f t="shared" si="48"/>
        <v>0.90909704732790919</v>
      </c>
      <c r="R118" s="3">
        <f t="shared" si="43"/>
        <v>0.77588247038975078</v>
      </c>
      <c r="S118">
        <f t="shared" si="49"/>
        <v>252.06</v>
      </c>
      <c r="T118">
        <f t="shared" si="50"/>
        <v>252.06</v>
      </c>
      <c r="U118" s="4">
        <f t="shared" si="51"/>
        <v>63534.243600000002</v>
      </c>
      <c r="V118" s="4">
        <f t="shared" si="52"/>
        <v>6690.7563999999984</v>
      </c>
      <c r="W118" s="6">
        <f t="shared" si="53"/>
        <v>21739082934.287403</v>
      </c>
      <c r="X118" s="4">
        <f t="shared" si="54"/>
        <v>339474.14833889401</v>
      </c>
      <c r="Y118" s="3" t="str">
        <f t="shared" si="44"/>
        <v/>
      </c>
    </row>
    <row r="119" spans="1:25">
      <c r="A119" s="16" t="s">
        <v>165</v>
      </c>
      <c r="B119">
        <v>265</v>
      </c>
      <c r="C119">
        <v>265</v>
      </c>
      <c r="D119">
        <v>6.47</v>
      </c>
      <c r="E119">
        <v>835</v>
      </c>
      <c r="F119">
        <v>206</v>
      </c>
      <c r="G119" s="2">
        <v>41.1</v>
      </c>
      <c r="H119" s="2">
        <f t="shared" si="55"/>
        <v>35.460685634741765</v>
      </c>
      <c r="I119">
        <f t="shared" si="45"/>
        <v>795</v>
      </c>
      <c r="J119" s="3">
        <v>3</v>
      </c>
      <c r="K119" s="7">
        <f t="shared" si="46"/>
        <v>0.15268089666572207</v>
      </c>
      <c r="L119" s="2">
        <f t="shared" si="41"/>
        <v>40.958268933539415</v>
      </c>
      <c r="M119" s="3">
        <f t="shared" si="42"/>
        <v>1.4847302475095874</v>
      </c>
      <c r="N119">
        <v>7117</v>
      </c>
      <c r="O119">
        <v>6.7999999999999996E-3</v>
      </c>
      <c r="P119" s="4">
        <f t="shared" si="47"/>
        <v>8198.0390059599995</v>
      </c>
      <c r="Q119" s="3">
        <f t="shared" si="48"/>
        <v>0.86813443981248672</v>
      </c>
      <c r="R119" s="3">
        <f t="shared" si="43"/>
        <v>0.68147780096415633</v>
      </c>
      <c r="S119">
        <f t="shared" si="49"/>
        <v>252.06</v>
      </c>
      <c r="T119">
        <f t="shared" si="50"/>
        <v>252.06</v>
      </c>
      <c r="U119" s="4">
        <f t="shared" si="51"/>
        <v>63534.243600000002</v>
      </c>
      <c r="V119" s="4">
        <f t="shared" si="52"/>
        <v>6690.7563999999984</v>
      </c>
      <c r="W119" s="6">
        <f t="shared" si="53"/>
        <v>22520347553.567478</v>
      </c>
      <c r="X119" s="4">
        <f t="shared" si="54"/>
        <v>351674.25549424713</v>
      </c>
      <c r="Y119" s="3" t="str">
        <f t="shared" si="44"/>
        <v/>
      </c>
    </row>
    <row r="120" spans="1:25">
      <c r="A120" s="16" t="s">
        <v>166</v>
      </c>
      <c r="B120">
        <v>265</v>
      </c>
      <c r="C120">
        <v>265</v>
      </c>
      <c r="D120">
        <v>6.47</v>
      </c>
      <c r="E120">
        <v>835</v>
      </c>
      <c r="F120">
        <v>206</v>
      </c>
      <c r="G120" s="2">
        <v>41.1</v>
      </c>
      <c r="H120" s="2">
        <f t="shared" si="55"/>
        <v>35.460685634741765</v>
      </c>
      <c r="I120">
        <f t="shared" si="45"/>
        <v>795</v>
      </c>
      <c r="J120" s="3">
        <v>3</v>
      </c>
      <c r="K120" s="7">
        <f t="shared" si="46"/>
        <v>0.15268089666572207</v>
      </c>
      <c r="L120" s="2">
        <f t="shared" si="41"/>
        <v>40.958268933539415</v>
      </c>
      <c r="M120" s="3">
        <f t="shared" si="42"/>
        <v>1.4847302475095874</v>
      </c>
      <c r="N120">
        <v>7172</v>
      </c>
      <c r="P120" s="4">
        <f t="shared" si="47"/>
        <v>8198.0390059599995</v>
      </c>
      <c r="Q120" s="3">
        <f t="shared" si="48"/>
        <v>0.87484336129480889</v>
      </c>
      <c r="R120" s="3">
        <f t="shared" si="43"/>
        <v>0.68147780096415633</v>
      </c>
      <c r="S120">
        <f t="shared" si="49"/>
        <v>252.06</v>
      </c>
      <c r="T120">
        <f t="shared" si="50"/>
        <v>252.06</v>
      </c>
      <c r="U120" s="4">
        <f t="shared" si="51"/>
        <v>63534.243600000002</v>
      </c>
      <c r="V120" s="4">
        <f t="shared" si="52"/>
        <v>6690.7563999999984</v>
      </c>
      <c r="W120" s="6">
        <f t="shared" si="53"/>
        <v>22520347553.567478</v>
      </c>
      <c r="X120" s="4">
        <f t="shared" si="54"/>
        <v>351674.25549424713</v>
      </c>
      <c r="Y120" s="3" t="str">
        <f t="shared" si="44"/>
        <v/>
      </c>
    </row>
    <row r="121" spans="1:25">
      <c r="A121" s="16" t="s">
        <v>167</v>
      </c>
      <c r="B121">
        <v>265</v>
      </c>
      <c r="C121">
        <v>265</v>
      </c>
      <c r="D121">
        <v>6.47</v>
      </c>
      <c r="E121">
        <v>835</v>
      </c>
      <c r="F121">
        <v>206</v>
      </c>
      <c r="G121" s="2">
        <v>80.3</v>
      </c>
      <c r="H121" s="2">
        <f t="shared" si="55"/>
        <v>42.287391052158249</v>
      </c>
      <c r="I121">
        <f t="shared" si="45"/>
        <v>795</v>
      </c>
      <c r="J121" s="3">
        <v>3</v>
      </c>
      <c r="K121" s="7">
        <f t="shared" si="46"/>
        <v>0.16923682207454199</v>
      </c>
      <c r="L121" s="2">
        <f t="shared" si="41"/>
        <v>40.958268933539415</v>
      </c>
      <c r="M121" s="3">
        <f t="shared" si="42"/>
        <v>1.4847302475095874</v>
      </c>
      <c r="N121">
        <v>8990</v>
      </c>
      <c r="O121">
        <v>5.7999999999999996E-3</v>
      </c>
      <c r="P121" s="4">
        <f t="shared" si="47"/>
        <v>10688.581355079998</v>
      </c>
      <c r="Q121" s="3">
        <f t="shared" si="48"/>
        <v>0.84108449020012299</v>
      </c>
      <c r="R121" s="3">
        <f t="shared" si="43"/>
        <v>0.52268691310888982</v>
      </c>
      <c r="S121">
        <f t="shared" si="49"/>
        <v>252.06</v>
      </c>
      <c r="T121">
        <f t="shared" si="50"/>
        <v>252.06</v>
      </c>
      <c r="U121" s="4">
        <f t="shared" si="51"/>
        <v>63534.243600000002</v>
      </c>
      <c r="V121" s="4">
        <f t="shared" si="52"/>
        <v>6690.7563999999984</v>
      </c>
      <c r="W121" s="6">
        <f t="shared" si="53"/>
        <v>23898181545.451496</v>
      </c>
      <c r="X121" s="4">
        <f t="shared" si="54"/>
        <v>373190.29747086042</v>
      </c>
      <c r="Y121" s="3">
        <f t="shared" si="44"/>
        <v>0.90594758602736358</v>
      </c>
    </row>
    <row r="122" spans="1:25">
      <c r="A122" s="16" t="s">
        <v>168</v>
      </c>
      <c r="B122">
        <v>210</v>
      </c>
      <c r="C122">
        <v>210</v>
      </c>
      <c r="D122">
        <v>5.48</v>
      </c>
      <c r="E122">
        <v>294</v>
      </c>
      <c r="F122">
        <v>206</v>
      </c>
      <c r="G122" s="2">
        <v>39.1</v>
      </c>
      <c r="H122" s="2">
        <f t="shared" si="55"/>
        <v>35.021033067034061</v>
      </c>
      <c r="I122">
        <f t="shared" si="45"/>
        <v>630</v>
      </c>
      <c r="J122" s="3">
        <v>3</v>
      </c>
      <c r="K122" s="7">
        <f t="shared" si="46"/>
        <v>0.11200168397780987</v>
      </c>
      <c r="L122" s="2">
        <f t="shared" si="41"/>
        <v>38.321167883211679</v>
      </c>
      <c r="M122" s="3">
        <f t="shared" si="42"/>
        <v>0.82428069135831905</v>
      </c>
      <c r="N122">
        <v>3184</v>
      </c>
      <c r="O122">
        <v>3.5000000000000001E-3</v>
      </c>
      <c r="P122" s="4">
        <f t="shared" si="47"/>
        <v>2867.0466841600014</v>
      </c>
      <c r="Q122" s="3">
        <f t="shared" si="48"/>
        <v>1.1105504551394707</v>
      </c>
      <c r="R122" s="3">
        <f t="shared" si="43"/>
        <v>0.45971523829098782</v>
      </c>
      <c r="S122">
        <f t="shared" si="49"/>
        <v>199.04</v>
      </c>
      <c r="T122">
        <f t="shared" si="50"/>
        <v>199.04</v>
      </c>
      <c r="U122" s="4">
        <f t="shared" si="51"/>
        <v>39616.921599999994</v>
      </c>
      <c r="V122" s="4">
        <f t="shared" si="52"/>
        <v>4483.0784000000058</v>
      </c>
      <c r="W122" s="6">
        <f t="shared" si="53"/>
        <v>9191089882.4204464</v>
      </c>
      <c r="X122" s="4">
        <f t="shared" si="54"/>
        <v>228552.33347025627</v>
      </c>
      <c r="Y122" s="3" t="str">
        <f t="shared" si="44"/>
        <v/>
      </c>
    </row>
    <row r="123" spans="1:25">
      <c r="A123" s="16" t="s">
        <v>169</v>
      </c>
      <c r="B123">
        <v>211</v>
      </c>
      <c r="C123">
        <v>211</v>
      </c>
      <c r="D123">
        <v>5.48</v>
      </c>
      <c r="E123">
        <v>294</v>
      </c>
      <c r="F123">
        <v>206</v>
      </c>
      <c r="G123" s="2">
        <v>91.1</v>
      </c>
      <c r="H123" s="2">
        <f t="shared" si="55"/>
        <v>43.776877098629043</v>
      </c>
      <c r="I123">
        <f t="shared" si="45"/>
        <v>633</v>
      </c>
      <c r="J123" s="3">
        <v>3</v>
      </c>
      <c r="K123" s="7">
        <f t="shared" si="46"/>
        <v>0.14174372065936547</v>
      </c>
      <c r="L123" s="2">
        <f t="shared" si="41"/>
        <v>38.503649635036496</v>
      </c>
      <c r="M123" s="3">
        <f t="shared" si="42"/>
        <v>0.82820583750764432</v>
      </c>
      <c r="N123">
        <v>4775</v>
      </c>
      <c r="O123">
        <v>3.7000000000000002E-3</v>
      </c>
      <c r="P123" s="4">
        <f t="shared" si="47"/>
        <v>4969.9272753600007</v>
      </c>
      <c r="Q123" s="3">
        <f t="shared" si="48"/>
        <v>0.96077864633424015</v>
      </c>
      <c r="R123" s="3">
        <f t="shared" si="43"/>
        <v>0.26649676267225908</v>
      </c>
      <c r="S123">
        <f t="shared" si="49"/>
        <v>200.04</v>
      </c>
      <c r="T123">
        <f t="shared" si="50"/>
        <v>200.04</v>
      </c>
      <c r="U123" s="4">
        <f t="shared" si="51"/>
        <v>40016.001599999996</v>
      </c>
      <c r="V123" s="4">
        <f t="shared" si="52"/>
        <v>4504.998400000004</v>
      </c>
      <c r="W123" s="6">
        <f t="shared" si="53"/>
        <v>10042689872.940443</v>
      </c>
      <c r="X123" s="4">
        <f t="shared" si="54"/>
        <v>247367.35016121861</v>
      </c>
      <c r="Y123" s="3">
        <f t="shared" si="44"/>
        <v>1.0795574825882168</v>
      </c>
    </row>
    <row r="124" spans="1:25">
      <c r="A124" s="16" t="s">
        <v>170</v>
      </c>
      <c r="B124">
        <v>210</v>
      </c>
      <c r="C124">
        <v>210</v>
      </c>
      <c r="D124">
        <v>4.5</v>
      </c>
      <c r="E124">
        <v>277</v>
      </c>
      <c r="F124">
        <v>206</v>
      </c>
      <c r="G124" s="2">
        <v>39.1</v>
      </c>
      <c r="H124" s="2">
        <f t="shared" si="55"/>
        <v>35.021033067034061</v>
      </c>
      <c r="I124">
        <f t="shared" si="45"/>
        <v>630</v>
      </c>
      <c r="J124" s="3">
        <v>3</v>
      </c>
      <c r="K124" s="7">
        <f t="shared" si="46"/>
        <v>0.11284886720926368</v>
      </c>
      <c r="L124" s="2">
        <f t="shared" si="41"/>
        <v>46.666666666666664</v>
      </c>
      <c r="M124" s="3">
        <f t="shared" si="42"/>
        <v>0.97433743910505255</v>
      </c>
      <c r="N124">
        <v>2714</v>
      </c>
      <c r="O124">
        <v>3.3E-3</v>
      </c>
      <c r="P124" s="4">
        <f t="shared" si="47"/>
        <v>2604.3020999999999</v>
      </c>
      <c r="Q124" s="3">
        <f t="shared" si="48"/>
        <v>1.0421218029966648</v>
      </c>
      <c r="R124" s="3">
        <f t="shared" si="43"/>
        <v>0.39343477087393203</v>
      </c>
      <c r="S124">
        <f t="shared" si="49"/>
        <v>201</v>
      </c>
      <c r="T124">
        <f t="shared" si="50"/>
        <v>201</v>
      </c>
      <c r="U124" s="4">
        <f t="shared" si="51"/>
        <v>40401</v>
      </c>
      <c r="V124" s="4">
        <f t="shared" si="52"/>
        <v>3699</v>
      </c>
      <c r="W124" s="6">
        <f t="shared" si="53"/>
        <v>8223909202.7591581</v>
      </c>
      <c r="X124" s="4">
        <f t="shared" si="54"/>
        <v>204501.71444119693</v>
      </c>
      <c r="Y124" s="3" t="str">
        <f t="shared" si="44"/>
        <v/>
      </c>
    </row>
    <row r="125" spans="1:25">
      <c r="A125" s="16" t="s">
        <v>171</v>
      </c>
      <c r="B125">
        <v>211</v>
      </c>
      <c r="C125">
        <v>211</v>
      </c>
      <c r="D125">
        <v>4.5</v>
      </c>
      <c r="E125">
        <v>277</v>
      </c>
      <c r="F125">
        <v>206</v>
      </c>
      <c r="G125" s="2">
        <v>91.1</v>
      </c>
      <c r="H125" s="2">
        <f t="shared" si="55"/>
        <v>43.776877098629043</v>
      </c>
      <c r="I125">
        <f t="shared" si="45"/>
        <v>633</v>
      </c>
      <c r="J125" s="3">
        <v>3</v>
      </c>
      <c r="K125" s="7">
        <f t="shared" si="46"/>
        <v>0.14561402021721348</v>
      </c>
      <c r="L125" s="2">
        <f t="shared" si="41"/>
        <v>46.888888888888886</v>
      </c>
      <c r="M125" s="3">
        <f t="shared" si="42"/>
        <v>0.97897714119602908</v>
      </c>
      <c r="N125">
        <v>4372</v>
      </c>
      <c r="O125">
        <v>3.8999999999999998E-3</v>
      </c>
      <c r="P125" s="4">
        <f t="shared" si="47"/>
        <v>4746.8534</v>
      </c>
      <c r="Q125" s="3">
        <f t="shared" si="48"/>
        <v>0.92103118246710547</v>
      </c>
      <c r="R125" s="3">
        <f t="shared" si="43"/>
        <v>0.21690347546861252</v>
      </c>
      <c r="S125">
        <f t="shared" si="49"/>
        <v>202</v>
      </c>
      <c r="T125">
        <f t="shared" si="50"/>
        <v>202</v>
      </c>
      <c r="U125" s="4">
        <f t="shared" si="51"/>
        <v>40804</v>
      </c>
      <c r="V125" s="4">
        <f t="shared" si="52"/>
        <v>3717</v>
      </c>
      <c r="W125" s="6">
        <f t="shared" si="53"/>
        <v>9088811770.8288441</v>
      </c>
      <c r="X125" s="4">
        <f t="shared" si="54"/>
        <v>223871.82242099263</v>
      </c>
      <c r="Y125" s="3">
        <f t="shared" si="44"/>
        <v>1.0436193900606101</v>
      </c>
    </row>
    <row r="126" spans="1:25">
      <c r="A126" s="16" t="s">
        <v>172</v>
      </c>
      <c r="B126">
        <v>211</v>
      </c>
      <c r="C126">
        <v>211</v>
      </c>
      <c r="D126">
        <v>8.83</v>
      </c>
      <c r="E126">
        <v>536</v>
      </c>
      <c r="F126">
        <v>206</v>
      </c>
      <c r="G126" s="2">
        <v>39.1</v>
      </c>
      <c r="H126" s="2">
        <f t="shared" si="55"/>
        <v>35.021033067034061</v>
      </c>
      <c r="I126">
        <f t="shared" si="45"/>
        <v>633</v>
      </c>
      <c r="J126" s="3">
        <v>3</v>
      </c>
      <c r="K126" s="7">
        <f t="shared" si="46"/>
        <v>0.131136100733244</v>
      </c>
      <c r="L126" s="2">
        <f t="shared" si="41"/>
        <v>23.895809739524349</v>
      </c>
      <c r="M126" s="3">
        <f t="shared" si="42"/>
        <v>0.69401182739967493</v>
      </c>
      <c r="N126">
        <v>5900</v>
      </c>
      <c r="P126" s="4">
        <f t="shared" si="47"/>
        <v>5288.9573023599978</v>
      </c>
      <c r="Q126" s="3">
        <f t="shared" si="48"/>
        <v>1.1155317887265506</v>
      </c>
      <c r="R126" s="3">
        <f t="shared" si="43"/>
        <v>0.72365594569881886</v>
      </c>
      <c r="S126">
        <f t="shared" si="49"/>
        <v>193.34</v>
      </c>
      <c r="T126">
        <f t="shared" si="50"/>
        <v>193.34</v>
      </c>
      <c r="U126" s="4">
        <f t="shared" si="51"/>
        <v>37380.355600000003</v>
      </c>
      <c r="V126" s="4">
        <f t="shared" si="52"/>
        <v>7140.6443999999974</v>
      </c>
      <c r="W126" s="6">
        <f t="shared" si="53"/>
        <v>12486283854.184656</v>
      </c>
      <c r="X126" s="4">
        <f t="shared" si="54"/>
        <v>307556.93837492884</v>
      </c>
      <c r="Y126" s="3" t="str">
        <f t="shared" si="44"/>
        <v/>
      </c>
    </row>
    <row r="127" spans="1:25">
      <c r="A127" s="16" t="s">
        <v>173</v>
      </c>
      <c r="B127">
        <v>211</v>
      </c>
      <c r="C127">
        <v>211</v>
      </c>
      <c r="D127">
        <v>8.83</v>
      </c>
      <c r="E127">
        <v>536</v>
      </c>
      <c r="F127">
        <v>206</v>
      </c>
      <c r="G127" s="2">
        <v>91.1</v>
      </c>
      <c r="H127" s="2">
        <f t="shared" si="55"/>
        <v>43.776877098629043</v>
      </c>
      <c r="I127">
        <f t="shared" si="45"/>
        <v>633</v>
      </c>
      <c r="J127" s="3">
        <v>3</v>
      </c>
      <c r="K127" s="7">
        <f t="shared" si="46"/>
        <v>0.14972782968758014</v>
      </c>
      <c r="L127" s="2">
        <f t="shared" si="41"/>
        <v>23.895809739524349</v>
      </c>
      <c r="M127" s="3">
        <f t="shared" si="42"/>
        <v>0.69401182739967493</v>
      </c>
      <c r="N127">
        <v>7010</v>
      </c>
      <c r="O127">
        <v>2.5000000000000001E-3</v>
      </c>
      <c r="P127" s="4">
        <f t="shared" si="47"/>
        <v>7232.7357935599985</v>
      </c>
      <c r="Q127" s="3">
        <f t="shared" si="48"/>
        <v>0.96920448915632706</v>
      </c>
      <c r="R127" s="3">
        <f t="shared" si="43"/>
        <v>0.52917533664203364</v>
      </c>
      <c r="S127">
        <f t="shared" si="49"/>
        <v>193.34</v>
      </c>
      <c r="T127">
        <f t="shared" si="50"/>
        <v>193.34</v>
      </c>
      <c r="U127" s="4">
        <f t="shared" si="51"/>
        <v>37380.355600000003</v>
      </c>
      <c r="V127" s="4">
        <f t="shared" si="52"/>
        <v>7140.6443999999974</v>
      </c>
      <c r="W127" s="6">
        <f t="shared" si="53"/>
        <v>13098006950.660101</v>
      </c>
      <c r="X127" s="4">
        <f t="shared" si="54"/>
        <v>322624.6466604622</v>
      </c>
      <c r="Y127" s="3">
        <f t="shared" si="44"/>
        <v>1.0428547496194522</v>
      </c>
    </row>
    <row r="128" spans="1:25">
      <c r="A128" s="16" t="s">
        <v>174</v>
      </c>
      <c r="B128">
        <v>204</v>
      </c>
      <c r="C128">
        <v>204</v>
      </c>
      <c r="D128">
        <v>5.95</v>
      </c>
      <c r="E128">
        <v>540</v>
      </c>
      <c r="F128">
        <v>206</v>
      </c>
      <c r="G128" s="2">
        <v>39.1</v>
      </c>
      <c r="H128" s="2">
        <f t="shared" si="55"/>
        <v>35.021033067034061</v>
      </c>
      <c r="I128">
        <f t="shared" si="45"/>
        <v>612</v>
      </c>
      <c r="J128" s="3">
        <v>3</v>
      </c>
      <c r="K128" s="7">
        <f t="shared" si="46"/>
        <v>0.13160884887703447</v>
      </c>
      <c r="L128" s="2">
        <f t="shared" si="41"/>
        <v>34.285714285714285</v>
      </c>
      <c r="M128" s="3">
        <f t="shared" si="42"/>
        <v>0.99947700522180249</v>
      </c>
      <c r="N128">
        <v>4027</v>
      </c>
      <c r="O128">
        <v>5.1999999999999998E-3</v>
      </c>
      <c r="P128" s="4">
        <f t="shared" si="47"/>
        <v>3988.2228310000023</v>
      </c>
      <c r="Q128" s="3">
        <f t="shared" si="48"/>
        <v>1.0097229193661366</v>
      </c>
      <c r="R128" s="3">
        <f t="shared" si="43"/>
        <v>0.63821373776193613</v>
      </c>
      <c r="S128">
        <f t="shared" si="49"/>
        <v>192.1</v>
      </c>
      <c r="T128">
        <f t="shared" si="50"/>
        <v>192.1</v>
      </c>
      <c r="U128" s="4">
        <f t="shared" si="51"/>
        <v>36902.409999999996</v>
      </c>
      <c r="V128" s="4">
        <f t="shared" si="52"/>
        <v>4713.5900000000038</v>
      </c>
      <c r="W128" s="6">
        <f t="shared" si="53"/>
        <v>8738005889.729744</v>
      </c>
      <c r="X128" s="4">
        <f t="shared" si="54"/>
        <v>230255.08721544439</v>
      </c>
      <c r="Y128" s="3" t="str">
        <f t="shared" si="44"/>
        <v/>
      </c>
    </row>
    <row r="129" spans="1:25">
      <c r="A129" s="16" t="s">
        <v>175</v>
      </c>
      <c r="B129">
        <v>204</v>
      </c>
      <c r="C129">
        <v>204</v>
      </c>
      <c r="D129">
        <v>5.95</v>
      </c>
      <c r="E129">
        <v>540</v>
      </c>
      <c r="F129">
        <v>206</v>
      </c>
      <c r="G129" s="2">
        <v>91.1</v>
      </c>
      <c r="H129" s="2">
        <f t="shared" si="55"/>
        <v>43.776877098629043</v>
      </c>
      <c r="I129">
        <f t="shared" si="45"/>
        <v>612</v>
      </c>
      <c r="J129" s="3">
        <v>3</v>
      </c>
      <c r="K129" s="7">
        <f t="shared" si="46"/>
        <v>0.15497164952461046</v>
      </c>
      <c r="L129" s="2">
        <f t="shared" si="41"/>
        <v>34.285714285714285</v>
      </c>
      <c r="M129" s="3">
        <f t="shared" si="42"/>
        <v>0.99947700522180249</v>
      </c>
      <c r="N129">
        <v>5305</v>
      </c>
      <c r="O129">
        <v>3.8999999999999998E-3</v>
      </c>
      <c r="P129" s="4">
        <f t="shared" si="47"/>
        <v>5907.1481510000012</v>
      </c>
      <c r="Q129" s="3">
        <f t="shared" si="48"/>
        <v>0.89806449142500933</v>
      </c>
      <c r="R129" s="3">
        <f t="shared" si="43"/>
        <v>0.43089127527114923</v>
      </c>
      <c r="S129">
        <f t="shared" si="49"/>
        <v>192.1</v>
      </c>
      <c r="T129">
        <f t="shared" si="50"/>
        <v>192.1</v>
      </c>
      <c r="U129" s="4">
        <f t="shared" si="51"/>
        <v>36902.409999999996</v>
      </c>
      <c r="V129" s="4">
        <f t="shared" si="52"/>
        <v>4713.5900000000038</v>
      </c>
      <c r="W129" s="6">
        <f t="shared" si="53"/>
        <v>9334185996.7108765</v>
      </c>
      <c r="X129" s="4">
        <f t="shared" si="54"/>
        <v>245965.02198332991</v>
      </c>
      <c r="Y129" s="3">
        <f t="shared" si="44"/>
        <v>0.9818843324672617</v>
      </c>
    </row>
    <row r="130" spans="1:25">
      <c r="A130" s="16" t="s">
        <v>176</v>
      </c>
      <c r="B130">
        <v>180</v>
      </c>
      <c r="C130">
        <v>180</v>
      </c>
      <c r="D130">
        <v>9.4499999999999993</v>
      </c>
      <c r="E130">
        <v>825</v>
      </c>
      <c r="F130">
        <v>206</v>
      </c>
      <c r="G130" s="2">
        <v>39.1</v>
      </c>
      <c r="H130" s="2">
        <f t="shared" si="55"/>
        <v>35.021033067034061</v>
      </c>
      <c r="I130">
        <f t="shared" si="45"/>
        <v>540</v>
      </c>
      <c r="J130" s="3">
        <v>3</v>
      </c>
      <c r="K130" s="7">
        <f t="shared" si="46"/>
        <v>0.15652679234128339</v>
      </c>
      <c r="L130" s="2">
        <f t="shared" si="41"/>
        <v>19.047619047619047</v>
      </c>
      <c r="M130" s="3">
        <f t="shared" si="42"/>
        <v>0.68632591240859608</v>
      </c>
      <c r="N130">
        <v>6805</v>
      </c>
      <c r="O130" s="13">
        <v>0.01</v>
      </c>
      <c r="P130" s="4">
        <f t="shared" si="47"/>
        <v>6333.3722610000004</v>
      </c>
      <c r="Q130" s="3">
        <f t="shared" si="48"/>
        <v>1.0744670800268943</v>
      </c>
      <c r="R130" s="3">
        <f t="shared" si="43"/>
        <v>0.83977406203503757</v>
      </c>
      <c r="S130">
        <f t="shared" si="49"/>
        <v>161.1</v>
      </c>
      <c r="T130">
        <f t="shared" si="50"/>
        <v>161.1</v>
      </c>
      <c r="U130" s="4">
        <f t="shared" si="51"/>
        <v>25953.21</v>
      </c>
      <c r="V130" s="4">
        <f t="shared" si="52"/>
        <v>6446.7900000000009</v>
      </c>
      <c r="W130" s="6">
        <f t="shared" si="53"/>
        <v>7637397926.1065302</v>
      </c>
      <c r="X130" s="4">
        <f t="shared" si="54"/>
        <v>258498.27223721449</v>
      </c>
      <c r="Y130" s="3" t="str">
        <f t="shared" si="44"/>
        <v/>
      </c>
    </row>
    <row r="131" spans="1:25">
      <c r="A131" s="16" t="s">
        <v>177</v>
      </c>
      <c r="B131">
        <v>180</v>
      </c>
      <c r="C131">
        <v>180</v>
      </c>
      <c r="D131">
        <v>9.4499999999999993</v>
      </c>
      <c r="E131">
        <v>825</v>
      </c>
      <c r="F131">
        <v>206</v>
      </c>
      <c r="G131" s="2">
        <v>91.1</v>
      </c>
      <c r="H131" s="2">
        <f t="shared" si="55"/>
        <v>43.776877098629043</v>
      </c>
      <c r="I131">
        <f t="shared" si="45"/>
        <v>540</v>
      </c>
      <c r="J131" s="3">
        <v>3</v>
      </c>
      <c r="K131" s="7">
        <f t="shared" si="46"/>
        <v>0.16916422879446613</v>
      </c>
      <c r="L131" s="2">
        <f t="shared" si="41"/>
        <v>19.047619047619047</v>
      </c>
      <c r="M131" s="3">
        <f t="shared" si="42"/>
        <v>0.68632591240859608</v>
      </c>
      <c r="N131">
        <v>7405</v>
      </c>
      <c r="O131">
        <v>5.3E-3</v>
      </c>
      <c r="P131" s="4">
        <f t="shared" si="47"/>
        <v>7682.9391810000006</v>
      </c>
      <c r="Q131" s="3">
        <f t="shared" si="48"/>
        <v>0.96382384729956638</v>
      </c>
      <c r="R131" s="3">
        <f t="shared" si="43"/>
        <v>0.69226133706133786</v>
      </c>
      <c r="S131">
        <f t="shared" si="49"/>
        <v>161.1</v>
      </c>
      <c r="T131">
        <f t="shared" si="50"/>
        <v>161.1</v>
      </c>
      <c r="U131" s="4">
        <f t="shared" si="51"/>
        <v>25953.21</v>
      </c>
      <c r="V131" s="4">
        <f t="shared" si="52"/>
        <v>6446.7900000000009</v>
      </c>
      <c r="W131" s="6">
        <f t="shared" si="53"/>
        <v>7932281229.3848829</v>
      </c>
      <c r="X131" s="4">
        <f t="shared" si="54"/>
        <v>268479.00456864043</v>
      </c>
      <c r="Y131" s="3">
        <f t="shared" si="44"/>
        <v>1.0104678511163225</v>
      </c>
    </row>
    <row r="132" spans="1:25">
      <c r="A132" s="16" t="s">
        <v>178</v>
      </c>
      <c r="B132">
        <v>180</v>
      </c>
      <c r="C132">
        <v>180</v>
      </c>
      <c r="D132">
        <v>6.6</v>
      </c>
      <c r="E132">
        <v>824</v>
      </c>
      <c r="F132">
        <v>206</v>
      </c>
      <c r="G132" s="2">
        <v>31.1</v>
      </c>
      <c r="H132" s="2">
        <f t="shared" si="55"/>
        <v>33.118885068425961</v>
      </c>
      <c r="I132">
        <f t="shared" si="45"/>
        <v>540</v>
      </c>
      <c r="J132" s="3">
        <v>3</v>
      </c>
      <c r="K132" s="7">
        <f t="shared" si="46"/>
        <v>0.15093257686338743</v>
      </c>
      <c r="L132" s="2">
        <f t="shared" si="41"/>
        <v>27.272727272727273</v>
      </c>
      <c r="M132" s="3">
        <f t="shared" si="42"/>
        <v>0.98209816738098121</v>
      </c>
      <c r="N132">
        <v>5030</v>
      </c>
      <c r="O132">
        <v>6.4999999999999997E-3</v>
      </c>
      <c r="P132" s="4">
        <f t="shared" si="47"/>
        <v>4637.3459039999952</v>
      </c>
      <c r="Q132" s="3">
        <f t="shared" si="48"/>
        <v>1.0846721603539033</v>
      </c>
      <c r="R132" s="3">
        <f t="shared" si="43"/>
        <v>0.81341230912844997</v>
      </c>
      <c r="S132">
        <f t="shared" si="49"/>
        <v>166.8</v>
      </c>
      <c r="T132">
        <f t="shared" si="50"/>
        <v>166.8</v>
      </c>
      <c r="U132" s="4">
        <f t="shared" si="51"/>
        <v>27822.240000000005</v>
      </c>
      <c r="V132" s="4">
        <f t="shared" si="52"/>
        <v>4577.7599999999948</v>
      </c>
      <c r="W132" s="6">
        <f t="shared" si="53"/>
        <v>6014385927.535388</v>
      </c>
      <c r="X132" s="4">
        <f t="shared" si="54"/>
        <v>203565.19142747999</v>
      </c>
      <c r="Y132" s="3" t="str">
        <f t="shared" si="44"/>
        <v/>
      </c>
    </row>
    <row r="133" spans="1:25">
      <c r="A133" s="16" t="s">
        <v>179</v>
      </c>
      <c r="B133">
        <v>180</v>
      </c>
      <c r="C133">
        <v>180</v>
      </c>
      <c r="D133">
        <v>6.6</v>
      </c>
      <c r="E133">
        <v>824</v>
      </c>
      <c r="F133">
        <v>206</v>
      </c>
      <c r="G133" s="2">
        <v>91.1</v>
      </c>
      <c r="H133" s="2">
        <f t="shared" si="55"/>
        <v>43.776877098629043</v>
      </c>
      <c r="I133">
        <f t="shared" si="45"/>
        <v>540</v>
      </c>
      <c r="J133" s="3">
        <v>3</v>
      </c>
      <c r="K133" s="7">
        <f t="shared" si="46"/>
        <v>0.17027222807069059</v>
      </c>
      <c r="L133" s="2">
        <f t="shared" si="41"/>
        <v>27.272727272727273</v>
      </c>
      <c r="M133" s="3">
        <f t="shared" si="42"/>
        <v>0.98209816738098121</v>
      </c>
      <c r="N133">
        <v>5875</v>
      </c>
      <c r="O133">
        <v>4.5999999999999999E-3</v>
      </c>
      <c r="P133" s="4">
        <f t="shared" si="47"/>
        <v>6306.6803039999959</v>
      </c>
      <c r="Q133" s="3">
        <f t="shared" si="48"/>
        <v>0.93155189684718853</v>
      </c>
      <c r="R133" s="3">
        <f t="shared" si="43"/>
        <v>0.59810772992687888</v>
      </c>
      <c r="S133">
        <f t="shared" si="49"/>
        <v>166.8</v>
      </c>
      <c r="T133">
        <f t="shared" si="50"/>
        <v>166.8</v>
      </c>
      <c r="U133" s="4">
        <f t="shared" si="51"/>
        <v>27822.240000000005</v>
      </c>
      <c r="V133" s="4">
        <f t="shared" si="52"/>
        <v>4577.7599999999948</v>
      </c>
      <c r="W133" s="6">
        <f t="shared" si="53"/>
        <v>6426891272.9528666</v>
      </c>
      <c r="X133" s="4">
        <f t="shared" si="54"/>
        <v>217527.00409073525</v>
      </c>
      <c r="Y133" s="3">
        <f t="shared" si="44"/>
        <v>0.99131199079700572</v>
      </c>
    </row>
    <row r="134" spans="1:25">
      <c r="H134" s="2"/>
      <c r="K134" s="7"/>
      <c r="L134" s="2"/>
      <c r="M134" s="3"/>
      <c r="P134" s="15"/>
      <c r="Q134" s="10"/>
      <c r="R134" s="3"/>
      <c r="U134" s="4"/>
      <c r="V134" s="4"/>
      <c r="W134" s="6"/>
      <c r="X134" s="4"/>
      <c r="Y134" s="3"/>
    </row>
    <row r="135" spans="1:25">
      <c r="A135" s="27" t="s">
        <v>180</v>
      </c>
      <c r="B135" s="27" t="s">
        <v>118</v>
      </c>
      <c r="C135" s="27">
        <v>1998</v>
      </c>
      <c r="D135" t="s">
        <v>181</v>
      </c>
      <c r="H135" s="14"/>
      <c r="K135" s="7"/>
      <c r="L135" s="2"/>
      <c r="M135" s="3"/>
      <c r="P135" s="4"/>
      <c r="Q135" s="3"/>
      <c r="R135" s="3"/>
      <c r="U135" s="4"/>
      <c r="V135" s="4"/>
      <c r="W135" s="6"/>
      <c r="X135" s="4"/>
      <c r="Y135" s="3"/>
    </row>
    <row r="136" spans="1:25">
      <c r="A136" s="16" t="s">
        <v>182</v>
      </c>
      <c r="B136">
        <v>200</v>
      </c>
      <c r="C136">
        <v>200</v>
      </c>
      <c r="D136">
        <v>6.16</v>
      </c>
      <c r="E136">
        <v>781</v>
      </c>
      <c r="F136">
        <v>212</v>
      </c>
      <c r="G136" s="2">
        <v>119</v>
      </c>
      <c r="H136" s="2">
        <v>42</v>
      </c>
      <c r="I136">
        <v>600</v>
      </c>
      <c r="J136" s="3">
        <v>3</v>
      </c>
      <c r="K136" s="7">
        <f>SQRT(P136/X136)</f>
        <v>0.17965266247216674</v>
      </c>
      <c r="L136" s="2">
        <f t="shared" si="41"/>
        <v>32.467532467532465</v>
      </c>
      <c r="M136" s="3">
        <f t="shared" si="42"/>
        <v>1.1382496505984967</v>
      </c>
      <c r="N136">
        <v>6645</v>
      </c>
      <c r="O136">
        <v>3.7000000000000002E-3</v>
      </c>
      <c r="P136" s="4">
        <f>(E136*V136+G136*U136)/1000</f>
        <v>7921.8560511999967</v>
      </c>
      <c r="Q136" s="3">
        <f>N136/P136</f>
        <v>0.83881857446695463</v>
      </c>
      <c r="R136" s="3">
        <f t="shared" si="43"/>
        <v>0.47087777428560385</v>
      </c>
      <c r="S136">
        <f>B136-2*D136</f>
        <v>187.68</v>
      </c>
      <c r="T136">
        <f>C136-2*D136</f>
        <v>187.68</v>
      </c>
      <c r="U136" s="4">
        <f>S136*T136</f>
        <v>35223.782400000004</v>
      </c>
      <c r="V136" s="4">
        <f>B136*C136-U136</f>
        <v>4776.2175999999963</v>
      </c>
      <c r="W136" s="6">
        <f>((C136*B136^3-T136*S136^3)*F136+(T136*S136^3)*H136*0.6)/12</f>
        <v>8952872221.8429699</v>
      </c>
      <c r="X136" s="4">
        <f>(PI()^2*W136)/(I136*I136)</f>
        <v>245448.07523081123</v>
      </c>
      <c r="Y136" s="3">
        <f t="shared" si="44"/>
        <v>0.91113374144661208</v>
      </c>
    </row>
    <row r="137" spans="1:25">
      <c r="A137" s="16" t="s">
        <v>183</v>
      </c>
      <c r="B137">
        <v>200</v>
      </c>
      <c r="C137">
        <v>200</v>
      </c>
      <c r="D137">
        <v>3.17</v>
      </c>
      <c r="E137">
        <v>781</v>
      </c>
      <c r="F137">
        <v>212</v>
      </c>
      <c r="G137" s="2">
        <v>119</v>
      </c>
      <c r="H137" s="2">
        <v>42</v>
      </c>
      <c r="I137">
        <v>600</v>
      </c>
      <c r="J137" s="3">
        <v>3</v>
      </c>
      <c r="K137" s="7">
        <f>SQRT(P137/X137)</f>
        <v>0.19160065636249599</v>
      </c>
      <c r="L137" s="2">
        <f t="shared" ref="L137:L200" si="56">C137/D137</f>
        <v>63.09148264984227</v>
      </c>
      <c r="M137" s="3">
        <f t="shared" ref="M137:M200" si="57">L137/(52*SQRT(235/E137))</f>
        <v>2.2118668289232621</v>
      </c>
      <c r="N137">
        <v>4910</v>
      </c>
      <c r="O137">
        <v>3.0999999999999999E-3</v>
      </c>
      <c r="P137" s="4">
        <f>(E137*V137+G137*U137)/1000</f>
        <v>6412.2225128000009</v>
      </c>
      <c r="Q137" s="3">
        <f>N137/P137</f>
        <v>0.76572514291241722</v>
      </c>
      <c r="R137" s="3">
        <f t="shared" ref="R137:R200" si="58">E137*V137/(1000*P137)</f>
        <v>0.30398558885144505</v>
      </c>
      <c r="S137">
        <f>B137-2*D137</f>
        <v>193.66</v>
      </c>
      <c r="T137">
        <f>C137-2*D137</f>
        <v>193.66</v>
      </c>
      <c r="U137" s="4">
        <f>S137*T137</f>
        <v>37504.195599999999</v>
      </c>
      <c r="V137" s="4">
        <f>B137*C137-U137</f>
        <v>2495.8044000000009</v>
      </c>
      <c r="W137" s="6">
        <f>((C137*B137^3-T137*S137^3)*F137+(T137*S137^3)*H137*0.6)/12</f>
        <v>6371143029.64571</v>
      </c>
      <c r="X137" s="4">
        <f>(PI()^2*W137)/(I137*I137)</f>
        <v>174668.50357044744</v>
      </c>
      <c r="Y137" s="3">
        <f t="shared" ref="Y137:Y200" si="59">IF(G137 &gt; 60,(1000*N137/(E137*V137+0.85*G137*U137)),"")</f>
        <v>0.85498770781112965</v>
      </c>
    </row>
    <row r="138" spans="1:25">
      <c r="A138" s="16" t="s">
        <v>184</v>
      </c>
      <c r="B138">
        <v>200</v>
      </c>
      <c r="C138">
        <v>200</v>
      </c>
      <c r="D138">
        <v>6.39</v>
      </c>
      <c r="E138">
        <v>310</v>
      </c>
      <c r="F138">
        <v>209</v>
      </c>
      <c r="G138" s="2">
        <v>119</v>
      </c>
      <c r="H138" s="2">
        <v>42</v>
      </c>
      <c r="I138">
        <v>600</v>
      </c>
      <c r="J138" s="3">
        <v>3</v>
      </c>
      <c r="K138" s="7">
        <f>SQRT(P138/X138)</f>
        <v>0.15165059848316162</v>
      </c>
      <c r="L138" s="2">
        <f t="shared" si="56"/>
        <v>31.298904538341159</v>
      </c>
      <c r="M138" s="3">
        <f t="shared" si="57"/>
        <v>0.69130979390699876</v>
      </c>
      <c r="N138">
        <v>4965</v>
      </c>
      <c r="O138">
        <v>3.3E-3</v>
      </c>
      <c r="P138" s="4">
        <f>(E138*V138+G138*U138)/1000</f>
        <v>5705.1962756000003</v>
      </c>
      <c r="Q138" s="3">
        <f>N138/P138</f>
        <v>0.87025927946323711</v>
      </c>
      <c r="R138" s="3">
        <f t="shared" si="58"/>
        <v>0.26889314966445471</v>
      </c>
      <c r="S138">
        <f>B138-2*D138</f>
        <v>187.22</v>
      </c>
      <c r="T138">
        <f>C138-2*D138</f>
        <v>187.22</v>
      </c>
      <c r="U138" s="4">
        <f>S138*T138</f>
        <v>35051.328399999999</v>
      </c>
      <c r="V138" s="4">
        <f>B138*C138-U138</f>
        <v>4948.6716000000015</v>
      </c>
      <c r="W138" s="6">
        <f>((C138*B138^3-T138*S138^3)*F138+(T138*S138^3)*H138*0.6)/12</f>
        <v>9048677047.1054935</v>
      </c>
      <c r="X138" s="4">
        <f>(PI()^2*W138)/(I138*I138)</f>
        <v>248074.61891152398</v>
      </c>
      <c r="Y138" s="3">
        <f t="shared" si="59"/>
        <v>0.97745262608457206</v>
      </c>
    </row>
    <row r="139" spans="1:25">
      <c r="A139" s="16" t="s">
        <v>185</v>
      </c>
      <c r="B139">
        <v>200</v>
      </c>
      <c r="C139">
        <v>200</v>
      </c>
      <c r="D139">
        <v>3.09</v>
      </c>
      <c r="E139">
        <v>310</v>
      </c>
      <c r="F139">
        <v>209</v>
      </c>
      <c r="G139" s="2">
        <v>119</v>
      </c>
      <c r="H139" s="2">
        <v>42</v>
      </c>
      <c r="I139">
        <v>600</v>
      </c>
      <c r="J139" s="3">
        <v>3</v>
      </c>
      <c r="K139" s="7">
        <f>SQRT(P139/X139)</f>
        <v>0.17460091909772252</v>
      </c>
      <c r="L139" s="2">
        <f t="shared" si="56"/>
        <v>64.724919093851142</v>
      </c>
      <c r="M139" s="3">
        <f t="shared" si="57"/>
        <v>1.4296018068173859</v>
      </c>
      <c r="N139">
        <v>3899</v>
      </c>
      <c r="O139">
        <v>3.3E-3</v>
      </c>
      <c r="P139" s="4">
        <f>(E139*V139+G139*U139)/1000</f>
        <v>5224.8572516000004</v>
      </c>
      <c r="Q139" s="3">
        <f>N139/P139</f>
        <v>0.74624048318373004</v>
      </c>
      <c r="R139" s="3">
        <f t="shared" si="58"/>
        <v>0.14440209936241927</v>
      </c>
      <c r="S139">
        <f>B139-2*D139</f>
        <v>193.82</v>
      </c>
      <c r="T139">
        <f>C139-2*D139</f>
        <v>193.82</v>
      </c>
      <c r="U139" s="4">
        <f>S139*T139</f>
        <v>37566.1924</v>
      </c>
      <c r="V139" s="4">
        <f>B139*C139-U139</f>
        <v>2433.8076000000001</v>
      </c>
      <c r="W139" s="6">
        <f>((C139*B139^3-T139*S139^3)*F139+(T139*S139^3)*H139*0.6)/12</f>
        <v>6251498538.2053604</v>
      </c>
      <c r="X139" s="4">
        <f>(PI()^2*W139)/(I139*I139)</f>
        <v>171388.38190576475</v>
      </c>
      <c r="Y139" s="3">
        <f t="shared" si="59"/>
        <v>0.85611386732182071</v>
      </c>
    </row>
    <row r="140" spans="1:25">
      <c r="K140" s="7"/>
      <c r="L140" s="2"/>
      <c r="M140" s="3"/>
      <c r="P140" s="15"/>
      <c r="Q140" s="10"/>
      <c r="R140" s="3"/>
      <c r="U140" s="4"/>
      <c r="V140" s="4"/>
      <c r="W140" s="6"/>
      <c r="X140" s="4"/>
      <c r="Y140" s="3"/>
    </row>
    <row r="141" spans="1:25">
      <c r="A141" s="27" t="s">
        <v>186</v>
      </c>
      <c r="B141" s="27">
        <v>2000</v>
      </c>
      <c r="D141" t="s">
        <v>187</v>
      </c>
      <c r="K141" s="7"/>
      <c r="L141" s="2"/>
      <c r="M141" s="3"/>
      <c r="P141" s="4"/>
      <c r="Q141" s="3"/>
      <c r="R141" s="3"/>
      <c r="U141" s="4"/>
      <c r="V141" s="4"/>
      <c r="W141" s="6"/>
      <c r="X141" s="4"/>
      <c r="Y141" s="3"/>
    </row>
    <row r="142" spans="1:25">
      <c r="A142" s="16" t="s">
        <v>188</v>
      </c>
      <c r="B142">
        <v>305</v>
      </c>
      <c r="C142">
        <v>305</v>
      </c>
      <c r="D142">
        <v>8.9</v>
      </c>
      <c r="E142">
        <v>560</v>
      </c>
      <c r="F142">
        <v>197</v>
      </c>
      <c r="G142" s="2">
        <v>110</v>
      </c>
      <c r="H142">
        <v>42</v>
      </c>
      <c r="I142">
        <v>1220</v>
      </c>
      <c r="J142" s="3">
        <v>4</v>
      </c>
      <c r="K142" s="7">
        <f>SQRT(P142/X142)</f>
        <v>0.22488221268542286</v>
      </c>
      <c r="L142" s="2">
        <f t="shared" si="56"/>
        <v>34.269662921348313</v>
      </c>
      <c r="M142" s="3">
        <f t="shared" si="57"/>
        <v>1.0173410562719434</v>
      </c>
      <c r="N142">
        <v>14116</v>
      </c>
      <c r="O142">
        <v>2.7000000000000001E-3</v>
      </c>
      <c r="P142" s="4">
        <f>(E142*V142+G142*U142)/1000</f>
        <v>14976.272000000003</v>
      </c>
      <c r="Q142" s="3">
        <f>N142/P142</f>
        <v>0.94255766722185585</v>
      </c>
      <c r="R142" s="3">
        <f t="shared" si="58"/>
        <v>0.39416014880071626</v>
      </c>
      <c r="S142">
        <f>B142-2*D142</f>
        <v>287.2</v>
      </c>
      <c r="T142">
        <f>C142-2*D142</f>
        <v>287.2</v>
      </c>
      <c r="U142" s="4">
        <f>S142*T142</f>
        <v>82483.839999999997</v>
      </c>
      <c r="V142" s="4">
        <f>B142*C142-U142</f>
        <v>10541.160000000003</v>
      </c>
      <c r="W142" s="6">
        <f>((C142*B142^3-T142*S142^3)*F142+(T142*S142^3)*H142*0.6)/12</f>
        <v>44659455481.682167</v>
      </c>
      <c r="X142" s="4">
        <f>(PI()^2*W142)/(I142*I142)</f>
        <v>296137.56945193803</v>
      </c>
      <c r="Y142" s="3">
        <f t="shared" si="59"/>
        <v>1.03677566985462</v>
      </c>
    </row>
    <row r="143" spans="1:25">
      <c r="A143" s="16" t="s">
        <v>189</v>
      </c>
      <c r="B143">
        <v>305</v>
      </c>
      <c r="C143">
        <v>305</v>
      </c>
      <c r="D143">
        <v>6.1</v>
      </c>
      <c r="E143">
        <v>660</v>
      </c>
      <c r="F143">
        <v>194</v>
      </c>
      <c r="G143" s="2">
        <v>110</v>
      </c>
      <c r="H143">
        <v>42</v>
      </c>
      <c r="I143">
        <v>1220</v>
      </c>
      <c r="J143" s="3">
        <v>4</v>
      </c>
      <c r="K143" s="7">
        <f>SQRT(P143/X143)</f>
        <v>0.24255567974532447</v>
      </c>
      <c r="L143" s="2">
        <f t="shared" si="56"/>
        <v>50</v>
      </c>
      <c r="M143" s="3">
        <f t="shared" si="57"/>
        <v>1.6114049646084465</v>
      </c>
      <c r="N143">
        <v>12307</v>
      </c>
      <c r="O143">
        <v>2.8E-3</v>
      </c>
      <c r="P143" s="4">
        <f>(E143*V143+G143*U143)/1000</f>
        <v>14243.987999999992</v>
      </c>
      <c r="Q143" s="3">
        <f>N143/P143</f>
        <v>0.86401364561666349</v>
      </c>
      <c r="R143" s="3">
        <f t="shared" si="58"/>
        <v>0.3379310344827583</v>
      </c>
      <c r="S143">
        <f>B143-2*D143</f>
        <v>292.8</v>
      </c>
      <c r="T143">
        <f>C143-2*D143</f>
        <v>292.8</v>
      </c>
      <c r="U143" s="4">
        <f>S143*T143</f>
        <v>85731.840000000011</v>
      </c>
      <c r="V143" s="4">
        <f>B143*C143-U143</f>
        <v>7293.1599999999889</v>
      </c>
      <c r="W143" s="6">
        <f>((C143*B143^3-T143*S143^3)*F143+(T143*S143^3)*H143*0.6)/12</f>
        <v>36511411087.849205</v>
      </c>
      <c r="X143" s="4">
        <f>(PI()^2*W143)/(I143*I143)</f>
        <v>242107.75568571576</v>
      </c>
      <c r="Y143" s="3">
        <f t="shared" si="59"/>
        <v>0.95928008127424347</v>
      </c>
    </row>
    <row r="144" spans="1:25">
      <c r="A144" s="16" t="s">
        <v>190</v>
      </c>
      <c r="B144">
        <v>305</v>
      </c>
      <c r="C144">
        <v>305</v>
      </c>
      <c r="D144">
        <v>8.6</v>
      </c>
      <c r="E144">
        <v>259</v>
      </c>
      <c r="F144">
        <v>197</v>
      </c>
      <c r="G144" s="2">
        <v>110</v>
      </c>
      <c r="H144">
        <v>42</v>
      </c>
      <c r="I144">
        <v>1220</v>
      </c>
      <c r="J144" s="3">
        <v>4</v>
      </c>
      <c r="K144" s="7">
        <f>SQRT(P144/X144)</f>
        <v>0.20105534858992752</v>
      </c>
      <c r="L144" s="2">
        <f t="shared" si="56"/>
        <v>35.465116279069768</v>
      </c>
      <c r="M144" s="3">
        <f t="shared" si="57"/>
        <v>0.71600160424684056</v>
      </c>
      <c r="N144">
        <v>11390</v>
      </c>
      <c r="O144">
        <v>2.3999999999999998E-3</v>
      </c>
      <c r="P144" s="4">
        <f>(E144*V144+G144*U144)/1000</f>
        <v>11751.977839999998</v>
      </c>
      <c r="Q144" s="3">
        <f>N144/P144</f>
        <v>0.96919856002723725</v>
      </c>
      <c r="R144" s="3">
        <f t="shared" si="58"/>
        <v>0.22471157416682105</v>
      </c>
      <c r="S144">
        <f>B144-2*D144</f>
        <v>287.8</v>
      </c>
      <c r="T144">
        <f>C144-2*D144</f>
        <v>287.8</v>
      </c>
      <c r="U144" s="4">
        <f>S144*T144</f>
        <v>82828.840000000011</v>
      </c>
      <c r="V144" s="4">
        <f>B144*C144-U144</f>
        <v>10196.159999999989</v>
      </c>
      <c r="W144" s="6">
        <f>((C144*B144^3-T144*S144^3)*F144+(T144*S144^3)*H144*0.6)/12</f>
        <v>43842934826.992149</v>
      </c>
      <c r="X144" s="4">
        <f>(PI()^2*W144)/(I144*I144)</f>
        <v>290723.20782394218</v>
      </c>
      <c r="Y144" s="3">
        <f t="shared" si="59"/>
        <v>1.0967423019508578</v>
      </c>
    </row>
    <row r="145" spans="1:25">
      <c r="A145" s="16" t="s">
        <v>191</v>
      </c>
      <c r="B145">
        <v>305</v>
      </c>
      <c r="C145">
        <v>305</v>
      </c>
      <c r="D145">
        <v>5.8</v>
      </c>
      <c r="E145">
        <v>471</v>
      </c>
      <c r="F145">
        <v>204</v>
      </c>
      <c r="G145" s="2">
        <v>110</v>
      </c>
      <c r="H145">
        <v>42</v>
      </c>
      <c r="I145">
        <v>1220</v>
      </c>
      <c r="J145" s="3">
        <v>4</v>
      </c>
      <c r="K145" s="7">
        <f>SQRT(P145/X145)</f>
        <v>0.22879855370331759</v>
      </c>
      <c r="L145" s="2">
        <f t="shared" si="56"/>
        <v>52.586206896551722</v>
      </c>
      <c r="M145" s="3">
        <f t="shared" si="57"/>
        <v>1.4316769226503365</v>
      </c>
      <c r="N145">
        <v>11568</v>
      </c>
      <c r="O145">
        <v>2.8E-3</v>
      </c>
      <c r="P145" s="4">
        <f>(E145*V145+G145*U145)/1000</f>
        <v>12738.609840000005</v>
      </c>
      <c r="Q145" s="3">
        <f>N145/P145</f>
        <v>0.90810536983994761</v>
      </c>
      <c r="R145" s="3">
        <f t="shared" si="58"/>
        <v>0.25665424100939471</v>
      </c>
      <c r="S145">
        <f>B145-2*D145</f>
        <v>293.39999999999998</v>
      </c>
      <c r="T145">
        <f>C145-2*D145</f>
        <v>293.39999999999998</v>
      </c>
      <c r="U145" s="4">
        <f>S145*T145</f>
        <v>86083.559999999983</v>
      </c>
      <c r="V145" s="4">
        <f>B145*C145-U145</f>
        <v>6941.4400000000169</v>
      </c>
      <c r="W145" s="6">
        <f>((C145*B145^3-T145*S145^3)*F145+(T145*S145^3)*H145*0.6)/12</f>
        <v>36697409021.12339</v>
      </c>
      <c r="X145" s="4">
        <f>(PI()^2*W145)/(I145*I145)</f>
        <v>243341.11098055344</v>
      </c>
      <c r="Y145" s="3">
        <f t="shared" si="59"/>
        <v>1.0220678388516022</v>
      </c>
    </row>
    <row r="146" spans="1:25">
      <c r="K146" s="7"/>
      <c r="L146" s="2"/>
      <c r="M146" s="3"/>
      <c r="P146" s="15"/>
      <c r="Q146" s="10"/>
      <c r="R146" s="3"/>
      <c r="U146" s="4"/>
      <c r="V146" s="4"/>
      <c r="W146" s="6"/>
      <c r="X146" s="4"/>
      <c r="Y146" s="3"/>
    </row>
    <row r="147" spans="1:25">
      <c r="L147" s="2"/>
      <c r="M147" s="3"/>
      <c r="R147" s="3"/>
      <c r="Y147" s="3"/>
    </row>
    <row r="148" spans="1:25">
      <c r="A148" s="27" t="s">
        <v>192</v>
      </c>
      <c r="B148" s="27">
        <v>1992</v>
      </c>
      <c r="D148" t="s">
        <v>193</v>
      </c>
      <c r="I148" s="27" t="s">
        <v>47</v>
      </c>
      <c r="J148" s="3"/>
      <c r="K148" s="7"/>
      <c r="L148" s="2"/>
      <c r="M148" s="3"/>
      <c r="R148" s="3"/>
      <c r="U148" s="4"/>
      <c r="V148" s="4"/>
      <c r="W148" s="6"/>
      <c r="X148" s="4"/>
      <c r="Y148" s="3"/>
    </row>
    <row r="149" spans="1:25">
      <c r="A149" s="16">
        <v>1</v>
      </c>
      <c r="B149">
        <v>152.4</v>
      </c>
      <c r="C149" s="2">
        <v>152.4</v>
      </c>
      <c r="D149">
        <v>4.43</v>
      </c>
      <c r="E149">
        <v>389</v>
      </c>
      <c r="F149">
        <v>212</v>
      </c>
      <c r="G149" s="2">
        <v>46.2</v>
      </c>
      <c r="H149">
        <v>24.1</v>
      </c>
      <c r="I149">
        <v>300</v>
      </c>
      <c r="J149" s="3">
        <f>I149/B149</f>
        <v>1.9685039370078738</v>
      </c>
      <c r="K149" s="7">
        <f>SQRT(P149/X149)</f>
        <v>8.4107798028679043E-2</v>
      </c>
      <c r="L149" s="2">
        <f t="shared" si="56"/>
        <v>34.401805869074494</v>
      </c>
      <c r="M149" s="3">
        <f t="shared" si="57"/>
        <v>0.85117481825546748</v>
      </c>
      <c r="N149">
        <v>1906</v>
      </c>
      <c r="O149" s="13">
        <v>3.3999999999999998E-3</v>
      </c>
      <c r="P149" s="4">
        <f>(E149*V149+G149*U149)/1000</f>
        <v>1971.8614475199986</v>
      </c>
      <c r="Q149" s="3">
        <f>N149/P149</f>
        <v>0.96659935331519753</v>
      </c>
      <c r="R149" s="3">
        <f t="shared" si="58"/>
        <v>0.51726202613414285</v>
      </c>
      <c r="S149">
        <f>B149-2*D149</f>
        <v>143.54000000000002</v>
      </c>
      <c r="T149">
        <f>C149-2*D149</f>
        <v>143.54000000000002</v>
      </c>
      <c r="U149" s="4">
        <f>S149*T149</f>
        <v>20603.731600000006</v>
      </c>
      <c r="V149" s="4">
        <f>B149*C149-U149</f>
        <v>2622.0283999999956</v>
      </c>
      <c r="W149" s="6">
        <f>((C149*B149^3-T149*S149^3)*F149+(T149*S149^3)*H149*0.6)/12</f>
        <v>2541830776.4051476</v>
      </c>
      <c r="X149" s="4">
        <f>(PI()^2*W149)/(I149*I149)</f>
        <v>278742.93575147359</v>
      </c>
      <c r="Y149" s="3" t="str">
        <f t="shared" si="59"/>
        <v/>
      </c>
    </row>
    <row r="150" spans="1:25">
      <c r="A150" s="16">
        <v>2</v>
      </c>
      <c r="B150">
        <v>152.4</v>
      </c>
      <c r="C150" s="2">
        <v>152.4</v>
      </c>
      <c r="D150">
        <v>8.9499999999999993</v>
      </c>
      <c r="E150">
        <v>432</v>
      </c>
      <c r="F150">
        <v>205</v>
      </c>
      <c r="G150" s="2">
        <v>45.4</v>
      </c>
      <c r="H150">
        <v>23.9</v>
      </c>
      <c r="I150">
        <v>300</v>
      </c>
      <c r="J150" s="3">
        <f>I150/B150</f>
        <v>1.9685039370078738</v>
      </c>
      <c r="K150" s="7">
        <f>SQRT(P150/X150)</f>
        <v>8.3082759107784288E-2</v>
      </c>
      <c r="L150" s="2">
        <f t="shared" si="56"/>
        <v>17.027932960893857</v>
      </c>
      <c r="M150" s="3">
        <f t="shared" si="57"/>
        <v>0.44398319313510937</v>
      </c>
      <c r="N150">
        <v>3307</v>
      </c>
      <c r="O150" s="13">
        <v>5.0000000000000001E-3</v>
      </c>
      <c r="P150" s="4">
        <f>(E150*V150+G150*U150)/1000</f>
        <v>3039.8376700000008</v>
      </c>
      <c r="Q150" s="3">
        <f>N150/P150</f>
        <v>1.0878870383891253</v>
      </c>
      <c r="R150" s="3">
        <f t="shared" si="58"/>
        <v>0.72982197105281621</v>
      </c>
      <c r="S150">
        <f>B150-2*D150</f>
        <v>134.5</v>
      </c>
      <c r="T150">
        <f>C150-2*D150</f>
        <v>134.5</v>
      </c>
      <c r="U150" s="4">
        <f>S150*T150</f>
        <v>18090.25</v>
      </c>
      <c r="V150" s="4">
        <f>B150*C150-U150</f>
        <v>5135.510000000002</v>
      </c>
      <c r="W150" s="6">
        <f>((C150*B150^3-T150*S150^3)*F150+(T150*S150^3)*H150*0.6)/12</f>
        <v>4015793156.3159814</v>
      </c>
      <c r="X150" s="4">
        <f>(PI()^2*W150)/(I150*I150)</f>
        <v>440380.99788267486</v>
      </c>
      <c r="Y150" s="3" t="str">
        <f t="shared" si="59"/>
        <v/>
      </c>
    </row>
    <row r="151" spans="1:25">
      <c r="A151" s="16">
        <v>3</v>
      </c>
      <c r="B151">
        <v>152</v>
      </c>
      <c r="C151" s="2">
        <v>153.4</v>
      </c>
      <c r="D151">
        <v>6.17</v>
      </c>
      <c r="E151">
        <v>377</v>
      </c>
      <c r="F151">
        <v>208</v>
      </c>
      <c r="G151" s="2">
        <v>43.6</v>
      </c>
      <c r="H151">
        <v>23.4</v>
      </c>
      <c r="I151">
        <v>300</v>
      </c>
      <c r="J151" s="3">
        <f>I151/B151</f>
        <v>1.9736842105263157</v>
      </c>
      <c r="K151" s="7">
        <f>SQRT(P151/X151)</f>
        <v>8.0504900238054677E-2</v>
      </c>
      <c r="L151" s="2">
        <f t="shared" si="56"/>
        <v>24.862236628849271</v>
      </c>
      <c r="M151" s="3">
        <f t="shared" si="57"/>
        <v>0.60558288958616735</v>
      </c>
      <c r="N151">
        <v>3317</v>
      </c>
      <c r="O151" s="13">
        <v>2.3E-3</v>
      </c>
      <c r="P151" s="4">
        <f>(E151*V151+G151*U151)/1000</f>
        <v>2222.3070373599994</v>
      </c>
      <c r="Q151" s="3">
        <f>N151/P151</f>
        <v>1.4925930324823371</v>
      </c>
      <c r="R151" s="3">
        <f t="shared" si="58"/>
        <v>0.61349212682133192</v>
      </c>
      <c r="S151">
        <f>B151-2*D151</f>
        <v>139.66</v>
      </c>
      <c r="T151">
        <f>C151-2*D151</f>
        <v>141.06</v>
      </c>
      <c r="U151" s="4">
        <f>S151*T151</f>
        <v>19700.439600000002</v>
      </c>
      <c r="V151" s="4">
        <f>B151*C151-U151</f>
        <v>3616.3603999999978</v>
      </c>
      <c r="W151" s="6">
        <f>((C151*B151^3-T151*S151^3)*F151+(T151*S151^3)*H151*0.6)/12</f>
        <v>3126815047.3310909</v>
      </c>
      <c r="X151" s="4">
        <f>(PI()^2*W151)/(I151*I151)</f>
        <v>342893.63947257074</v>
      </c>
      <c r="Y151" s="3" t="str">
        <f t="shared" si="59"/>
        <v/>
      </c>
    </row>
    <row r="152" spans="1:25">
      <c r="A152" s="16">
        <v>4</v>
      </c>
      <c r="B152">
        <v>152.19999999999999</v>
      </c>
      <c r="C152" s="2">
        <v>153</v>
      </c>
      <c r="D152">
        <v>9.0399999999999991</v>
      </c>
      <c r="E152">
        <v>394</v>
      </c>
      <c r="F152">
        <v>200</v>
      </c>
      <c r="G152" s="2">
        <v>47.2</v>
      </c>
      <c r="H152">
        <v>24.4</v>
      </c>
      <c r="I152">
        <v>300</v>
      </c>
      <c r="J152" s="3">
        <f>I152/B152</f>
        <v>1.971090670170828</v>
      </c>
      <c r="K152" s="7">
        <f>SQRT(P152/X152)</f>
        <v>8.1684392924984472E-2</v>
      </c>
      <c r="L152" s="2">
        <f t="shared" si="56"/>
        <v>16.924778761061948</v>
      </c>
      <c r="M152" s="3">
        <f t="shared" si="57"/>
        <v>0.42143813994116985</v>
      </c>
      <c r="N152">
        <v>4208</v>
      </c>
      <c r="O152" s="13">
        <v>3.3E-3</v>
      </c>
      <c r="P152" s="4">
        <f>(E152*V152+G152*U152)/1000</f>
        <v>2899.4112652799986</v>
      </c>
      <c r="Q152" s="3">
        <f>N152/P152</f>
        <v>1.4513291199458831</v>
      </c>
      <c r="R152" s="3">
        <f t="shared" si="58"/>
        <v>0.7054208165954966</v>
      </c>
      <c r="S152">
        <f>B152-2*D152</f>
        <v>134.12</v>
      </c>
      <c r="T152">
        <f>C152-2*D152</f>
        <v>134.92000000000002</v>
      </c>
      <c r="U152" s="4">
        <f>S152*T152</f>
        <v>18095.470400000002</v>
      </c>
      <c r="V152" s="4">
        <f>B152*C152-U152</f>
        <v>5191.1295999999966</v>
      </c>
      <c r="W152" s="6">
        <f>((C152*B152^3-T152*S152^3)*F152+(T152*S152^3)*H152*0.6)/12</f>
        <v>3962546891.4137573</v>
      </c>
      <c r="X152" s="4">
        <f>(PI()^2*W152)/(I152*I152)</f>
        <v>434541.89154466859</v>
      </c>
      <c r="Y152" s="3" t="str">
        <f t="shared" si="59"/>
        <v/>
      </c>
    </row>
    <row r="153" spans="1:25">
      <c r="J153" s="3"/>
      <c r="K153" s="7"/>
      <c r="L153" s="2"/>
      <c r="M153" s="3"/>
      <c r="P153" s="27"/>
      <c r="Q153" s="10"/>
      <c r="R153" s="3"/>
      <c r="U153" s="4"/>
      <c r="V153" s="4"/>
      <c r="W153" s="6"/>
      <c r="X153" s="4"/>
      <c r="Y153" s="3"/>
    </row>
    <row r="154" spans="1:25">
      <c r="A154" s="17" t="s">
        <v>194</v>
      </c>
      <c r="B154" s="27">
        <v>2000</v>
      </c>
      <c r="C154" s="18" t="s">
        <v>195</v>
      </c>
      <c r="F154" s="27" t="s">
        <v>47</v>
      </c>
      <c r="G154" t="s">
        <v>196</v>
      </c>
      <c r="H154" s="27" t="s">
        <v>47</v>
      </c>
      <c r="J154" s="3"/>
      <c r="K154" s="7"/>
      <c r="L154" s="2"/>
      <c r="M154" s="3"/>
      <c r="R154" s="3"/>
      <c r="U154" s="4"/>
      <c r="V154" s="4"/>
      <c r="W154" s="6"/>
      <c r="X154" s="4"/>
      <c r="Y154" s="3"/>
    </row>
    <row r="155" spans="1:25">
      <c r="A155" s="16" t="s">
        <v>197</v>
      </c>
      <c r="B155">
        <v>100.2</v>
      </c>
      <c r="C155">
        <v>100.2</v>
      </c>
      <c r="D155">
        <v>2.1800000000000002</v>
      </c>
      <c r="E155">
        <v>300</v>
      </c>
      <c r="F155">
        <v>200</v>
      </c>
      <c r="G155" s="2">
        <v>25.7</v>
      </c>
      <c r="H155" s="2">
        <f>22*((G155+8)/10)^0.3</f>
        <v>31.67463733790915</v>
      </c>
      <c r="I155">
        <v>300</v>
      </c>
      <c r="J155" s="3">
        <f t="shared" ref="J155:J171" si="60">I155/B155</f>
        <v>2.9940119760479043</v>
      </c>
      <c r="K155" s="7">
        <f t="shared" ref="K155:K171" si="61">SQRT(P155/X155)</f>
        <v>0.10497975923131098</v>
      </c>
      <c r="L155" s="2">
        <f t="shared" si="56"/>
        <v>45.963302752293579</v>
      </c>
      <c r="M155" s="3">
        <f t="shared" si="57"/>
        <v>0.99869892066295718</v>
      </c>
      <c r="N155">
        <v>411</v>
      </c>
      <c r="P155" s="4">
        <f>(E155*V155+G155*U155)/1000</f>
        <v>492.48267391999985</v>
      </c>
      <c r="Q155" s="3">
        <f>N155/P155</f>
        <v>0.83454712574673007</v>
      </c>
      <c r="R155" s="3">
        <f t="shared" si="58"/>
        <v>0.5206687129904054</v>
      </c>
      <c r="S155">
        <f t="shared" ref="S155:S171" si="62">B155-2*D155</f>
        <v>95.84</v>
      </c>
      <c r="T155">
        <f t="shared" ref="T155:T171" si="63">C155-2*D155</f>
        <v>95.84</v>
      </c>
      <c r="U155" s="4">
        <f t="shared" ref="U155:U171" si="64">S155*T155</f>
        <v>9185.3056000000015</v>
      </c>
      <c r="V155" s="4">
        <f t="shared" ref="V155:V171" si="65">B155*C155-U155</f>
        <v>854.73439999999937</v>
      </c>
      <c r="W155" s="6">
        <f t="shared" ref="W155:W171" si="66">((C155*B155^3-T155*S155^3)*F155+(T155*S155^3)*H155*0.6)/12</f>
        <v>407495273.1778056</v>
      </c>
      <c r="X155" s="4">
        <f t="shared" ref="X155:X171" si="67">(PI()^2*W155)/(I155*I155)</f>
        <v>44686.857128653115</v>
      </c>
      <c r="Y155" s="3" t="str">
        <f t="shared" si="59"/>
        <v/>
      </c>
    </row>
    <row r="156" spans="1:25">
      <c r="A156" s="16" t="s">
        <v>198</v>
      </c>
      <c r="B156">
        <v>200.3</v>
      </c>
      <c r="C156">
        <v>200.3</v>
      </c>
      <c r="D156">
        <v>4.3499999999999996</v>
      </c>
      <c r="E156">
        <v>323</v>
      </c>
      <c r="F156">
        <v>200</v>
      </c>
      <c r="G156" s="2">
        <v>29.6</v>
      </c>
      <c r="H156" s="2">
        <f t="shared" ref="H156:H162" si="68">22*((G156+8)/10)^0.3</f>
        <v>32.732489278768774</v>
      </c>
      <c r="I156">
        <v>601</v>
      </c>
      <c r="J156" s="3">
        <f t="shared" si="60"/>
        <v>3.0004992511233151</v>
      </c>
      <c r="K156" s="7">
        <f t="shared" si="61"/>
        <v>0.11038373840468078</v>
      </c>
      <c r="L156" s="2">
        <f t="shared" si="56"/>
        <v>46.045977011494259</v>
      </c>
      <c r="M156" s="3">
        <f t="shared" si="57"/>
        <v>1.0381394115003342</v>
      </c>
      <c r="N156">
        <v>1613</v>
      </c>
      <c r="P156" s="4">
        <f t="shared" ref="P156:P171" si="69">(E156*V156+G156*U156)/1000</f>
        <v>2187.9107659999981</v>
      </c>
      <c r="Q156" s="3">
        <f t="shared" ref="Q156:Q171" si="70">N156/P156</f>
        <v>0.73723299188701985</v>
      </c>
      <c r="R156" s="3">
        <f t="shared" si="58"/>
        <v>0.5033469404300186</v>
      </c>
      <c r="S156">
        <f t="shared" si="62"/>
        <v>191.60000000000002</v>
      </c>
      <c r="T156">
        <f t="shared" si="63"/>
        <v>191.60000000000002</v>
      </c>
      <c r="U156" s="4">
        <f t="shared" si="64"/>
        <v>36710.560000000012</v>
      </c>
      <c r="V156" s="4">
        <f t="shared" si="65"/>
        <v>3409.5299999999916</v>
      </c>
      <c r="W156" s="6">
        <f t="shared" si="66"/>
        <v>6571561962.4834204</v>
      </c>
      <c r="X156" s="4">
        <f t="shared" si="67"/>
        <v>179564.05676329188</v>
      </c>
      <c r="Y156" s="3" t="str">
        <f t="shared" si="59"/>
        <v/>
      </c>
    </row>
    <row r="157" spans="1:25">
      <c r="A157" s="16" t="s">
        <v>199</v>
      </c>
      <c r="B157">
        <v>300.5</v>
      </c>
      <c r="C157">
        <v>300.5</v>
      </c>
      <c r="D157">
        <v>6.1</v>
      </c>
      <c r="E157">
        <v>395</v>
      </c>
      <c r="F157">
        <v>200</v>
      </c>
      <c r="G157" s="2">
        <v>26.5</v>
      </c>
      <c r="H157" s="2">
        <f t="shared" si="68"/>
        <v>31.898363982841531</v>
      </c>
      <c r="I157">
        <v>902</v>
      </c>
      <c r="J157" s="3">
        <f t="shared" si="60"/>
        <v>3.0016638935108153</v>
      </c>
      <c r="K157" s="7">
        <f t="shared" si="61"/>
        <v>0.11433885711812086</v>
      </c>
      <c r="L157" s="2">
        <f t="shared" si="56"/>
        <v>49.262295081967217</v>
      </c>
      <c r="M157" s="3">
        <f t="shared" si="57"/>
        <v>1.228219291095739</v>
      </c>
      <c r="N157">
        <v>2766</v>
      </c>
      <c r="P157" s="4">
        <f t="shared" si="69"/>
        <v>5040.0247850000005</v>
      </c>
      <c r="Q157" s="3">
        <f t="shared" si="70"/>
        <v>0.54880682496484978</v>
      </c>
      <c r="R157" s="3">
        <f t="shared" si="58"/>
        <v>0.56297881876388434</v>
      </c>
      <c r="S157">
        <f t="shared" si="62"/>
        <v>288.3</v>
      </c>
      <c r="T157">
        <f t="shared" si="63"/>
        <v>288.3</v>
      </c>
      <c r="U157" s="4">
        <f t="shared" si="64"/>
        <v>83116.89</v>
      </c>
      <c r="V157" s="4">
        <f t="shared" si="65"/>
        <v>7183.3600000000006</v>
      </c>
      <c r="W157" s="6">
        <f t="shared" si="66"/>
        <v>31780323090.255177</v>
      </c>
      <c r="X157" s="4">
        <f t="shared" si="67"/>
        <v>385518.28240719589</v>
      </c>
      <c r="Y157" s="3" t="str">
        <f t="shared" si="59"/>
        <v/>
      </c>
    </row>
    <row r="158" spans="1:25">
      <c r="A158" s="16" t="s">
        <v>200</v>
      </c>
      <c r="B158">
        <v>100</v>
      </c>
      <c r="C158">
        <v>100</v>
      </c>
      <c r="D158">
        <v>2.1800000000000002</v>
      </c>
      <c r="E158">
        <v>300</v>
      </c>
      <c r="F158">
        <v>200</v>
      </c>
      <c r="G158" s="2">
        <v>53.7</v>
      </c>
      <c r="H158" s="2">
        <f t="shared" si="68"/>
        <v>37.975913547145318</v>
      </c>
      <c r="I158">
        <v>300</v>
      </c>
      <c r="J158" s="3">
        <f t="shared" si="60"/>
        <v>3</v>
      </c>
      <c r="K158" s="7">
        <f t="shared" si="61"/>
        <v>0.12571397984888294</v>
      </c>
      <c r="L158" s="2">
        <f t="shared" si="56"/>
        <v>45.871559633027516</v>
      </c>
      <c r="M158" s="3">
        <f t="shared" si="57"/>
        <v>0.99670550964366966</v>
      </c>
      <c r="N158">
        <v>697</v>
      </c>
      <c r="P158" s="4">
        <f t="shared" si="69"/>
        <v>747.09153552000021</v>
      </c>
      <c r="Q158" s="3">
        <f t="shared" si="70"/>
        <v>0.93295127419006985</v>
      </c>
      <c r="R158" s="3">
        <f t="shared" si="58"/>
        <v>0.34252445360913825</v>
      </c>
      <c r="S158">
        <f t="shared" si="62"/>
        <v>95.64</v>
      </c>
      <c r="T158">
        <f t="shared" si="63"/>
        <v>95.64</v>
      </c>
      <c r="U158" s="4">
        <f t="shared" si="64"/>
        <v>9147.0095999999994</v>
      </c>
      <c r="V158" s="4">
        <f t="shared" si="65"/>
        <v>852.99040000000059</v>
      </c>
      <c r="W158" s="6">
        <f t="shared" si="66"/>
        <v>431071617.40037769</v>
      </c>
      <c r="X158" s="4">
        <f t="shared" si="67"/>
        <v>47272.292580883062</v>
      </c>
      <c r="Y158" s="3" t="str">
        <f t="shared" si="59"/>
        <v/>
      </c>
    </row>
    <row r="159" spans="1:25">
      <c r="A159" s="16" t="s">
        <v>201</v>
      </c>
      <c r="B159">
        <v>200.1</v>
      </c>
      <c r="C159">
        <v>200.1</v>
      </c>
      <c r="D159">
        <v>4.3499999999999996</v>
      </c>
      <c r="E159">
        <v>323</v>
      </c>
      <c r="F159">
        <v>200</v>
      </c>
      <c r="G159" s="2">
        <v>57.9</v>
      </c>
      <c r="H159" s="2">
        <f t="shared" si="68"/>
        <v>38.733639411653861</v>
      </c>
      <c r="I159">
        <v>601</v>
      </c>
      <c r="J159" s="3">
        <f t="shared" si="60"/>
        <v>3.0034982508745629</v>
      </c>
      <c r="K159" s="7">
        <f t="shared" si="61"/>
        <v>0.13022421905569473</v>
      </c>
      <c r="L159" s="2">
        <f t="shared" si="56"/>
        <v>46</v>
      </c>
      <c r="M159" s="3">
        <f t="shared" si="57"/>
        <v>1.0371028269656357</v>
      </c>
      <c r="N159">
        <v>2563</v>
      </c>
      <c r="P159" s="4">
        <f t="shared" si="69"/>
        <v>3221.2604339999984</v>
      </c>
      <c r="Q159" s="3">
        <f t="shared" si="70"/>
        <v>0.79565128387256667</v>
      </c>
      <c r="R159" s="3">
        <f t="shared" si="58"/>
        <v>0.34152909165245066</v>
      </c>
      <c r="S159">
        <f t="shared" si="62"/>
        <v>191.4</v>
      </c>
      <c r="T159">
        <f t="shared" si="63"/>
        <v>191.4</v>
      </c>
      <c r="U159" s="4">
        <f t="shared" si="64"/>
        <v>36633.96</v>
      </c>
      <c r="V159" s="4">
        <f t="shared" si="65"/>
        <v>3406.0499999999956</v>
      </c>
      <c r="W159" s="6">
        <f t="shared" si="66"/>
        <v>6951707869.5120039</v>
      </c>
      <c r="X159" s="4">
        <f t="shared" si="67"/>
        <v>189951.31958112851</v>
      </c>
      <c r="Y159" s="3" t="str">
        <f t="shared" si="59"/>
        <v/>
      </c>
    </row>
    <row r="160" spans="1:25">
      <c r="A160" s="16" t="s">
        <v>202</v>
      </c>
      <c r="B160">
        <v>300.60000000000002</v>
      </c>
      <c r="C160">
        <v>300.60000000000002</v>
      </c>
      <c r="D160">
        <v>6.1</v>
      </c>
      <c r="E160">
        <v>395</v>
      </c>
      <c r="F160">
        <v>200</v>
      </c>
      <c r="G160" s="2">
        <v>58.9</v>
      </c>
      <c r="H160" s="2">
        <f t="shared" si="68"/>
        <v>38.909040047819275</v>
      </c>
      <c r="I160">
        <v>902</v>
      </c>
      <c r="J160" s="3">
        <f t="shared" si="60"/>
        <v>3.0006653359946771</v>
      </c>
      <c r="K160" s="7">
        <f t="shared" si="61"/>
        <v>0.13648197711530657</v>
      </c>
      <c r="L160" s="2">
        <f t="shared" si="56"/>
        <v>49.278688524590173</v>
      </c>
      <c r="M160" s="3">
        <f t="shared" si="57"/>
        <v>1.2286280163174017</v>
      </c>
      <c r="N160">
        <v>5481</v>
      </c>
      <c r="P160" s="4">
        <f t="shared" si="69"/>
        <v>7737.372583999997</v>
      </c>
      <c r="Q160" s="3">
        <f t="shared" si="70"/>
        <v>0.70838000115621702</v>
      </c>
      <c r="R160" s="3">
        <f t="shared" si="58"/>
        <v>0.36684171134132326</v>
      </c>
      <c r="S160">
        <f t="shared" si="62"/>
        <v>288.40000000000003</v>
      </c>
      <c r="T160">
        <f t="shared" si="63"/>
        <v>288.40000000000003</v>
      </c>
      <c r="U160" s="4">
        <f t="shared" si="64"/>
        <v>83174.560000000027</v>
      </c>
      <c r="V160" s="4">
        <f t="shared" si="65"/>
        <v>7185.7999999999884</v>
      </c>
      <c r="W160" s="6">
        <f t="shared" si="66"/>
        <v>34241771878.504475</v>
      </c>
      <c r="X160" s="4">
        <f t="shared" si="67"/>
        <v>415377.43476333149</v>
      </c>
      <c r="Y160" s="3" t="str">
        <f t="shared" si="59"/>
        <v/>
      </c>
    </row>
    <row r="161" spans="1:25">
      <c r="A161" s="16" t="s">
        <v>203</v>
      </c>
      <c r="B161">
        <v>101.1</v>
      </c>
      <c r="C161">
        <v>101.1</v>
      </c>
      <c r="D161">
        <v>2.1800000000000002</v>
      </c>
      <c r="E161">
        <v>300</v>
      </c>
      <c r="F161">
        <v>200</v>
      </c>
      <c r="G161" s="2">
        <v>61</v>
      </c>
      <c r="H161" s="2">
        <f t="shared" si="68"/>
        <v>39.271492612318049</v>
      </c>
      <c r="I161">
        <v>300</v>
      </c>
      <c r="J161" s="3">
        <f t="shared" si="60"/>
        <v>2.9673590504451042</v>
      </c>
      <c r="K161" s="7">
        <f t="shared" si="61"/>
        <v>0.1291657615507889</v>
      </c>
      <c r="L161" s="2">
        <f t="shared" si="56"/>
        <v>46.376146788990823</v>
      </c>
      <c r="M161" s="3">
        <f t="shared" si="57"/>
        <v>1.0076692702497501</v>
      </c>
      <c r="N161">
        <v>783</v>
      </c>
      <c r="P161" s="4">
        <f t="shared" si="69"/>
        <v>829.65100359999974</v>
      </c>
      <c r="Q161" s="3">
        <f t="shared" si="70"/>
        <v>0.94377032824938079</v>
      </c>
      <c r="R161" s="3">
        <f t="shared" si="58"/>
        <v>0.31190792137553186</v>
      </c>
      <c r="S161">
        <f t="shared" si="62"/>
        <v>96.74</v>
      </c>
      <c r="T161">
        <f t="shared" si="63"/>
        <v>96.74</v>
      </c>
      <c r="U161" s="4">
        <f t="shared" si="64"/>
        <v>9358.6275999999998</v>
      </c>
      <c r="V161" s="4">
        <f t="shared" si="65"/>
        <v>862.58239999999932</v>
      </c>
      <c r="W161" s="6">
        <f t="shared" si="66"/>
        <v>453464599.96051353</v>
      </c>
      <c r="X161" s="4">
        <f t="shared" si="67"/>
        <v>49727.95790565011</v>
      </c>
      <c r="Y161" s="3">
        <f t="shared" si="59"/>
        <v>1.0523916856224387</v>
      </c>
    </row>
    <row r="162" spans="1:25">
      <c r="A162" s="16" t="s">
        <v>204</v>
      </c>
      <c r="B162">
        <v>200.2</v>
      </c>
      <c r="C162">
        <v>200.2</v>
      </c>
      <c r="D162">
        <v>4.3499999999999996</v>
      </c>
      <c r="E162">
        <v>323</v>
      </c>
      <c r="F162">
        <v>200</v>
      </c>
      <c r="G162" s="2">
        <v>63.7</v>
      </c>
      <c r="H162" s="2">
        <f t="shared" si="68"/>
        <v>39.726328319704677</v>
      </c>
      <c r="I162">
        <v>601</v>
      </c>
      <c r="J162" s="3">
        <f t="shared" si="60"/>
        <v>3.0019980019980022</v>
      </c>
      <c r="K162" s="7">
        <f t="shared" si="61"/>
        <v>0.1337527351420745</v>
      </c>
      <c r="L162" s="2">
        <f t="shared" si="56"/>
        <v>46.022988505747129</v>
      </c>
      <c r="M162" s="3">
        <f t="shared" si="57"/>
        <v>1.0376211192329849</v>
      </c>
      <c r="N162">
        <v>2825</v>
      </c>
      <c r="P162" s="4">
        <f t="shared" si="69"/>
        <v>3436.7384949999982</v>
      </c>
      <c r="Q162" s="3">
        <f t="shared" si="70"/>
        <v>0.82200027849369472</v>
      </c>
      <c r="R162" s="3">
        <f t="shared" si="58"/>
        <v>0.32027929142743761</v>
      </c>
      <c r="S162">
        <f t="shared" si="62"/>
        <v>191.5</v>
      </c>
      <c r="T162">
        <f t="shared" si="63"/>
        <v>191.5</v>
      </c>
      <c r="U162" s="4">
        <f t="shared" si="64"/>
        <v>36672.25</v>
      </c>
      <c r="V162" s="4">
        <f t="shared" si="65"/>
        <v>3407.7899999999936</v>
      </c>
      <c r="W162" s="6">
        <f t="shared" si="66"/>
        <v>7030566857.5072317</v>
      </c>
      <c r="X162" s="4">
        <f t="shared" si="67"/>
        <v>192106.09494161519</v>
      </c>
      <c r="Y162" s="3">
        <f t="shared" si="59"/>
        <v>0.9153250914543325</v>
      </c>
    </row>
    <row r="163" spans="1:25">
      <c r="B163" s="18" t="s">
        <v>205</v>
      </c>
      <c r="H163" s="14" t="s">
        <v>47</v>
      </c>
      <c r="J163" s="3"/>
      <c r="K163" s="7"/>
      <c r="L163" s="2"/>
      <c r="M163" s="3"/>
      <c r="P163" s="19"/>
      <c r="Q163" s="10"/>
      <c r="R163" s="3"/>
      <c r="U163" s="4"/>
      <c r="V163" s="4"/>
      <c r="W163" s="6"/>
      <c r="X163" s="4"/>
      <c r="Y163" s="3"/>
    </row>
    <row r="164" spans="1:25">
      <c r="A164" s="16" t="s">
        <v>206</v>
      </c>
      <c r="B164">
        <v>100.2</v>
      </c>
      <c r="C164">
        <v>100.2</v>
      </c>
      <c r="D164">
        <v>2.1800000000000002</v>
      </c>
      <c r="E164">
        <v>300</v>
      </c>
      <c r="F164">
        <v>200</v>
      </c>
      <c r="G164" s="2">
        <v>25.7</v>
      </c>
      <c r="H164" s="2">
        <f>22*((G164+8)/10)^0.3</f>
        <v>31.67463733790915</v>
      </c>
      <c r="I164">
        <v>300</v>
      </c>
      <c r="J164" s="3">
        <f t="shared" si="60"/>
        <v>2.9940119760479043</v>
      </c>
      <c r="K164" s="7">
        <f t="shared" si="61"/>
        <v>0.10497975923131098</v>
      </c>
      <c r="L164" s="2">
        <f t="shared" si="56"/>
        <v>45.963302752293579</v>
      </c>
      <c r="M164" s="3">
        <f t="shared" si="57"/>
        <v>0.99869892066295718</v>
      </c>
      <c r="N164">
        <v>609</v>
      </c>
      <c r="P164" s="4">
        <f t="shared" si="69"/>
        <v>492.48267391999985</v>
      </c>
      <c r="Q164" s="3">
        <f t="shared" si="70"/>
        <v>1.2365917264714321</v>
      </c>
      <c r="R164" s="3">
        <f t="shared" si="58"/>
        <v>0.5206687129904054</v>
      </c>
      <c r="S164">
        <f t="shared" si="62"/>
        <v>95.84</v>
      </c>
      <c r="T164">
        <f t="shared" si="63"/>
        <v>95.84</v>
      </c>
      <c r="U164" s="4">
        <f t="shared" si="64"/>
        <v>9185.3056000000015</v>
      </c>
      <c r="V164" s="4">
        <f t="shared" si="65"/>
        <v>854.73439999999937</v>
      </c>
      <c r="W164" s="6">
        <f t="shared" si="66"/>
        <v>407495273.1778056</v>
      </c>
      <c r="X164" s="4">
        <f t="shared" si="67"/>
        <v>44686.857128653115</v>
      </c>
      <c r="Y164" s="3" t="str">
        <f t="shared" si="59"/>
        <v/>
      </c>
    </row>
    <row r="165" spans="1:25">
      <c r="A165" s="16" t="s">
        <v>207</v>
      </c>
      <c r="B165">
        <v>200.3</v>
      </c>
      <c r="C165">
        <v>200.3</v>
      </c>
      <c r="D165">
        <v>4.3499999999999996</v>
      </c>
      <c r="E165">
        <v>323</v>
      </c>
      <c r="F165">
        <v>200</v>
      </c>
      <c r="G165" s="2">
        <v>29.6</v>
      </c>
      <c r="H165" s="2">
        <f t="shared" ref="H165:H171" si="71">22*((G165+8)/10)^0.3</f>
        <v>32.732489278768774</v>
      </c>
      <c r="I165">
        <v>601</v>
      </c>
      <c r="J165" s="3">
        <f t="shared" si="60"/>
        <v>3.0004992511233151</v>
      </c>
      <c r="K165" s="7">
        <f t="shared" si="61"/>
        <v>0.11038373840468078</v>
      </c>
      <c r="L165" s="2">
        <f t="shared" si="56"/>
        <v>46.045977011494259</v>
      </c>
      <c r="M165" s="3">
        <f t="shared" si="57"/>
        <v>1.0381394115003342</v>
      </c>
      <c r="N165">
        <v>2230</v>
      </c>
      <c r="P165" s="4">
        <f t="shared" si="69"/>
        <v>2187.9107659999981</v>
      </c>
      <c r="Q165" s="3">
        <f t="shared" si="70"/>
        <v>1.0192371803521725</v>
      </c>
      <c r="R165" s="3">
        <f t="shared" si="58"/>
        <v>0.5033469404300186</v>
      </c>
      <c r="S165">
        <f t="shared" si="62"/>
        <v>191.60000000000002</v>
      </c>
      <c r="T165">
        <f t="shared" si="63"/>
        <v>191.60000000000002</v>
      </c>
      <c r="U165" s="4">
        <f t="shared" si="64"/>
        <v>36710.560000000012</v>
      </c>
      <c r="V165" s="4">
        <f t="shared" si="65"/>
        <v>3409.5299999999916</v>
      </c>
      <c r="W165" s="6">
        <f t="shared" si="66"/>
        <v>6571561962.4834204</v>
      </c>
      <c r="X165" s="4">
        <f t="shared" si="67"/>
        <v>179564.05676329188</v>
      </c>
      <c r="Y165" s="3" t="str">
        <f t="shared" si="59"/>
        <v/>
      </c>
    </row>
    <row r="166" spans="1:25">
      <c r="A166" s="16" t="s">
        <v>208</v>
      </c>
      <c r="B166">
        <v>300.5</v>
      </c>
      <c r="C166">
        <v>300.5</v>
      </c>
      <c r="D166">
        <v>6.1</v>
      </c>
      <c r="E166">
        <v>395</v>
      </c>
      <c r="F166">
        <v>200</v>
      </c>
      <c r="G166" s="2">
        <v>26.5</v>
      </c>
      <c r="H166" s="2">
        <f t="shared" si="71"/>
        <v>31.898363982841531</v>
      </c>
      <c r="I166">
        <v>902</v>
      </c>
      <c r="J166" s="3">
        <f t="shared" si="60"/>
        <v>3.0016638935108153</v>
      </c>
      <c r="K166" s="7">
        <f t="shared" si="61"/>
        <v>0.11433885711812086</v>
      </c>
      <c r="L166" s="2">
        <f t="shared" si="56"/>
        <v>49.262295081967217</v>
      </c>
      <c r="M166" s="3">
        <f t="shared" si="57"/>
        <v>1.228219291095739</v>
      </c>
      <c r="N166">
        <v>5102</v>
      </c>
      <c r="P166" s="4">
        <f t="shared" si="69"/>
        <v>5040.0247850000005</v>
      </c>
      <c r="Q166" s="3">
        <f t="shared" si="70"/>
        <v>1.0122966091723296</v>
      </c>
      <c r="R166" s="3">
        <f t="shared" si="58"/>
        <v>0.56297881876388434</v>
      </c>
      <c r="S166">
        <f t="shared" si="62"/>
        <v>288.3</v>
      </c>
      <c r="T166">
        <f t="shared" si="63"/>
        <v>288.3</v>
      </c>
      <c r="U166" s="4">
        <f t="shared" si="64"/>
        <v>83116.89</v>
      </c>
      <c r="V166" s="4">
        <f t="shared" si="65"/>
        <v>7183.3600000000006</v>
      </c>
      <c r="W166" s="6">
        <f t="shared" si="66"/>
        <v>31780323090.255177</v>
      </c>
      <c r="X166" s="4">
        <f t="shared" si="67"/>
        <v>385518.28240719589</v>
      </c>
      <c r="Y166" s="3" t="str">
        <f t="shared" si="59"/>
        <v/>
      </c>
    </row>
    <row r="167" spans="1:25">
      <c r="A167" s="16" t="s">
        <v>209</v>
      </c>
      <c r="B167">
        <v>100.1</v>
      </c>
      <c r="C167">
        <v>100.1</v>
      </c>
      <c r="D167">
        <v>2.1800000000000002</v>
      </c>
      <c r="E167">
        <v>300</v>
      </c>
      <c r="F167">
        <v>200</v>
      </c>
      <c r="G167" s="2">
        <v>53.7</v>
      </c>
      <c r="H167" s="2">
        <f t="shared" si="71"/>
        <v>37.975913547145318</v>
      </c>
      <c r="I167">
        <v>300</v>
      </c>
      <c r="J167" s="3">
        <f t="shared" si="60"/>
        <v>2.9970029970029972</v>
      </c>
      <c r="K167" s="7">
        <f t="shared" si="61"/>
        <v>0.12560394103997255</v>
      </c>
      <c r="L167" s="2">
        <f t="shared" si="56"/>
        <v>45.917431192660544</v>
      </c>
      <c r="M167" s="3">
        <f t="shared" si="57"/>
        <v>0.99770221515331337</v>
      </c>
      <c r="N167">
        <v>851</v>
      </c>
      <c r="P167" s="4">
        <f t="shared" si="69"/>
        <v>748.38084611999989</v>
      </c>
      <c r="Q167" s="3">
        <f t="shared" si="70"/>
        <v>1.1371215663950138</v>
      </c>
      <c r="R167" s="3">
        <f t="shared" si="58"/>
        <v>0.34228390708829814</v>
      </c>
      <c r="S167">
        <f t="shared" si="62"/>
        <v>95.74</v>
      </c>
      <c r="T167">
        <f t="shared" si="63"/>
        <v>95.74</v>
      </c>
      <c r="U167" s="4">
        <f t="shared" si="64"/>
        <v>9166.1475999999984</v>
      </c>
      <c r="V167" s="4">
        <f t="shared" si="65"/>
        <v>853.86239999999998</v>
      </c>
      <c r="W167" s="6">
        <f t="shared" si="66"/>
        <v>432572488.62425804</v>
      </c>
      <c r="X167" s="4">
        <f t="shared" si="67"/>
        <v>47436.881527957259</v>
      </c>
      <c r="Y167" s="3" t="str">
        <f t="shared" si="59"/>
        <v/>
      </c>
    </row>
    <row r="168" spans="1:25">
      <c r="A168" s="16" t="s">
        <v>210</v>
      </c>
      <c r="B168">
        <v>200.1</v>
      </c>
      <c r="C168">
        <v>200.1</v>
      </c>
      <c r="D168">
        <v>4.3499999999999996</v>
      </c>
      <c r="E168">
        <v>323</v>
      </c>
      <c r="F168">
        <v>200</v>
      </c>
      <c r="G168" s="2">
        <v>57.9</v>
      </c>
      <c r="H168" s="2">
        <f t="shared" si="71"/>
        <v>38.733639411653861</v>
      </c>
      <c r="I168">
        <v>601</v>
      </c>
      <c r="J168" s="3">
        <f t="shared" si="60"/>
        <v>3.0034982508745629</v>
      </c>
      <c r="K168" s="7">
        <f t="shared" si="61"/>
        <v>0.13022421905569473</v>
      </c>
      <c r="L168" s="2">
        <f t="shared" si="56"/>
        <v>46</v>
      </c>
      <c r="M168" s="3">
        <f t="shared" si="57"/>
        <v>1.0371028269656357</v>
      </c>
      <c r="N168">
        <v>3201</v>
      </c>
      <c r="P168" s="4">
        <f t="shared" si="69"/>
        <v>3221.2604339999984</v>
      </c>
      <c r="Q168" s="3">
        <f t="shared" si="70"/>
        <v>0.99371040174642444</v>
      </c>
      <c r="R168" s="3">
        <f t="shared" si="58"/>
        <v>0.34152909165245066</v>
      </c>
      <c r="S168">
        <f t="shared" si="62"/>
        <v>191.4</v>
      </c>
      <c r="T168">
        <f t="shared" si="63"/>
        <v>191.4</v>
      </c>
      <c r="U168" s="4">
        <f t="shared" si="64"/>
        <v>36633.96</v>
      </c>
      <c r="V168" s="4">
        <f t="shared" si="65"/>
        <v>3406.0499999999956</v>
      </c>
      <c r="W168" s="6">
        <f t="shared" si="66"/>
        <v>6951707869.5120039</v>
      </c>
      <c r="X168" s="4">
        <f t="shared" si="67"/>
        <v>189951.31958112851</v>
      </c>
      <c r="Y168" s="3" t="str">
        <f t="shared" si="59"/>
        <v/>
      </c>
    </row>
    <row r="169" spans="1:25">
      <c r="A169" s="16" t="s">
        <v>211</v>
      </c>
      <c r="B169">
        <v>300.7</v>
      </c>
      <c r="C169">
        <v>300.7</v>
      </c>
      <c r="D169">
        <v>6.1</v>
      </c>
      <c r="E169">
        <v>395</v>
      </c>
      <c r="F169">
        <v>200</v>
      </c>
      <c r="G169" s="2">
        <v>52.2</v>
      </c>
      <c r="H169" s="2">
        <f t="shared" si="71"/>
        <v>37.696551991297007</v>
      </c>
      <c r="I169">
        <v>902</v>
      </c>
      <c r="J169" s="3">
        <f t="shared" si="60"/>
        <v>2.9996674426338545</v>
      </c>
      <c r="K169" s="7">
        <f t="shared" si="61"/>
        <v>0.1322477241470254</v>
      </c>
      <c r="L169" s="2">
        <f t="shared" si="56"/>
        <v>49.295081967213115</v>
      </c>
      <c r="M169" s="3">
        <f t="shared" si="57"/>
        <v>1.2290367415390639</v>
      </c>
      <c r="N169">
        <v>6494</v>
      </c>
      <c r="P169" s="4">
        <f t="shared" si="69"/>
        <v>7184.0782499999959</v>
      </c>
      <c r="Q169" s="3">
        <f t="shared" si="70"/>
        <v>0.90394338341178337</v>
      </c>
      <c r="R169" s="3">
        <f t="shared" si="58"/>
        <v>0.39522882424060424</v>
      </c>
      <c r="S169">
        <f t="shared" si="62"/>
        <v>288.5</v>
      </c>
      <c r="T169">
        <f t="shared" si="63"/>
        <v>288.5</v>
      </c>
      <c r="U169" s="4">
        <f t="shared" si="64"/>
        <v>83232.25</v>
      </c>
      <c r="V169" s="4">
        <f t="shared" si="65"/>
        <v>7188.2399999999907</v>
      </c>
      <c r="W169" s="6">
        <f t="shared" si="66"/>
        <v>33861638564.940571</v>
      </c>
      <c r="X169" s="4">
        <f t="shared" si="67"/>
        <v>410766.14299909363</v>
      </c>
      <c r="Y169" s="3" t="str">
        <f t="shared" si="59"/>
        <v/>
      </c>
    </row>
    <row r="170" spans="1:25">
      <c r="A170" s="16" t="s">
        <v>212</v>
      </c>
      <c r="B170">
        <v>100.1</v>
      </c>
      <c r="C170">
        <v>100.1</v>
      </c>
      <c r="D170">
        <v>2.1800000000000002</v>
      </c>
      <c r="E170">
        <v>300</v>
      </c>
      <c r="F170">
        <v>200</v>
      </c>
      <c r="G170" s="2">
        <v>61</v>
      </c>
      <c r="H170" s="2">
        <f t="shared" si="71"/>
        <v>39.271492612318049</v>
      </c>
      <c r="I170">
        <v>300</v>
      </c>
      <c r="J170" s="3">
        <f t="shared" si="60"/>
        <v>2.9970029970029972</v>
      </c>
      <c r="K170" s="7">
        <f t="shared" si="61"/>
        <v>0.13028184146198363</v>
      </c>
      <c r="L170" s="2">
        <f t="shared" si="56"/>
        <v>45.917431192660544</v>
      </c>
      <c r="M170" s="3">
        <f t="shared" si="57"/>
        <v>0.99770221515331337</v>
      </c>
      <c r="N170">
        <v>911</v>
      </c>
      <c r="P170" s="4">
        <f t="shared" si="69"/>
        <v>815.29372359999991</v>
      </c>
      <c r="Q170" s="3">
        <f t="shared" si="70"/>
        <v>1.1173887074432522</v>
      </c>
      <c r="R170" s="3">
        <f t="shared" si="58"/>
        <v>0.31419194406269807</v>
      </c>
      <c r="S170">
        <f t="shared" si="62"/>
        <v>95.74</v>
      </c>
      <c r="T170">
        <f t="shared" si="63"/>
        <v>95.74</v>
      </c>
      <c r="U170" s="4">
        <f t="shared" si="64"/>
        <v>9166.1475999999984</v>
      </c>
      <c r="V170" s="4">
        <f t="shared" si="65"/>
        <v>853.86239999999998</v>
      </c>
      <c r="W170" s="6">
        <f t="shared" si="66"/>
        <v>438015103.67989069</v>
      </c>
      <c r="X170" s="4">
        <f t="shared" si="67"/>
        <v>48033.731055807337</v>
      </c>
      <c r="Y170" s="3">
        <f t="shared" si="59"/>
        <v>1.2455164942802828</v>
      </c>
    </row>
    <row r="171" spans="1:25">
      <c r="A171" s="16" t="s">
        <v>213</v>
      </c>
      <c r="B171">
        <v>200.3</v>
      </c>
      <c r="C171">
        <v>200.3</v>
      </c>
      <c r="D171">
        <v>4.3499999999999996</v>
      </c>
      <c r="E171">
        <v>323</v>
      </c>
      <c r="F171">
        <v>200</v>
      </c>
      <c r="G171" s="2">
        <v>63.7</v>
      </c>
      <c r="H171" s="2">
        <f t="shared" si="71"/>
        <v>39.726328319704677</v>
      </c>
      <c r="I171">
        <v>601</v>
      </c>
      <c r="J171" s="3">
        <f t="shared" si="60"/>
        <v>3.0004992511233151</v>
      </c>
      <c r="K171" s="7">
        <f t="shared" si="61"/>
        <v>0.13369460127852797</v>
      </c>
      <c r="L171" s="2">
        <f t="shared" si="56"/>
        <v>46.045977011494259</v>
      </c>
      <c r="M171" s="3">
        <f t="shared" si="57"/>
        <v>1.0381394115003342</v>
      </c>
      <c r="N171">
        <v>3417</v>
      </c>
      <c r="P171" s="4">
        <f t="shared" si="69"/>
        <v>3439.7408619999978</v>
      </c>
      <c r="Q171" s="3">
        <f t="shared" si="70"/>
        <v>0.99338878627421501</v>
      </c>
      <c r="R171" s="3">
        <f t="shared" si="58"/>
        <v>0.32016312686987469</v>
      </c>
      <c r="S171">
        <f t="shared" si="62"/>
        <v>191.60000000000002</v>
      </c>
      <c r="T171">
        <f t="shared" si="63"/>
        <v>191.60000000000002</v>
      </c>
      <c r="U171" s="4">
        <f t="shared" si="64"/>
        <v>36710.560000000012</v>
      </c>
      <c r="V171" s="4">
        <f t="shared" si="65"/>
        <v>3409.5299999999916</v>
      </c>
      <c r="W171" s="6">
        <f t="shared" si="66"/>
        <v>7042829642.4019365</v>
      </c>
      <c r="X171" s="4">
        <f t="shared" si="67"/>
        <v>192441.16831008976</v>
      </c>
      <c r="Y171" s="3">
        <f t="shared" si="59"/>
        <v>1.1061934507716591</v>
      </c>
    </row>
    <row r="172" spans="1:25">
      <c r="J172" s="3"/>
      <c r="K172" s="7"/>
      <c r="L172" s="2"/>
      <c r="M172" s="3"/>
      <c r="P172" s="8"/>
      <c r="Q172" s="10"/>
      <c r="R172" s="3"/>
      <c r="U172" s="4"/>
      <c r="V172" s="4"/>
      <c r="W172" s="6"/>
      <c r="X172" s="4"/>
      <c r="Y172" s="3"/>
    </row>
    <row r="173" spans="1:25">
      <c r="A173" s="27" t="s">
        <v>214</v>
      </c>
      <c r="B173" s="27">
        <v>2002</v>
      </c>
      <c r="C173" t="s">
        <v>215</v>
      </c>
      <c r="J173" s="3"/>
      <c r="K173" s="7"/>
      <c r="L173" s="2"/>
      <c r="M173" s="3"/>
      <c r="R173" s="3"/>
      <c r="U173" s="4"/>
      <c r="V173" s="4"/>
      <c r="W173" s="6"/>
      <c r="X173" s="4"/>
      <c r="Y173" s="3"/>
    </row>
    <row r="174" spans="1:25">
      <c r="A174" s="16" t="s">
        <v>216</v>
      </c>
      <c r="B174">
        <v>100</v>
      </c>
      <c r="C174">
        <v>100</v>
      </c>
      <c r="D174">
        <v>2.86</v>
      </c>
      <c r="E174">
        <v>228</v>
      </c>
      <c r="F174">
        <v>182</v>
      </c>
      <c r="G174" s="2">
        <v>47.44</v>
      </c>
      <c r="H174">
        <v>29.2</v>
      </c>
      <c r="I174">
        <v>300</v>
      </c>
      <c r="J174" s="3">
        <f t="shared" ref="J174:J193" si="72">I174/B174</f>
        <v>3</v>
      </c>
      <c r="K174" s="7">
        <f t="shared" ref="K174:K193" si="73">SQRT(P174/X174)</f>
        <v>0.11913501878688405</v>
      </c>
      <c r="L174" s="2">
        <f t="shared" si="56"/>
        <v>34.965034965034967</v>
      </c>
      <c r="M174" s="3">
        <f t="shared" si="57"/>
        <v>0.66231427501784446</v>
      </c>
      <c r="N174">
        <v>760</v>
      </c>
      <c r="P174" s="4">
        <f>(E174*V174+G174*U174)/1000</f>
        <v>675.05300569600001</v>
      </c>
      <c r="Q174" s="3">
        <f>N174/P174</f>
        <v>1.1258375173315718</v>
      </c>
      <c r="R174" s="3">
        <f t="shared" si="58"/>
        <v>0.37533675528007709</v>
      </c>
      <c r="S174">
        <f t="shared" ref="S174:S193" si="74">B174-2*D174</f>
        <v>94.28</v>
      </c>
      <c r="T174">
        <f t="shared" ref="T174:T193" si="75">C174-2*D174</f>
        <v>94.28</v>
      </c>
      <c r="U174" s="4">
        <f t="shared" ref="U174:U193" si="76">S174*T174</f>
        <v>8888.7183999999997</v>
      </c>
      <c r="V174" s="4">
        <f t="shared" ref="V174:V193" si="77">B174*C174-U174</f>
        <v>1111.2816000000003</v>
      </c>
      <c r="W174" s="6">
        <f t="shared" ref="W174:W193" si="78">((C174*B174^3-T174*S174^3)*F174+(T174*S174^3)*H174*0.6)/12</f>
        <v>433712325.21673965</v>
      </c>
      <c r="X174" s="4">
        <f t="shared" ref="X174:X193" si="79">(PI()^2*W174)/(I174*I174)</f>
        <v>47561.878597398136</v>
      </c>
      <c r="Y174" s="3" t="str">
        <f t="shared" si="59"/>
        <v/>
      </c>
    </row>
    <row r="175" spans="1:25">
      <c r="A175" s="16" t="s">
        <v>217</v>
      </c>
      <c r="B175">
        <v>100</v>
      </c>
      <c r="C175">
        <v>100</v>
      </c>
      <c r="D175">
        <v>2.86</v>
      </c>
      <c r="E175">
        <v>228</v>
      </c>
      <c r="F175">
        <v>182</v>
      </c>
      <c r="G175" s="2">
        <v>47.44</v>
      </c>
      <c r="H175">
        <v>29.2</v>
      </c>
      <c r="I175">
        <v>300</v>
      </c>
      <c r="J175" s="3">
        <f t="shared" si="72"/>
        <v>3</v>
      </c>
      <c r="K175" s="7">
        <f t="shared" si="73"/>
        <v>0.11913501878688405</v>
      </c>
      <c r="L175" s="2">
        <f t="shared" si="56"/>
        <v>34.965034965034967</v>
      </c>
      <c r="M175" s="3">
        <f t="shared" si="57"/>
        <v>0.66231427501784446</v>
      </c>
      <c r="N175">
        <v>800</v>
      </c>
      <c r="P175" s="4">
        <f t="shared" ref="P175:P193" si="80">(E175*V175+G175*U175)/1000</f>
        <v>675.05300569600001</v>
      </c>
      <c r="Q175" s="3">
        <f t="shared" ref="Q175:Q193" si="81">N175/P175</f>
        <v>1.1850921235069176</v>
      </c>
      <c r="R175" s="3">
        <f t="shared" si="58"/>
        <v>0.37533675528007709</v>
      </c>
      <c r="S175">
        <f t="shared" si="74"/>
        <v>94.28</v>
      </c>
      <c r="T175">
        <f t="shared" si="75"/>
        <v>94.28</v>
      </c>
      <c r="U175" s="4">
        <f t="shared" si="76"/>
        <v>8888.7183999999997</v>
      </c>
      <c r="V175" s="4">
        <f t="shared" si="77"/>
        <v>1111.2816000000003</v>
      </c>
      <c r="W175" s="6">
        <f t="shared" si="78"/>
        <v>433712325.21673965</v>
      </c>
      <c r="X175" s="4">
        <f t="shared" si="79"/>
        <v>47561.878597398136</v>
      </c>
      <c r="Y175" s="3" t="str">
        <f t="shared" si="59"/>
        <v/>
      </c>
    </row>
    <row r="176" spans="1:25">
      <c r="A176" s="16" t="s">
        <v>218</v>
      </c>
      <c r="B176">
        <v>120</v>
      </c>
      <c r="C176">
        <v>120</v>
      </c>
      <c r="D176">
        <v>2.86</v>
      </c>
      <c r="E176">
        <v>228</v>
      </c>
      <c r="F176">
        <v>182</v>
      </c>
      <c r="G176" s="2">
        <v>47.44</v>
      </c>
      <c r="H176">
        <v>29.2</v>
      </c>
      <c r="I176">
        <v>360</v>
      </c>
      <c r="J176" s="3">
        <f t="shared" si="72"/>
        <v>3</v>
      </c>
      <c r="K176" s="7">
        <f t="shared" si="73"/>
        <v>0.12268042549711543</v>
      </c>
      <c r="L176" s="2">
        <f t="shared" si="56"/>
        <v>41.95804195804196</v>
      </c>
      <c r="M176" s="3">
        <f t="shared" si="57"/>
        <v>0.79477713002141337</v>
      </c>
      <c r="N176">
        <v>992</v>
      </c>
      <c r="P176" s="4">
        <f t="shared" si="80"/>
        <v>925.10113369599981</v>
      </c>
      <c r="Q176" s="3">
        <f t="shared" si="81"/>
        <v>1.0723151922176586</v>
      </c>
      <c r="R176" s="3">
        <f t="shared" si="58"/>
        <v>0.33027589489518866</v>
      </c>
      <c r="S176">
        <f t="shared" si="74"/>
        <v>114.28</v>
      </c>
      <c r="T176">
        <f t="shared" si="75"/>
        <v>114.28</v>
      </c>
      <c r="U176" s="4">
        <f t="shared" si="76"/>
        <v>13059.9184</v>
      </c>
      <c r="V176" s="4">
        <f t="shared" si="77"/>
        <v>1340.0815999999995</v>
      </c>
      <c r="W176" s="6">
        <f t="shared" si="78"/>
        <v>807130803.52174664</v>
      </c>
      <c r="X176" s="4">
        <f t="shared" si="79"/>
        <v>61466.525699791826</v>
      </c>
      <c r="Y176" s="3" t="str">
        <f t="shared" si="59"/>
        <v/>
      </c>
    </row>
    <row r="177" spans="1:25">
      <c r="A177" s="16" t="s">
        <v>219</v>
      </c>
      <c r="B177">
        <v>120</v>
      </c>
      <c r="C177">
        <v>120</v>
      </c>
      <c r="D177">
        <v>2.86</v>
      </c>
      <c r="E177">
        <v>228</v>
      </c>
      <c r="F177">
        <v>182</v>
      </c>
      <c r="G177" s="2">
        <v>47.44</v>
      </c>
      <c r="H177">
        <v>29.2</v>
      </c>
      <c r="I177">
        <v>360</v>
      </c>
      <c r="J177" s="3">
        <f t="shared" si="72"/>
        <v>3</v>
      </c>
      <c r="K177" s="7">
        <f t="shared" si="73"/>
        <v>0.12268042549711543</v>
      </c>
      <c r="L177" s="2">
        <f t="shared" si="56"/>
        <v>41.95804195804196</v>
      </c>
      <c r="M177" s="3">
        <f t="shared" si="57"/>
        <v>0.79477713002141337</v>
      </c>
      <c r="N177">
        <v>1050</v>
      </c>
      <c r="P177" s="4">
        <f t="shared" si="80"/>
        <v>925.10113369599981</v>
      </c>
      <c r="Q177" s="3">
        <f t="shared" si="81"/>
        <v>1.1350110401497395</v>
      </c>
      <c r="R177" s="3">
        <f t="shared" si="58"/>
        <v>0.33027589489518866</v>
      </c>
      <c r="S177">
        <f t="shared" si="74"/>
        <v>114.28</v>
      </c>
      <c r="T177">
        <f t="shared" si="75"/>
        <v>114.28</v>
      </c>
      <c r="U177" s="4">
        <f t="shared" si="76"/>
        <v>13059.9184</v>
      </c>
      <c r="V177" s="4">
        <f t="shared" si="77"/>
        <v>1340.0815999999995</v>
      </c>
      <c r="W177" s="6">
        <f t="shared" si="78"/>
        <v>807130803.52174664</v>
      </c>
      <c r="X177" s="4">
        <f t="shared" si="79"/>
        <v>61466.525699791826</v>
      </c>
      <c r="Y177" s="3" t="str">
        <f t="shared" si="59"/>
        <v/>
      </c>
    </row>
    <row r="178" spans="1:25">
      <c r="A178" s="16" t="s">
        <v>220</v>
      </c>
      <c r="B178">
        <v>100</v>
      </c>
      <c r="C178">
        <v>110</v>
      </c>
      <c r="D178">
        <v>2.86</v>
      </c>
      <c r="E178">
        <v>228</v>
      </c>
      <c r="F178">
        <v>182</v>
      </c>
      <c r="G178" s="2">
        <v>47.44</v>
      </c>
      <c r="H178">
        <v>29.2</v>
      </c>
      <c r="I178">
        <v>330</v>
      </c>
      <c r="J178" s="3">
        <f t="shared" si="72"/>
        <v>3.3</v>
      </c>
      <c r="K178" s="7">
        <f t="shared" si="73"/>
        <v>0.13109227750279487</v>
      </c>
      <c r="L178" s="2">
        <f t="shared" si="56"/>
        <v>38.46153846153846</v>
      </c>
      <c r="M178" s="3">
        <f t="shared" si="57"/>
        <v>0.7285457025196288</v>
      </c>
      <c r="N178">
        <v>844</v>
      </c>
      <c r="P178" s="4">
        <f t="shared" si="80"/>
        <v>732.82103769599985</v>
      </c>
      <c r="Q178" s="3">
        <f t="shared" si="81"/>
        <v>1.1517136607507181</v>
      </c>
      <c r="R178" s="3">
        <f t="shared" si="58"/>
        <v>0.36354551943215052</v>
      </c>
      <c r="S178">
        <f t="shared" si="74"/>
        <v>94.28</v>
      </c>
      <c r="T178">
        <f t="shared" si="75"/>
        <v>104.28</v>
      </c>
      <c r="U178" s="4">
        <f t="shared" si="76"/>
        <v>9831.5184000000008</v>
      </c>
      <c r="V178" s="4">
        <f t="shared" si="77"/>
        <v>1168.4815999999992</v>
      </c>
      <c r="W178" s="6">
        <f t="shared" si="78"/>
        <v>470513236.53233224</v>
      </c>
      <c r="X178" s="4">
        <f t="shared" si="79"/>
        <v>42642.603398074418</v>
      </c>
      <c r="Y178" s="3" t="str">
        <f t="shared" si="59"/>
        <v/>
      </c>
    </row>
    <row r="179" spans="1:25">
      <c r="A179" s="16" t="s">
        <v>221</v>
      </c>
      <c r="B179">
        <v>100</v>
      </c>
      <c r="C179">
        <v>110</v>
      </c>
      <c r="D179">
        <v>2.86</v>
      </c>
      <c r="E179">
        <v>228</v>
      </c>
      <c r="F179">
        <v>182</v>
      </c>
      <c r="G179" s="2">
        <v>47.44</v>
      </c>
      <c r="H179">
        <v>29.2</v>
      </c>
      <c r="I179">
        <v>330</v>
      </c>
      <c r="J179" s="3">
        <f t="shared" si="72"/>
        <v>3.3</v>
      </c>
      <c r="K179" s="7">
        <f t="shared" si="73"/>
        <v>0.13109227750279487</v>
      </c>
      <c r="L179" s="2">
        <f t="shared" si="56"/>
        <v>38.46153846153846</v>
      </c>
      <c r="M179" s="3">
        <f t="shared" si="57"/>
        <v>0.7285457025196288</v>
      </c>
      <c r="N179">
        <v>860</v>
      </c>
      <c r="P179" s="4">
        <f t="shared" si="80"/>
        <v>732.82103769599985</v>
      </c>
      <c r="Q179" s="3">
        <f t="shared" si="81"/>
        <v>1.173547095077746</v>
      </c>
      <c r="R179" s="3">
        <f t="shared" si="58"/>
        <v>0.36354551943215052</v>
      </c>
      <c r="S179">
        <f t="shared" si="74"/>
        <v>94.28</v>
      </c>
      <c r="T179">
        <f t="shared" si="75"/>
        <v>104.28</v>
      </c>
      <c r="U179" s="4">
        <f t="shared" si="76"/>
        <v>9831.5184000000008</v>
      </c>
      <c r="V179" s="4">
        <f t="shared" si="77"/>
        <v>1168.4815999999992</v>
      </c>
      <c r="W179" s="6">
        <f t="shared" si="78"/>
        <v>470513236.53233224</v>
      </c>
      <c r="X179" s="4">
        <f t="shared" si="79"/>
        <v>42642.603398074418</v>
      </c>
      <c r="Y179" s="3" t="str">
        <f t="shared" si="59"/>
        <v/>
      </c>
    </row>
    <row r="180" spans="1:25">
      <c r="A180" s="16" t="s">
        <v>222</v>
      </c>
      <c r="B180">
        <v>135</v>
      </c>
      <c r="C180">
        <v>150</v>
      </c>
      <c r="D180">
        <v>2.86</v>
      </c>
      <c r="E180">
        <v>228</v>
      </c>
      <c r="F180">
        <v>182</v>
      </c>
      <c r="G180" s="2">
        <v>47.44</v>
      </c>
      <c r="H180">
        <v>29.2</v>
      </c>
      <c r="I180">
        <v>450</v>
      </c>
      <c r="J180" s="3">
        <f t="shared" si="72"/>
        <v>3.3333333333333335</v>
      </c>
      <c r="K180" s="7">
        <f t="shared" si="73"/>
        <v>0.13910993614323494</v>
      </c>
      <c r="L180" s="2">
        <f t="shared" si="56"/>
        <v>52.447552447552447</v>
      </c>
      <c r="M180" s="3">
        <f t="shared" si="57"/>
        <v>0.99347141252676663</v>
      </c>
      <c r="N180">
        <v>1420</v>
      </c>
      <c r="P180" s="4">
        <f t="shared" si="80"/>
        <v>1249.1012776959999</v>
      </c>
      <c r="Q180" s="3">
        <f t="shared" si="81"/>
        <v>1.1368173464838873</v>
      </c>
      <c r="R180" s="3">
        <f t="shared" si="58"/>
        <v>0.29159029079837612</v>
      </c>
      <c r="S180">
        <f t="shared" si="74"/>
        <v>129.28</v>
      </c>
      <c r="T180">
        <f t="shared" si="75"/>
        <v>144.28</v>
      </c>
      <c r="U180" s="4">
        <f t="shared" si="76"/>
        <v>18652.518400000001</v>
      </c>
      <c r="V180" s="4">
        <f t="shared" si="77"/>
        <v>1597.4815999999992</v>
      </c>
      <c r="W180" s="6">
        <f t="shared" si="78"/>
        <v>1324361759.7662909</v>
      </c>
      <c r="X180" s="4">
        <f t="shared" si="79"/>
        <v>64547.785939870773</v>
      </c>
      <c r="Y180" s="3" t="str">
        <f t="shared" si="59"/>
        <v/>
      </c>
    </row>
    <row r="181" spans="1:25">
      <c r="A181" s="16" t="s">
        <v>223</v>
      </c>
      <c r="B181">
        <v>135</v>
      </c>
      <c r="C181">
        <v>150</v>
      </c>
      <c r="D181">
        <v>2.86</v>
      </c>
      <c r="E181">
        <v>228</v>
      </c>
      <c r="F181">
        <v>182</v>
      </c>
      <c r="G181" s="2">
        <v>47.44</v>
      </c>
      <c r="H181">
        <v>29.2</v>
      </c>
      <c r="I181">
        <v>450</v>
      </c>
      <c r="J181" s="3">
        <f t="shared" si="72"/>
        <v>3.3333333333333335</v>
      </c>
      <c r="K181" s="7">
        <f t="shared" si="73"/>
        <v>0.13910993614323494</v>
      </c>
      <c r="L181" s="2">
        <f t="shared" si="56"/>
        <v>52.447552447552447</v>
      </c>
      <c r="M181" s="3">
        <f t="shared" si="57"/>
        <v>0.99347141252676663</v>
      </c>
      <c r="N181">
        <v>1340</v>
      </c>
      <c r="P181" s="4">
        <f t="shared" si="80"/>
        <v>1249.1012776959999</v>
      </c>
      <c r="Q181" s="3">
        <f t="shared" si="81"/>
        <v>1.0727712987946543</v>
      </c>
      <c r="R181" s="3">
        <f t="shared" si="58"/>
        <v>0.29159029079837612</v>
      </c>
      <c r="S181">
        <f t="shared" si="74"/>
        <v>129.28</v>
      </c>
      <c r="T181">
        <f t="shared" si="75"/>
        <v>144.28</v>
      </c>
      <c r="U181" s="4">
        <f t="shared" si="76"/>
        <v>18652.518400000001</v>
      </c>
      <c r="V181" s="4">
        <f t="shared" si="77"/>
        <v>1597.4815999999992</v>
      </c>
      <c r="W181" s="6">
        <f t="shared" si="78"/>
        <v>1324361759.7662909</v>
      </c>
      <c r="X181" s="4">
        <f t="shared" si="79"/>
        <v>64547.785939870773</v>
      </c>
      <c r="Y181" s="3" t="str">
        <f t="shared" si="59"/>
        <v/>
      </c>
    </row>
    <row r="182" spans="1:25">
      <c r="A182" s="16" t="s">
        <v>224</v>
      </c>
      <c r="B182">
        <v>70</v>
      </c>
      <c r="C182">
        <v>90</v>
      </c>
      <c r="D182">
        <v>2.86</v>
      </c>
      <c r="E182">
        <v>228</v>
      </c>
      <c r="F182">
        <v>182</v>
      </c>
      <c r="G182" s="2">
        <v>47.44</v>
      </c>
      <c r="H182">
        <v>29.2</v>
      </c>
      <c r="I182">
        <v>270</v>
      </c>
      <c r="J182" s="3">
        <f t="shared" si="72"/>
        <v>3.8571428571428572</v>
      </c>
      <c r="K182" s="7">
        <f t="shared" si="73"/>
        <v>0.14482038920866375</v>
      </c>
      <c r="L182" s="2">
        <f t="shared" si="56"/>
        <v>31.46853146853147</v>
      </c>
      <c r="M182" s="3">
        <f t="shared" si="57"/>
        <v>0.59608284751606</v>
      </c>
      <c r="N182">
        <v>554</v>
      </c>
      <c r="P182" s="4">
        <f t="shared" si="80"/>
        <v>458.21287769600002</v>
      </c>
      <c r="Q182" s="3">
        <f t="shared" si="81"/>
        <v>1.2090450246305597</v>
      </c>
      <c r="R182" s="3">
        <f t="shared" si="58"/>
        <v>0.43910988667911122</v>
      </c>
      <c r="S182">
        <f t="shared" si="74"/>
        <v>64.28</v>
      </c>
      <c r="T182">
        <f t="shared" si="75"/>
        <v>84.28</v>
      </c>
      <c r="U182" s="4">
        <f t="shared" si="76"/>
        <v>5417.5183999999999</v>
      </c>
      <c r="V182" s="4">
        <f t="shared" si="77"/>
        <v>882.48160000000007</v>
      </c>
      <c r="W182" s="6">
        <f t="shared" si="78"/>
        <v>161374776.13121432</v>
      </c>
      <c r="X182" s="4">
        <f t="shared" si="79"/>
        <v>21847.807966110326</v>
      </c>
      <c r="Y182" s="3" t="str">
        <f t="shared" si="59"/>
        <v/>
      </c>
    </row>
    <row r="183" spans="1:25">
      <c r="A183" s="16" t="s">
        <v>225</v>
      </c>
      <c r="B183">
        <v>70</v>
      </c>
      <c r="C183">
        <v>90</v>
      </c>
      <c r="D183">
        <v>2.86</v>
      </c>
      <c r="E183">
        <v>228</v>
      </c>
      <c r="F183">
        <v>182</v>
      </c>
      <c r="G183" s="2">
        <v>47.44</v>
      </c>
      <c r="H183">
        <v>29.2</v>
      </c>
      <c r="I183">
        <v>270</v>
      </c>
      <c r="J183" s="3">
        <f t="shared" si="72"/>
        <v>3.8571428571428572</v>
      </c>
      <c r="K183" s="7">
        <f t="shared" si="73"/>
        <v>0.14482038920866375</v>
      </c>
      <c r="L183" s="2">
        <f t="shared" si="56"/>
        <v>31.46853146853147</v>
      </c>
      <c r="M183" s="3">
        <f t="shared" si="57"/>
        <v>0.59608284751606</v>
      </c>
      <c r="N183">
        <v>576</v>
      </c>
      <c r="P183" s="4">
        <f t="shared" si="80"/>
        <v>458.21287769600002</v>
      </c>
      <c r="Q183" s="3">
        <f t="shared" si="81"/>
        <v>1.2570576429371885</v>
      </c>
      <c r="R183" s="3">
        <f t="shared" si="58"/>
        <v>0.43910988667911122</v>
      </c>
      <c r="S183">
        <f t="shared" si="74"/>
        <v>64.28</v>
      </c>
      <c r="T183">
        <f t="shared" si="75"/>
        <v>84.28</v>
      </c>
      <c r="U183" s="4">
        <f t="shared" si="76"/>
        <v>5417.5183999999999</v>
      </c>
      <c r="V183" s="4">
        <f t="shared" si="77"/>
        <v>882.48160000000007</v>
      </c>
      <c r="W183" s="6">
        <f t="shared" si="78"/>
        <v>161374776.13121432</v>
      </c>
      <c r="X183" s="4">
        <f t="shared" si="79"/>
        <v>21847.807966110326</v>
      </c>
      <c r="Y183" s="3" t="str">
        <f t="shared" si="59"/>
        <v/>
      </c>
    </row>
    <row r="184" spans="1:25">
      <c r="A184" s="16" t="s">
        <v>226</v>
      </c>
      <c r="B184">
        <v>75</v>
      </c>
      <c r="C184">
        <v>100</v>
      </c>
      <c r="D184">
        <v>2.86</v>
      </c>
      <c r="E184">
        <v>228</v>
      </c>
      <c r="F184">
        <v>182</v>
      </c>
      <c r="G184" s="2">
        <v>47.44</v>
      </c>
      <c r="H184">
        <v>29.2</v>
      </c>
      <c r="I184">
        <v>300</v>
      </c>
      <c r="J184" s="3">
        <f t="shared" si="72"/>
        <v>4</v>
      </c>
      <c r="K184" s="7">
        <f t="shared" si="73"/>
        <v>0.15174701835670623</v>
      </c>
      <c r="L184" s="2">
        <f t="shared" si="56"/>
        <v>34.965034965034967</v>
      </c>
      <c r="M184" s="3">
        <f t="shared" si="57"/>
        <v>0.66231427501784446</v>
      </c>
      <c r="N184">
        <v>640</v>
      </c>
      <c r="P184" s="4">
        <f t="shared" si="80"/>
        <v>530.63292569600003</v>
      </c>
      <c r="Q184" s="3">
        <f t="shared" si="81"/>
        <v>1.206106837717523</v>
      </c>
      <c r="R184" s="3">
        <f t="shared" si="58"/>
        <v>0.41604693962484779</v>
      </c>
      <c r="S184">
        <f t="shared" si="74"/>
        <v>69.28</v>
      </c>
      <c r="T184">
        <f t="shared" si="75"/>
        <v>94.28</v>
      </c>
      <c r="U184" s="4">
        <f t="shared" si="76"/>
        <v>6531.7183999999997</v>
      </c>
      <c r="V184" s="4">
        <f t="shared" si="77"/>
        <v>968.28160000000025</v>
      </c>
      <c r="W184" s="6">
        <f t="shared" si="78"/>
        <v>210134144.13646236</v>
      </c>
      <c r="X184" s="4">
        <f t="shared" si="79"/>
        <v>23043.787486537494</v>
      </c>
      <c r="Y184" s="3" t="str">
        <f t="shared" si="59"/>
        <v/>
      </c>
    </row>
    <row r="185" spans="1:25">
      <c r="A185" s="16" t="s">
        <v>227</v>
      </c>
      <c r="B185">
        <v>75</v>
      </c>
      <c r="C185">
        <v>100</v>
      </c>
      <c r="D185">
        <v>2.86</v>
      </c>
      <c r="E185">
        <v>228</v>
      </c>
      <c r="F185">
        <v>182</v>
      </c>
      <c r="G185" s="2">
        <v>47.44</v>
      </c>
      <c r="H185">
        <v>29.2</v>
      </c>
      <c r="I185">
        <v>300</v>
      </c>
      <c r="J185" s="3">
        <f t="shared" si="72"/>
        <v>4</v>
      </c>
      <c r="K185" s="7">
        <f t="shared" si="73"/>
        <v>0.15174701835670623</v>
      </c>
      <c r="L185" s="2">
        <f t="shared" si="56"/>
        <v>34.965034965034967</v>
      </c>
      <c r="M185" s="3">
        <f t="shared" si="57"/>
        <v>0.66231427501784446</v>
      </c>
      <c r="N185">
        <v>672</v>
      </c>
      <c r="P185" s="4">
        <f t="shared" si="80"/>
        <v>530.63292569600003</v>
      </c>
      <c r="Q185" s="3">
        <f t="shared" si="81"/>
        <v>1.2664121796033994</v>
      </c>
      <c r="R185" s="3">
        <f t="shared" si="58"/>
        <v>0.41604693962484779</v>
      </c>
      <c r="S185">
        <f t="shared" si="74"/>
        <v>69.28</v>
      </c>
      <c r="T185">
        <f t="shared" si="75"/>
        <v>94.28</v>
      </c>
      <c r="U185" s="4">
        <f t="shared" si="76"/>
        <v>6531.7183999999997</v>
      </c>
      <c r="V185" s="4">
        <f t="shared" si="77"/>
        <v>968.28160000000025</v>
      </c>
      <c r="W185" s="6">
        <f t="shared" si="78"/>
        <v>210134144.13646236</v>
      </c>
      <c r="X185" s="4">
        <f t="shared" si="79"/>
        <v>23043.787486537494</v>
      </c>
      <c r="Y185" s="3" t="str">
        <f t="shared" si="59"/>
        <v/>
      </c>
    </row>
    <row r="186" spans="1:25">
      <c r="A186" s="16" t="s">
        <v>228</v>
      </c>
      <c r="B186">
        <v>90</v>
      </c>
      <c r="C186">
        <v>120</v>
      </c>
      <c r="D186">
        <v>2.86</v>
      </c>
      <c r="E186">
        <v>228</v>
      </c>
      <c r="F186">
        <v>182</v>
      </c>
      <c r="G186" s="2">
        <v>47.44</v>
      </c>
      <c r="H186">
        <v>29.2</v>
      </c>
      <c r="I186">
        <v>360</v>
      </c>
      <c r="J186" s="3">
        <f t="shared" si="72"/>
        <v>4</v>
      </c>
      <c r="K186" s="7">
        <f t="shared" si="73"/>
        <v>0.15624872504007886</v>
      </c>
      <c r="L186" s="2">
        <f t="shared" si="56"/>
        <v>41.95804195804196</v>
      </c>
      <c r="M186" s="3">
        <f t="shared" si="57"/>
        <v>0.79477713002141337</v>
      </c>
      <c r="N186">
        <v>800</v>
      </c>
      <c r="P186" s="4">
        <f t="shared" si="80"/>
        <v>723.33303769599979</v>
      </c>
      <c r="Q186" s="3">
        <f t="shared" si="81"/>
        <v>1.1059912354455756</v>
      </c>
      <c r="R186" s="3">
        <f t="shared" si="58"/>
        <v>0.3683141663881353</v>
      </c>
      <c r="S186">
        <f t="shared" si="74"/>
        <v>84.28</v>
      </c>
      <c r="T186">
        <f t="shared" si="75"/>
        <v>114.28</v>
      </c>
      <c r="U186" s="4">
        <f t="shared" si="76"/>
        <v>9631.5184000000008</v>
      </c>
      <c r="V186" s="4">
        <f t="shared" si="77"/>
        <v>1168.4815999999992</v>
      </c>
      <c r="W186" s="6">
        <f t="shared" si="78"/>
        <v>389054634.62861389</v>
      </c>
      <c r="X186" s="4">
        <f t="shared" si="79"/>
        <v>29628.204739157252</v>
      </c>
      <c r="Y186" s="3" t="str">
        <f t="shared" si="59"/>
        <v/>
      </c>
    </row>
    <row r="187" spans="1:25">
      <c r="A187" s="16" t="s">
        <v>229</v>
      </c>
      <c r="B187">
        <v>90</v>
      </c>
      <c r="C187">
        <v>120</v>
      </c>
      <c r="D187">
        <v>2.86</v>
      </c>
      <c r="E187">
        <v>228</v>
      </c>
      <c r="F187">
        <v>182</v>
      </c>
      <c r="G187" s="2">
        <v>47.44</v>
      </c>
      <c r="H187">
        <v>29.2</v>
      </c>
      <c r="I187">
        <v>360</v>
      </c>
      <c r="J187" s="3">
        <f t="shared" si="72"/>
        <v>4</v>
      </c>
      <c r="K187" s="7">
        <f t="shared" si="73"/>
        <v>0.15624872504007886</v>
      </c>
      <c r="L187" s="2">
        <f t="shared" si="56"/>
        <v>41.95804195804196</v>
      </c>
      <c r="M187" s="3">
        <f t="shared" si="57"/>
        <v>0.79477713002141337</v>
      </c>
      <c r="N187">
        <v>760</v>
      </c>
      <c r="P187" s="4">
        <f t="shared" si="80"/>
        <v>723.33303769599979</v>
      </c>
      <c r="Q187" s="3">
        <f t="shared" si="81"/>
        <v>1.050691673673297</v>
      </c>
      <c r="R187" s="3">
        <f t="shared" si="58"/>
        <v>0.3683141663881353</v>
      </c>
      <c r="S187">
        <f t="shared" si="74"/>
        <v>84.28</v>
      </c>
      <c r="T187">
        <f t="shared" si="75"/>
        <v>114.28</v>
      </c>
      <c r="U187" s="4">
        <f t="shared" si="76"/>
        <v>9631.5184000000008</v>
      </c>
      <c r="V187" s="4">
        <f t="shared" si="77"/>
        <v>1168.4815999999992</v>
      </c>
      <c r="W187" s="6">
        <f t="shared" si="78"/>
        <v>389054634.62861389</v>
      </c>
      <c r="X187" s="4">
        <f t="shared" si="79"/>
        <v>29628.204739157252</v>
      </c>
      <c r="Y187" s="3" t="str">
        <f t="shared" si="59"/>
        <v/>
      </c>
    </row>
    <row r="188" spans="1:25">
      <c r="A188" s="16" t="s">
        <v>230</v>
      </c>
      <c r="B188">
        <v>105</v>
      </c>
      <c r="C188">
        <v>140</v>
      </c>
      <c r="D188">
        <v>2.86</v>
      </c>
      <c r="E188">
        <v>228</v>
      </c>
      <c r="F188">
        <v>182</v>
      </c>
      <c r="G188" s="2">
        <v>47.44</v>
      </c>
      <c r="H188">
        <v>29.2</v>
      </c>
      <c r="I188">
        <v>420</v>
      </c>
      <c r="J188" s="3">
        <f t="shared" si="72"/>
        <v>4</v>
      </c>
      <c r="K188" s="7">
        <f t="shared" si="73"/>
        <v>0.16029850159865472</v>
      </c>
      <c r="L188" s="2">
        <f t="shared" si="56"/>
        <v>48.951048951048953</v>
      </c>
      <c r="M188" s="3">
        <f t="shared" si="57"/>
        <v>0.92723998502498217</v>
      </c>
      <c r="N188">
        <v>1044</v>
      </c>
      <c r="P188" s="4">
        <f t="shared" si="80"/>
        <v>944.49714969599995</v>
      </c>
      <c r="Q188" s="3">
        <f t="shared" si="81"/>
        <v>1.1053500800251503</v>
      </c>
      <c r="R188" s="3">
        <f t="shared" si="58"/>
        <v>0.33039740236425363</v>
      </c>
      <c r="S188">
        <f t="shared" si="74"/>
        <v>99.28</v>
      </c>
      <c r="T188">
        <f t="shared" si="75"/>
        <v>134.28</v>
      </c>
      <c r="U188" s="4">
        <f t="shared" si="76"/>
        <v>13331.3184</v>
      </c>
      <c r="V188" s="4">
        <f t="shared" si="77"/>
        <v>1368.6815999999999</v>
      </c>
      <c r="W188" s="6">
        <f t="shared" si="78"/>
        <v>656962471.48236513</v>
      </c>
      <c r="X188" s="4">
        <f t="shared" si="79"/>
        <v>36757.141155855403</v>
      </c>
      <c r="Y188" s="3" t="str">
        <f t="shared" si="59"/>
        <v/>
      </c>
    </row>
    <row r="189" spans="1:25">
      <c r="A189" s="16" t="s">
        <v>231</v>
      </c>
      <c r="B189">
        <v>105</v>
      </c>
      <c r="C189">
        <v>140</v>
      </c>
      <c r="D189">
        <v>2.86</v>
      </c>
      <c r="E189">
        <v>228</v>
      </c>
      <c r="F189">
        <v>182</v>
      </c>
      <c r="G189" s="2">
        <v>47.44</v>
      </c>
      <c r="H189">
        <v>29.2</v>
      </c>
      <c r="I189">
        <v>420</v>
      </c>
      <c r="J189" s="3">
        <f t="shared" si="72"/>
        <v>4</v>
      </c>
      <c r="K189" s="7">
        <f t="shared" si="73"/>
        <v>0.16029850159865472</v>
      </c>
      <c r="L189" s="2">
        <f t="shared" si="56"/>
        <v>48.951048951048953</v>
      </c>
      <c r="M189" s="3">
        <f t="shared" si="57"/>
        <v>0.92723998502498217</v>
      </c>
      <c r="N189">
        <v>1086</v>
      </c>
      <c r="P189" s="4">
        <f t="shared" si="80"/>
        <v>944.49714969599995</v>
      </c>
      <c r="Q189" s="3">
        <f t="shared" si="81"/>
        <v>1.1498181866928288</v>
      </c>
      <c r="R189" s="3">
        <f t="shared" si="58"/>
        <v>0.33039740236425363</v>
      </c>
      <c r="S189">
        <f t="shared" si="74"/>
        <v>99.28</v>
      </c>
      <c r="T189">
        <f t="shared" si="75"/>
        <v>134.28</v>
      </c>
      <c r="U189" s="4">
        <f t="shared" si="76"/>
        <v>13331.3184</v>
      </c>
      <c r="V189" s="4">
        <f t="shared" si="77"/>
        <v>1368.6815999999999</v>
      </c>
      <c r="W189" s="6">
        <f t="shared" si="78"/>
        <v>656962471.48236513</v>
      </c>
      <c r="X189" s="4">
        <f t="shared" si="79"/>
        <v>36757.141155855403</v>
      </c>
      <c r="Y189" s="3" t="str">
        <f t="shared" si="59"/>
        <v/>
      </c>
    </row>
    <row r="190" spans="1:25">
      <c r="A190" s="16" t="s">
        <v>232</v>
      </c>
      <c r="B190">
        <v>115</v>
      </c>
      <c r="C190">
        <v>150</v>
      </c>
      <c r="D190">
        <v>2.86</v>
      </c>
      <c r="E190">
        <v>228</v>
      </c>
      <c r="F190">
        <v>182</v>
      </c>
      <c r="G190" s="2">
        <v>47.44</v>
      </c>
      <c r="H190">
        <v>29.2</v>
      </c>
      <c r="I190">
        <v>450</v>
      </c>
      <c r="J190" s="3">
        <f t="shared" si="72"/>
        <v>3.9130434782608696</v>
      </c>
      <c r="K190" s="7">
        <f t="shared" si="73"/>
        <v>0.15920966256544916</v>
      </c>
      <c r="L190" s="2">
        <f t="shared" si="56"/>
        <v>52.447552447552447</v>
      </c>
      <c r="M190" s="3">
        <f t="shared" si="57"/>
        <v>0.99347141252676663</v>
      </c>
      <c r="N190">
        <v>1251</v>
      </c>
      <c r="P190" s="4">
        <f t="shared" si="80"/>
        <v>1086.1252136959999</v>
      </c>
      <c r="Q190" s="3">
        <f t="shared" si="81"/>
        <v>1.1518009012450268</v>
      </c>
      <c r="R190" s="3">
        <f t="shared" si="58"/>
        <v>0.3113293021246849</v>
      </c>
      <c r="S190">
        <f t="shared" si="74"/>
        <v>109.28</v>
      </c>
      <c r="T190">
        <f t="shared" si="75"/>
        <v>144.28</v>
      </c>
      <c r="U190" s="4">
        <f t="shared" si="76"/>
        <v>15766.9184</v>
      </c>
      <c r="V190" s="4">
        <f t="shared" si="77"/>
        <v>1483.0815999999995</v>
      </c>
      <c r="W190" s="6">
        <f t="shared" si="78"/>
        <v>879156788.82206857</v>
      </c>
      <c r="X190" s="4">
        <f t="shared" si="79"/>
        <v>42849.035615831483</v>
      </c>
      <c r="Y190" s="3" t="str">
        <f t="shared" si="59"/>
        <v/>
      </c>
    </row>
    <row r="191" spans="1:25">
      <c r="A191" s="16" t="s">
        <v>233</v>
      </c>
      <c r="B191">
        <v>115</v>
      </c>
      <c r="C191">
        <v>150</v>
      </c>
      <c r="D191">
        <v>2.86</v>
      </c>
      <c r="E191">
        <v>228</v>
      </c>
      <c r="F191">
        <v>182</v>
      </c>
      <c r="G191" s="2">
        <v>47.44</v>
      </c>
      <c r="H191">
        <v>29.2</v>
      </c>
      <c r="I191">
        <v>450</v>
      </c>
      <c r="J191" s="3">
        <f t="shared" si="72"/>
        <v>3.9130434782608696</v>
      </c>
      <c r="K191" s="7">
        <f t="shared" si="73"/>
        <v>0.15920966256544916</v>
      </c>
      <c r="L191" s="2">
        <f t="shared" si="56"/>
        <v>52.447552447552447</v>
      </c>
      <c r="M191" s="3">
        <f t="shared" si="57"/>
        <v>0.99347141252676663</v>
      </c>
      <c r="N191">
        <v>1218</v>
      </c>
      <c r="P191" s="4">
        <f t="shared" si="80"/>
        <v>1086.1252136959999</v>
      </c>
      <c r="Q191" s="3">
        <f t="shared" si="81"/>
        <v>1.1214176640419204</v>
      </c>
      <c r="R191" s="3">
        <f t="shared" si="58"/>
        <v>0.3113293021246849</v>
      </c>
      <c r="S191">
        <f t="shared" si="74"/>
        <v>109.28</v>
      </c>
      <c r="T191">
        <f t="shared" si="75"/>
        <v>144.28</v>
      </c>
      <c r="U191" s="4">
        <f t="shared" si="76"/>
        <v>15766.9184</v>
      </c>
      <c r="V191" s="4">
        <f t="shared" si="77"/>
        <v>1483.0815999999995</v>
      </c>
      <c r="W191" s="6">
        <f t="shared" si="78"/>
        <v>879156788.82206857</v>
      </c>
      <c r="X191" s="4">
        <f t="shared" si="79"/>
        <v>42849.035615831483</v>
      </c>
      <c r="Y191" s="3" t="str">
        <f t="shared" si="59"/>
        <v/>
      </c>
    </row>
    <row r="192" spans="1:25">
      <c r="A192" s="16" t="s">
        <v>234</v>
      </c>
      <c r="B192">
        <v>120</v>
      </c>
      <c r="C192">
        <v>160</v>
      </c>
      <c r="D192">
        <v>7.6</v>
      </c>
      <c r="E192">
        <v>194</v>
      </c>
      <c r="F192">
        <v>194</v>
      </c>
      <c r="G192" s="2">
        <v>47.44</v>
      </c>
      <c r="H192">
        <v>29.2</v>
      </c>
      <c r="I192">
        <v>480</v>
      </c>
      <c r="J192" s="3">
        <f t="shared" si="72"/>
        <v>4</v>
      </c>
      <c r="K192" s="7">
        <f t="shared" si="73"/>
        <v>0.13173974257842358</v>
      </c>
      <c r="L192" s="2">
        <f t="shared" si="56"/>
        <v>21.05263157894737</v>
      </c>
      <c r="M192" s="3">
        <f t="shared" si="57"/>
        <v>0.36784933949780046</v>
      </c>
      <c r="N192">
        <v>1820</v>
      </c>
      <c r="P192" s="4">
        <f t="shared" si="80"/>
        <v>1500.7461376000001</v>
      </c>
      <c r="Q192" s="3">
        <f t="shared" si="81"/>
        <v>1.2127300909869754</v>
      </c>
      <c r="R192" s="3">
        <f t="shared" si="58"/>
        <v>0.5203026817371833</v>
      </c>
      <c r="S192">
        <f t="shared" si="74"/>
        <v>104.8</v>
      </c>
      <c r="T192">
        <f t="shared" si="75"/>
        <v>144.80000000000001</v>
      </c>
      <c r="U192" s="4">
        <f t="shared" si="76"/>
        <v>15175.04</v>
      </c>
      <c r="V192" s="4">
        <f t="shared" si="77"/>
        <v>4024.9599999999991</v>
      </c>
      <c r="W192" s="6">
        <f t="shared" si="78"/>
        <v>2018628231.0970023</v>
      </c>
      <c r="X192" s="4">
        <f t="shared" si="79"/>
        <v>86471.62358419357</v>
      </c>
      <c r="Y192" s="3" t="str">
        <f t="shared" si="59"/>
        <v/>
      </c>
    </row>
    <row r="193" spans="1:25">
      <c r="A193" s="16" t="s">
        <v>235</v>
      </c>
      <c r="B193">
        <v>120</v>
      </c>
      <c r="C193">
        <v>160</v>
      </c>
      <c r="D193">
        <v>7.6</v>
      </c>
      <c r="E193">
        <v>194</v>
      </c>
      <c r="F193">
        <v>194</v>
      </c>
      <c r="G193" s="2">
        <v>47.44</v>
      </c>
      <c r="H193">
        <v>29.2</v>
      </c>
      <c r="I193">
        <v>480</v>
      </c>
      <c r="J193" s="3">
        <f t="shared" si="72"/>
        <v>4</v>
      </c>
      <c r="K193" s="7">
        <f t="shared" si="73"/>
        <v>0.13173974257842358</v>
      </c>
      <c r="L193" s="2">
        <f t="shared" si="56"/>
        <v>21.05263157894737</v>
      </c>
      <c r="M193" s="3">
        <f t="shared" si="57"/>
        <v>0.36784933949780046</v>
      </c>
      <c r="N193">
        <v>1770</v>
      </c>
      <c r="P193" s="4">
        <f t="shared" si="80"/>
        <v>1500.7461376000001</v>
      </c>
      <c r="Q193" s="3">
        <f t="shared" si="81"/>
        <v>1.1794133302455749</v>
      </c>
      <c r="R193" s="3">
        <f t="shared" si="58"/>
        <v>0.5203026817371833</v>
      </c>
      <c r="S193">
        <f t="shared" si="74"/>
        <v>104.8</v>
      </c>
      <c r="T193">
        <f t="shared" si="75"/>
        <v>144.80000000000001</v>
      </c>
      <c r="U193" s="4">
        <f t="shared" si="76"/>
        <v>15175.04</v>
      </c>
      <c r="V193" s="4">
        <f t="shared" si="77"/>
        <v>4024.9599999999991</v>
      </c>
      <c r="W193" s="6">
        <f t="shared" si="78"/>
        <v>2018628231.0970023</v>
      </c>
      <c r="X193" s="4">
        <f t="shared" si="79"/>
        <v>86471.62358419357</v>
      </c>
      <c r="Y193" s="3" t="str">
        <f t="shared" si="59"/>
        <v/>
      </c>
    </row>
    <row r="194" spans="1:25">
      <c r="L194" s="2"/>
      <c r="M194" s="3"/>
      <c r="P194" s="8"/>
      <c r="Q194" s="10"/>
      <c r="R194" s="3"/>
      <c r="U194" s="4"/>
      <c r="V194" s="4"/>
      <c r="W194" s="6"/>
      <c r="X194" s="4"/>
      <c r="Y194" s="3"/>
    </row>
    <row r="195" spans="1:25">
      <c r="L195" s="2"/>
      <c r="M195" s="3"/>
      <c r="R195" s="3"/>
      <c r="U195" s="4"/>
      <c r="V195" s="4"/>
      <c r="W195" s="6"/>
      <c r="X195" s="4"/>
      <c r="Y195" s="3"/>
    </row>
    <row r="196" spans="1:25">
      <c r="A196" s="21" t="s">
        <v>236</v>
      </c>
      <c r="B196" s="27">
        <v>2004</v>
      </c>
      <c r="C196" t="s">
        <v>237</v>
      </c>
      <c r="E196" s="29" t="s">
        <v>238</v>
      </c>
      <c r="F196" s="30"/>
      <c r="G196" s="30"/>
      <c r="L196" s="2"/>
      <c r="M196" s="3"/>
      <c r="R196" s="3"/>
      <c r="U196" s="4"/>
      <c r="V196" s="4"/>
      <c r="W196" s="6"/>
      <c r="X196" s="4"/>
      <c r="Y196" s="3"/>
    </row>
    <row r="197" spans="1:25">
      <c r="A197" s="28" t="s">
        <v>239</v>
      </c>
      <c r="B197">
        <v>100.7</v>
      </c>
      <c r="C197">
        <v>100.7</v>
      </c>
      <c r="D197">
        <v>9.6</v>
      </c>
      <c r="E197">
        <v>400</v>
      </c>
      <c r="F197">
        <v>200</v>
      </c>
      <c r="G197">
        <v>24.64</v>
      </c>
      <c r="H197" s="2">
        <f>22*((G197+8)/10)^0.3</f>
        <v>31.372398713625227</v>
      </c>
      <c r="I197">
        <v>301</v>
      </c>
      <c r="J197" s="3">
        <f t="shared" ref="J197:J211" si="82">I197/B197</f>
        <v>2.9890764647467725</v>
      </c>
      <c r="K197" s="7">
        <f t="shared" ref="K197:K211" si="83">SQRT(P197/X197)</f>
        <v>0.11702284623075589</v>
      </c>
      <c r="L197" s="2">
        <f t="shared" si="56"/>
        <v>10.489583333333334</v>
      </c>
      <c r="M197" s="3">
        <f t="shared" si="57"/>
        <v>0.26317883396026298</v>
      </c>
      <c r="N197">
        <v>1550</v>
      </c>
      <c r="P197" s="4">
        <f t="shared" ref="P197:P211" si="84">(E197*V197+G197*U197)/1000</f>
        <v>1562.9610400000001</v>
      </c>
      <c r="Q197" s="3">
        <f t="shared" ref="Q197:Q211" si="85">N197/P197</f>
        <v>0.99170738126652203</v>
      </c>
      <c r="R197" s="3">
        <f t="shared" si="58"/>
        <v>0.89528527211401254</v>
      </c>
      <c r="S197">
        <f t="shared" ref="S197:S211" si="86">B197-2*D197</f>
        <v>81.5</v>
      </c>
      <c r="T197">
        <f t="shared" ref="T197:T211" si="87">C197-2*D197</f>
        <v>81.5</v>
      </c>
      <c r="U197" s="4">
        <f t="shared" ref="U197:U211" si="88">S197*T197</f>
        <v>6642.25</v>
      </c>
      <c r="V197" s="4">
        <f t="shared" ref="V197:V211" si="89">B197*C197-U197</f>
        <v>3498.24</v>
      </c>
      <c r="W197" s="6">
        <f t="shared" ref="W197:W211" si="90">((C197*B197^3-T197*S197^3)*F197+(T197*S197^3)*H197*0.6)/12</f>
        <v>1047707576.7810292</v>
      </c>
      <c r="X197" s="4">
        <f t="shared" ref="X197:X211" si="91">(PI()^2*W197)/(I197*I197)</f>
        <v>114131.84524290805</v>
      </c>
      <c r="Y197" s="3" t="str">
        <f t="shared" si="59"/>
        <v/>
      </c>
    </row>
    <row r="198" spans="1:25">
      <c r="A198" s="28" t="s">
        <v>240</v>
      </c>
      <c r="B198">
        <v>101</v>
      </c>
      <c r="C198">
        <v>101</v>
      </c>
      <c r="D198">
        <v>9.6</v>
      </c>
      <c r="E198">
        <v>400</v>
      </c>
      <c r="F198">
        <v>200</v>
      </c>
      <c r="G198">
        <v>74.88</v>
      </c>
      <c r="H198" s="2">
        <f t="shared" ref="H198:H211" si="92">9.5*(G198+8)^0.33333</f>
        <v>41.419080934782997</v>
      </c>
      <c r="I198">
        <v>300</v>
      </c>
      <c r="J198" s="3">
        <f t="shared" si="82"/>
        <v>2.9702970297029703</v>
      </c>
      <c r="K198" s="7">
        <f t="shared" si="83"/>
        <v>0.12677384086774982</v>
      </c>
      <c r="L198" s="2">
        <f t="shared" si="56"/>
        <v>10.520833333333334</v>
      </c>
      <c r="M198" s="3">
        <f t="shared" si="57"/>
        <v>0.26396288212499064</v>
      </c>
      <c r="N198">
        <v>2000</v>
      </c>
      <c r="P198" s="4">
        <f t="shared" si="84"/>
        <v>1904.9440511999999</v>
      </c>
      <c r="Q198" s="3">
        <f t="shared" si="85"/>
        <v>1.0498996013768072</v>
      </c>
      <c r="R198" s="3">
        <f t="shared" si="58"/>
        <v>0.73697912498565255</v>
      </c>
      <c r="S198">
        <f t="shared" si="86"/>
        <v>81.8</v>
      </c>
      <c r="T198">
        <f t="shared" si="87"/>
        <v>81.8</v>
      </c>
      <c r="U198" s="4">
        <f t="shared" si="88"/>
        <v>6691.24</v>
      </c>
      <c r="V198" s="4">
        <f t="shared" si="89"/>
        <v>3509.76</v>
      </c>
      <c r="W198" s="6">
        <f t="shared" si="90"/>
        <v>1080850660.2483413</v>
      </c>
      <c r="X198" s="4">
        <f t="shared" si="91"/>
        <v>118528.53814785964</v>
      </c>
      <c r="Y198" s="3">
        <f t="shared" si="59"/>
        <v>1.0930227722728802</v>
      </c>
    </row>
    <row r="199" spans="1:25">
      <c r="A199" s="28" t="s">
        <v>241</v>
      </c>
      <c r="B199">
        <v>99.9</v>
      </c>
      <c r="C199">
        <v>99.9</v>
      </c>
      <c r="D199">
        <v>4.9000000000000004</v>
      </c>
      <c r="E199">
        <v>289</v>
      </c>
      <c r="F199">
        <v>200</v>
      </c>
      <c r="G199">
        <v>24.64</v>
      </c>
      <c r="H199" s="2">
        <f t="shared" si="92"/>
        <v>30.360012275034254</v>
      </c>
      <c r="I199">
        <v>301</v>
      </c>
      <c r="J199" s="3">
        <f t="shared" si="82"/>
        <v>3.0130130130130128</v>
      </c>
      <c r="K199" s="7">
        <f t="shared" si="83"/>
        <v>0.10119598002639107</v>
      </c>
      <c r="L199" s="2">
        <f t="shared" si="56"/>
        <v>20.387755102040817</v>
      </c>
      <c r="M199" s="3">
        <f t="shared" si="57"/>
        <v>0.43479150960230017</v>
      </c>
      <c r="N199">
        <v>800</v>
      </c>
      <c r="P199" s="4">
        <f t="shared" si="84"/>
        <v>738.1457664000003</v>
      </c>
      <c r="Q199" s="3">
        <f t="shared" si="85"/>
        <v>1.0837967735040575</v>
      </c>
      <c r="R199" s="3">
        <f t="shared" si="58"/>
        <v>0.72901319020557076</v>
      </c>
      <c r="S199">
        <f t="shared" si="86"/>
        <v>90.100000000000009</v>
      </c>
      <c r="T199">
        <f t="shared" si="87"/>
        <v>90.100000000000009</v>
      </c>
      <c r="U199" s="4">
        <f t="shared" si="88"/>
        <v>8118.0100000000011</v>
      </c>
      <c r="V199" s="4">
        <f t="shared" si="89"/>
        <v>1862.0000000000009</v>
      </c>
      <c r="W199" s="6">
        <f t="shared" si="90"/>
        <v>661681294.87548387</v>
      </c>
      <c r="X199" s="4">
        <f t="shared" si="91"/>
        <v>72080.138409306528</v>
      </c>
      <c r="Y199" s="3" t="str">
        <f t="shared" si="59"/>
        <v/>
      </c>
    </row>
    <row r="200" spans="1:25">
      <c r="A200" s="28" t="s">
        <v>242</v>
      </c>
      <c r="B200">
        <v>99.8</v>
      </c>
      <c r="C200">
        <v>99.8</v>
      </c>
      <c r="D200">
        <v>4.9000000000000004</v>
      </c>
      <c r="E200">
        <v>300</v>
      </c>
      <c r="F200">
        <v>200</v>
      </c>
      <c r="G200">
        <v>74.88</v>
      </c>
      <c r="H200" s="2">
        <f t="shared" si="92"/>
        <v>41.419080934782997</v>
      </c>
      <c r="I200">
        <v>300</v>
      </c>
      <c r="J200" s="3">
        <f t="shared" si="82"/>
        <v>3.0060120240480961</v>
      </c>
      <c r="K200" s="7">
        <f t="shared" si="83"/>
        <v>0.12354421791393871</v>
      </c>
      <c r="L200" s="2">
        <f t="shared" si="56"/>
        <v>20.367346938775508</v>
      </c>
      <c r="M200" s="3">
        <f t="shared" si="57"/>
        <v>0.44254538265329663</v>
      </c>
      <c r="N200">
        <v>900</v>
      </c>
      <c r="P200" s="4">
        <f t="shared" si="84"/>
        <v>1164.5399999999997</v>
      </c>
      <c r="Q200" s="3">
        <f t="shared" si="85"/>
        <v>0.77283734350043809</v>
      </c>
      <c r="R200" s="3">
        <f t="shared" si="58"/>
        <v>0.47916945746818473</v>
      </c>
      <c r="S200">
        <f t="shared" si="86"/>
        <v>90</v>
      </c>
      <c r="T200">
        <f t="shared" si="87"/>
        <v>90</v>
      </c>
      <c r="U200" s="4">
        <f t="shared" si="88"/>
        <v>8100</v>
      </c>
      <c r="V200" s="4">
        <f t="shared" si="89"/>
        <v>1860.0399999999991</v>
      </c>
      <c r="W200" s="6">
        <f t="shared" si="90"/>
        <v>695748575.03322196</v>
      </c>
      <c r="X200" s="4">
        <f t="shared" si="91"/>
        <v>76297.368868883743</v>
      </c>
      <c r="Y200" s="3">
        <f t="shared" si="59"/>
        <v>0.83833165294410916</v>
      </c>
    </row>
    <row r="201" spans="1:25">
      <c r="A201" s="28" t="s">
        <v>243</v>
      </c>
      <c r="B201">
        <v>100.1</v>
      </c>
      <c r="C201">
        <v>100.1</v>
      </c>
      <c r="D201">
        <v>4.2</v>
      </c>
      <c r="E201">
        <v>333</v>
      </c>
      <c r="F201">
        <v>200</v>
      </c>
      <c r="G201">
        <v>27.76</v>
      </c>
      <c r="H201" s="2">
        <f t="shared" si="92"/>
        <v>31.298072868113003</v>
      </c>
      <c r="I201">
        <v>301</v>
      </c>
      <c r="J201" s="3">
        <f t="shared" si="82"/>
        <v>3.0069930069930071</v>
      </c>
      <c r="K201" s="7">
        <f t="shared" si="83"/>
        <v>0.10803985150010958</v>
      </c>
      <c r="L201" s="2">
        <f t="shared" ref="L201:L223" si="93">C201/D201</f>
        <v>23.833333333333332</v>
      </c>
      <c r="M201" s="3">
        <f t="shared" ref="M201:M223" si="94">L201/(52*SQRT(235/E201))</f>
        <v>0.54559405453177878</v>
      </c>
      <c r="N201">
        <v>700</v>
      </c>
      <c r="P201" s="4">
        <f t="shared" si="84"/>
        <v>769.93374640000025</v>
      </c>
      <c r="Q201" s="3">
        <f t="shared" si="85"/>
        <v>0.90916913730955251</v>
      </c>
      <c r="R201" s="3">
        <f t="shared" ref="R201:R223" si="95">E201*V201/(1000*P201)</f>
        <v>0.69681704758174512</v>
      </c>
      <c r="S201">
        <f t="shared" si="86"/>
        <v>91.699999999999989</v>
      </c>
      <c r="T201">
        <f t="shared" si="87"/>
        <v>91.699999999999989</v>
      </c>
      <c r="U201" s="4">
        <f t="shared" si="88"/>
        <v>8408.8899999999976</v>
      </c>
      <c r="V201" s="4">
        <f t="shared" si="89"/>
        <v>1611.1200000000008</v>
      </c>
      <c r="W201" s="6">
        <f t="shared" si="90"/>
        <v>605506269.04527402</v>
      </c>
      <c r="X201" s="4">
        <f t="shared" si="91"/>
        <v>65960.721601929705</v>
      </c>
      <c r="Y201" s="3" t="str">
        <f t="shared" ref="Y201:Y223" si="96">IF(G201 &gt; 60,(1000*N201/(E201*V201+0.85*G201*U201)),"")</f>
        <v/>
      </c>
    </row>
    <row r="202" spans="1:25">
      <c r="A202" s="28" t="s">
        <v>244</v>
      </c>
      <c r="B202">
        <v>100</v>
      </c>
      <c r="C202">
        <v>100</v>
      </c>
      <c r="D202">
        <v>4.2</v>
      </c>
      <c r="E202">
        <v>333</v>
      </c>
      <c r="F202">
        <v>200</v>
      </c>
      <c r="G202">
        <v>27.76</v>
      </c>
      <c r="H202" s="2">
        <f t="shared" si="92"/>
        <v>31.298072868113003</v>
      </c>
      <c r="I202">
        <v>302</v>
      </c>
      <c r="J202" s="3">
        <f t="shared" si="82"/>
        <v>3.02</v>
      </c>
      <c r="K202" s="7">
        <f t="shared" si="83"/>
        <v>0.10850526901025576</v>
      </c>
      <c r="L202" s="2">
        <f t="shared" si="93"/>
        <v>23.80952380952381</v>
      </c>
      <c r="M202" s="3">
        <f t="shared" si="94"/>
        <v>0.54504900552625257</v>
      </c>
      <c r="N202">
        <v>680</v>
      </c>
      <c r="P202" s="4">
        <f t="shared" si="84"/>
        <v>768.86546560000011</v>
      </c>
      <c r="Q202" s="3">
        <f t="shared" si="85"/>
        <v>0.88442000639129748</v>
      </c>
      <c r="R202" s="3">
        <f t="shared" si="95"/>
        <v>0.69705760497613911</v>
      </c>
      <c r="S202">
        <f t="shared" si="86"/>
        <v>91.6</v>
      </c>
      <c r="T202">
        <f t="shared" si="87"/>
        <v>91.6</v>
      </c>
      <c r="U202" s="4">
        <f t="shared" si="88"/>
        <v>8390.56</v>
      </c>
      <c r="V202" s="4">
        <f t="shared" si="89"/>
        <v>1609.4400000000005</v>
      </c>
      <c r="W202" s="6">
        <f t="shared" si="90"/>
        <v>603479940.7742852</v>
      </c>
      <c r="X202" s="4">
        <f t="shared" si="91"/>
        <v>65305.340549044231</v>
      </c>
      <c r="Y202" s="3" t="str">
        <f t="shared" si="96"/>
        <v/>
      </c>
    </row>
    <row r="203" spans="1:25">
      <c r="A203" s="28" t="s">
        <v>245</v>
      </c>
      <c r="B203">
        <v>100</v>
      </c>
      <c r="C203">
        <v>100</v>
      </c>
      <c r="D203">
        <v>4.0999999999999996</v>
      </c>
      <c r="E203">
        <v>333</v>
      </c>
      <c r="F203">
        <v>200</v>
      </c>
      <c r="G203">
        <v>77.760000000000005</v>
      </c>
      <c r="H203" s="2">
        <f t="shared" si="92"/>
        <v>41.893381675157116</v>
      </c>
      <c r="I203">
        <v>299</v>
      </c>
      <c r="J203" s="3">
        <f t="shared" si="82"/>
        <v>2.99</v>
      </c>
      <c r="K203" s="7">
        <f t="shared" si="83"/>
        <v>0.13001653916598169</v>
      </c>
      <c r="L203" s="2">
        <f t="shared" si="93"/>
        <v>24.390243902439025</v>
      </c>
      <c r="M203" s="3">
        <f t="shared" si="94"/>
        <v>0.55834288370981966</v>
      </c>
      <c r="N203">
        <v>1130</v>
      </c>
      <c r="P203" s="4">
        <f t="shared" si="84"/>
        <v>1179.0312624000001</v>
      </c>
      <c r="Q203" s="3">
        <f t="shared" si="85"/>
        <v>0.95841394205256825</v>
      </c>
      <c r="R203" s="3">
        <f t="shared" si="95"/>
        <v>0.44420287799147334</v>
      </c>
      <c r="S203">
        <f t="shared" si="86"/>
        <v>91.8</v>
      </c>
      <c r="T203">
        <f t="shared" si="87"/>
        <v>91.8</v>
      </c>
      <c r="U203" s="4">
        <f t="shared" si="88"/>
        <v>8427.24</v>
      </c>
      <c r="V203" s="4">
        <f t="shared" si="89"/>
        <v>1572.7600000000002</v>
      </c>
      <c r="W203" s="6">
        <f t="shared" si="90"/>
        <v>631787092.14008558</v>
      </c>
      <c r="X203" s="4">
        <f t="shared" si="91"/>
        <v>69747.415187047533</v>
      </c>
      <c r="Y203" s="3">
        <f t="shared" si="96"/>
        <v>1.0455838131802071</v>
      </c>
    </row>
    <row r="204" spans="1:25">
      <c r="A204" s="28" t="s">
        <v>246</v>
      </c>
      <c r="B204">
        <v>100</v>
      </c>
      <c r="C204">
        <v>100</v>
      </c>
      <c r="D204">
        <v>4.0999999999999996</v>
      </c>
      <c r="E204">
        <v>333</v>
      </c>
      <c r="F204">
        <v>200</v>
      </c>
      <c r="G204">
        <v>77.760000000000005</v>
      </c>
      <c r="H204" s="2">
        <f t="shared" si="92"/>
        <v>41.893381675157116</v>
      </c>
      <c r="I204">
        <v>300</v>
      </c>
      <c r="J204" s="3">
        <f t="shared" si="82"/>
        <v>3</v>
      </c>
      <c r="K204" s="7">
        <f t="shared" si="83"/>
        <v>0.13045137708961374</v>
      </c>
      <c r="L204" s="2">
        <f t="shared" si="93"/>
        <v>24.390243902439025</v>
      </c>
      <c r="M204" s="3">
        <f t="shared" si="94"/>
        <v>0.55834288370981966</v>
      </c>
      <c r="N204">
        <v>970</v>
      </c>
      <c r="P204" s="4">
        <f t="shared" si="84"/>
        <v>1179.0312624000001</v>
      </c>
      <c r="Q204" s="3">
        <f t="shared" si="85"/>
        <v>0.82270931308937267</v>
      </c>
      <c r="R204" s="3">
        <f t="shared" si="95"/>
        <v>0.44420287799147334</v>
      </c>
      <c r="S204">
        <f t="shared" si="86"/>
        <v>91.8</v>
      </c>
      <c r="T204">
        <f t="shared" si="87"/>
        <v>91.8</v>
      </c>
      <c r="U204" s="4">
        <f t="shared" si="88"/>
        <v>8427.24</v>
      </c>
      <c r="V204" s="4">
        <f t="shared" si="89"/>
        <v>1572.7600000000002</v>
      </c>
      <c r="W204" s="6">
        <f t="shared" si="90"/>
        <v>631787092.14008558</v>
      </c>
      <c r="X204" s="4">
        <f t="shared" si="91"/>
        <v>69283.207390413736</v>
      </c>
      <c r="Y204" s="3">
        <f t="shared" si="96"/>
        <v>0.89753654759716894</v>
      </c>
    </row>
    <row r="205" spans="1:25">
      <c r="A205" s="28" t="s">
        <v>247</v>
      </c>
      <c r="B205">
        <v>100</v>
      </c>
      <c r="C205">
        <v>100</v>
      </c>
      <c r="D205">
        <v>4.0999999999999996</v>
      </c>
      <c r="E205">
        <v>333</v>
      </c>
      <c r="F205">
        <v>200</v>
      </c>
      <c r="G205">
        <v>46.08</v>
      </c>
      <c r="H205" s="2">
        <f t="shared" si="92"/>
        <v>35.924995533500244</v>
      </c>
      <c r="I205">
        <v>301</v>
      </c>
      <c r="J205" s="3">
        <f t="shared" si="82"/>
        <v>3.01</v>
      </c>
      <c r="K205" s="7">
        <f t="shared" si="83"/>
        <v>0.11709847463694931</v>
      </c>
      <c r="L205" s="2">
        <f t="shared" si="93"/>
        <v>24.390243902439025</v>
      </c>
      <c r="M205" s="3">
        <f t="shared" si="94"/>
        <v>0.55834288370981966</v>
      </c>
      <c r="N205">
        <v>880</v>
      </c>
      <c r="P205" s="4">
        <f t="shared" si="84"/>
        <v>912.05629920000001</v>
      </c>
      <c r="Q205" s="3">
        <f t="shared" si="85"/>
        <v>0.96485271881996992</v>
      </c>
      <c r="R205" s="3">
        <f t="shared" si="95"/>
        <v>0.57422889404895638</v>
      </c>
      <c r="S205">
        <f t="shared" si="86"/>
        <v>91.8</v>
      </c>
      <c r="T205">
        <f t="shared" si="87"/>
        <v>91.8</v>
      </c>
      <c r="U205" s="4">
        <f t="shared" si="88"/>
        <v>8427.24</v>
      </c>
      <c r="V205" s="4">
        <f t="shared" si="89"/>
        <v>1572.7600000000002</v>
      </c>
      <c r="W205" s="6">
        <f t="shared" si="90"/>
        <v>610593838.17560303</v>
      </c>
      <c r="X205" s="4">
        <f t="shared" si="91"/>
        <v>66514.935072857639</v>
      </c>
      <c r="Y205" s="3" t="str">
        <f t="shared" si="96"/>
        <v/>
      </c>
    </row>
    <row r="206" spans="1:25">
      <c r="A206" s="28" t="s">
        <v>248</v>
      </c>
      <c r="B206">
        <v>99.9</v>
      </c>
      <c r="C206">
        <v>99.9</v>
      </c>
      <c r="D206" s="2">
        <v>4</v>
      </c>
      <c r="E206">
        <v>333</v>
      </c>
      <c r="F206">
        <v>200</v>
      </c>
      <c r="G206">
        <v>46.08</v>
      </c>
      <c r="H206" s="2">
        <f t="shared" si="92"/>
        <v>35.924995533500244</v>
      </c>
      <c r="I206">
        <v>301</v>
      </c>
      <c r="J206" s="3">
        <f t="shared" si="82"/>
        <v>3.0130130130130128</v>
      </c>
      <c r="K206" s="7">
        <f t="shared" si="83"/>
        <v>0.11741854327183147</v>
      </c>
      <c r="L206" s="2">
        <f t="shared" si="93"/>
        <v>24.975000000000001</v>
      </c>
      <c r="M206" s="3">
        <f t="shared" si="94"/>
        <v>0.57172915434676264</v>
      </c>
      <c r="N206">
        <v>830</v>
      </c>
      <c r="P206" s="4">
        <f t="shared" si="84"/>
        <v>900.12890880000054</v>
      </c>
      <c r="Q206" s="3">
        <f t="shared" si="85"/>
        <v>0.92209014940594192</v>
      </c>
      <c r="R206" s="3">
        <f t="shared" si="95"/>
        <v>0.56764669482860652</v>
      </c>
      <c r="S206">
        <f t="shared" si="86"/>
        <v>91.9</v>
      </c>
      <c r="T206">
        <f t="shared" si="87"/>
        <v>91.9</v>
      </c>
      <c r="U206" s="4">
        <f t="shared" si="88"/>
        <v>8445.61</v>
      </c>
      <c r="V206" s="4">
        <f t="shared" si="89"/>
        <v>1534.4000000000015</v>
      </c>
      <c r="W206" s="6">
        <f t="shared" si="90"/>
        <v>599328015.86269534</v>
      </c>
      <c r="X206" s="4">
        <f t="shared" si="91"/>
        <v>65287.69465077218</v>
      </c>
      <c r="Y206" s="3" t="str">
        <f t="shared" si="96"/>
        <v/>
      </c>
    </row>
    <row r="207" spans="1:25">
      <c r="A207" s="28" t="s">
        <v>249</v>
      </c>
      <c r="B207">
        <v>101</v>
      </c>
      <c r="C207">
        <v>101</v>
      </c>
      <c r="D207">
        <v>9.6</v>
      </c>
      <c r="E207">
        <v>400</v>
      </c>
      <c r="F207">
        <v>200</v>
      </c>
      <c r="G207">
        <v>46.08</v>
      </c>
      <c r="H207" s="2">
        <f t="shared" si="92"/>
        <v>35.924995533500244</v>
      </c>
      <c r="I207">
        <v>302</v>
      </c>
      <c r="J207" s="3">
        <f t="shared" si="82"/>
        <v>2.9900990099009901</v>
      </c>
      <c r="K207" s="7">
        <f t="shared" si="83"/>
        <v>0.12168616779872542</v>
      </c>
      <c r="L207" s="2">
        <f t="shared" si="93"/>
        <v>10.520833333333334</v>
      </c>
      <c r="M207" s="3">
        <f t="shared" si="94"/>
        <v>0.26396288212499064</v>
      </c>
      <c r="N207">
        <v>1800</v>
      </c>
      <c r="P207" s="4">
        <f t="shared" si="84"/>
        <v>1712.2363392</v>
      </c>
      <c r="Q207" s="3">
        <f t="shared" si="85"/>
        <v>1.0512567446390055</v>
      </c>
      <c r="R207" s="3">
        <f t="shared" si="95"/>
        <v>0.81992419379204351</v>
      </c>
      <c r="S207">
        <f t="shared" si="86"/>
        <v>81.8</v>
      </c>
      <c r="T207">
        <f t="shared" si="87"/>
        <v>81.8</v>
      </c>
      <c r="U207" s="4">
        <f t="shared" si="88"/>
        <v>6691.24</v>
      </c>
      <c r="V207" s="4">
        <f t="shared" si="89"/>
        <v>3509.76</v>
      </c>
      <c r="W207" s="6">
        <f t="shared" si="90"/>
        <v>1068551410.3710531</v>
      </c>
      <c r="X207" s="4">
        <f t="shared" si="91"/>
        <v>115632.86371856922</v>
      </c>
      <c r="Y207" s="3" t="str">
        <f t="shared" si="96"/>
        <v/>
      </c>
    </row>
    <row r="208" spans="1:25">
      <c r="A208" s="28" t="s">
        <v>250</v>
      </c>
      <c r="B208">
        <v>99.8</v>
      </c>
      <c r="C208">
        <v>99.8</v>
      </c>
      <c r="D208">
        <v>4.8</v>
      </c>
      <c r="E208">
        <v>289</v>
      </c>
      <c r="F208">
        <v>200</v>
      </c>
      <c r="G208">
        <v>25.52</v>
      </c>
      <c r="H208" s="2">
        <f t="shared" si="92"/>
        <v>30.630436863251052</v>
      </c>
      <c r="I208">
        <v>302</v>
      </c>
      <c r="J208" s="3">
        <f t="shared" si="82"/>
        <v>3.026052104208417</v>
      </c>
      <c r="K208" s="7">
        <f t="shared" si="83"/>
        <v>0.10208803679604993</v>
      </c>
      <c r="L208" s="2">
        <f t="shared" si="93"/>
        <v>20.791666666666668</v>
      </c>
      <c r="M208" s="3">
        <f t="shared" si="94"/>
        <v>0.44340537209233577</v>
      </c>
      <c r="N208">
        <v>780</v>
      </c>
      <c r="P208" s="4">
        <f t="shared" si="84"/>
        <v>734.7677407999995</v>
      </c>
      <c r="Q208" s="3">
        <f t="shared" si="85"/>
        <v>1.0615599415820196</v>
      </c>
      <c r="R208" s="3">
        <f t="shared" si="95"/>
        <v>0.71741854021253704</v>
      </c>
      <c r="S208">
        <f t="shared" si="86"/>
        <v>90.2</v>
      </c>
      <c r="T208">
        <f t="shared" si="87"/>
        <v>90.2</v>
      </c>
      <c r="U208" s="4">
        <f t="shared" si="88"/>
        <v>8136.0400000000009</v>
      </c>
      <c r="V208" s="4">
        <f t="shared" si="89"/>
        <v>1823.9999999999982</v>
      </c>
      <c r="W208" s="6">
        <f t="shared" si="90"/>
        <v>651500145.36052346</v>
      </c>
      <c r="X208" s="4">
        <f t="shared" si="91"/>
        <v>70501.827792208438</v>
      </c>
      <c r="Y208" s="3" t="str">
        <f t="shared" si="96"/>
        <v/>
      </c>
    </row>
    <row r="209" spans="1:25">
      <c r="A209" s="28" t="s">
        <v>251</v>
      </c>
      <c r="B209">
        <v>99.7</v>
      </c>
      <c r="C209">
        <v>99.7</v>
      </c>
      <c r="D209">
        <v>4.7</v>
      </c>
      <c r="E209">
        <v>289</v>
      </c>
      <c r="F209">
        <v>200</v>
      </c>
      <c r="G209">
        <v>46.56</v>
      </c>
      <c r="H209" s="2">
        <f t="shared" si="92"/>
        <v>36.030968524212497</v>
      </c>
      <c r="I209">
        <v>301</v>
      </c>
      <c r="J209" s="3">
        <f t="shared" si="82"/>
        <v>3.0190571715145436</v>
      </c>
      <c r="K209" s="7">
        <f t="shared" si="83"/>
        <v>0.11175928175357702</v>
      </c>
      <c r="L209" s="2">
        <f t="shared" si="93"/>
        <v>21.212765957446809</v>
      </c>
      <c r="M209" s="3">
        <f t="shared" si="94"/>
        <v>0.45238578192237283</v>
      </c>
      <c r="N209">
        <v>1000</v>
      </c>
      <c r="P209" s="4">
        <f t="shared" si="84"/>
        <v>895.80843040000025</v>
      </c>
      <c r="Q209" s="3">
        <f t="shared" si="85"/>
        <v>1.1163101016513941</v>
      </c>
      <c r="R209" s="3">
        <f t="shared" si="95"/>
        <v>0.57618792420777387</v>
      </c>
      <c r="S209">
        <f t="shared" si="86"/>
        <v>90.3</v>
      </c>
      <c r="T209">
        <f t="shared" si="87"/>
        <v>90.3</v>
      </c>
      <c r="U209" s="4">
        <f t="shared" si="88"/>
        <v>8154.0899999999992</v>
      </c>
      <c r="V209" s="4">
        <f t="shared" si="89"/>
        <v>1786.0000000000009</v>
      </c>
      <c r="W209" s="6">
        <f t="shared" si="90"/>
        <v>658386908.97205448</v>
      </c>
      <c r="X209" s="4">
        <f t="shared" si="91"/>
        <v>71721.265045752341</v>
      </c>
      <c r="Y209" s="3" t="str">
        <f t="shared" si="96"/>
        <v/>
      </c>
    </row>
    <row r="210" spans="1:25">
      <c r="A210" s="28" t="s">
        <v>252</v>
      </c>
      <c r="B210">
        <v>99.7</v>
      </c>
      <c r="C210">
        <v>99.7</v>
      </c>
      <c r="D210">
        <v>4.7300000000000004</v>
      </c>
      <c r="E210">
        <v>289</v>
      </c>
      <c r="F210">
        <v>200</v>
      </c>
      <c r="G210">
        <v>79.12</v>
      </c>
      <c r="H210" s="2">
        <f t="shared" si="92"/>
        <v>42.113670398179927</v>
      </c>
      <c r="I210">
        <v>302</v>
      </c>
      <c r="J210" s="3">
        <f t="shared" si="82"/>
        <v>3.0290872617853561</v>
      </c>
      <c r="K210" s="7">
        <f t="shared" si="83"/>
        <v>0.12563896243025161</v>
      </c>
      <c r="L210" s="2">
        <f t="shared" si="93"/>
        <v>21.078224101479915</v>
      </c>
      <c r="M210" s="3">
        <f t="shared" si="94"/>
        <v>0.4495165274915755</v>
      </c>
      <c r="N210">
        <v>1050</v>
      </c>
      <c r="P210" s="4">
        <f t="shared" si="84"/>
        <v>1163.5791049119998</v>
      </c>
      <c r="Q210" s="3">
        <f t="shared" si="85"/>
        <v>0.90238815355781965</v>
      </c>
      <c r="R210" s="3">
        <f t="shared" si="95"/>
        <v>0.44628213192198263</v>
      </c>
      <c r="S210">
        <f t="shared" si="86"/>
        <v>90.240000000000009</v>
      </c>
      <c r="T210">
        <f t="shared" si="87"/>
        <v>90.240000000000009</v>
      </c>
      <c r="U210" s="4">
        <f t="shared" si="88"/>
        <v>8143.2576000000017</v>
      </c>
      <c r="V210" s="4">
        <f t="shared" si="89"/>
        <v>1796.8323999999984</v>
      </c>
      <c r="W210" s="6">
        <f t="shared" si="90"/>
        <v>681179190.15060604</v>
      </c>
      <c r="X210" s="4">
        <f t="shared" si="91"/>
        <v>73713.533759932747</v>
      </c>
      <c r="Y210" s="3">
        <f t="shared" si="96"/>
        <v>0.98412750080742495</v>
      </c>
    </row>
    <row r="211" spans="1:25">
      <c r="A211" s="28" t="s">
        <v>253</v>
      </c>
      <c r="B211">
        <v>99.9</v>
      </c>
      <c r="C211">
        <v>99.9</v>
      </c>
      <c r="D211">
        <v>4.0999999999999996</v>
      </c>
      <c r="E211">
        <v>333</v>
      </c>
      <c r="F211">
        <v>200</v>
      </c>
      <c r="G211">
        <v>79.12</v>
      </c>
      <c r="H211" s="2">
        <f t="shared" si="92"/>
        <v>42.113670398179927</v>
      </c>
      <c r="I211">
        <v>301</v>
      </c>
      <c r="J211" s="3">
        <f t="shared" si="82"/>
        <v>3.0130130130130128</v>
      </c>
      <c r="K211" s="7">
        <f t="shared" si="83"/>
        <v>0.13155375077850837</v>
      </c>
      <c r="L211" s="2">
        <f t="shared" si="93"/>
        <v>24.36585365853659</v>
      </c>
      <c r="M211" s="3">
        <f t="shared" si="94"/>
        <v>0.55778454082610995</v>
      </c>
      <c r="N211">
        <v>1130</v>
      </c>
      <c r="P211" s="4">
        <f t="shared" si="84"/>
        <v>1188.4943368000004</v>
      </c>
      <c r="Q211" s="3">
        <f t="shared" si="85"/>
        <v>0.95078282244280998</v>
      </c>
      <c r="R211" s="3">
        <f t="shared" si="95"/>
        <v>0.44020652332989735</v>
      </c>
      <c r="S211">
        <f t="shared" si="86"/>
        <v>91.7</v>
      </c>
      <c r="T211">
        <f t="shared" si="87"/>
        <v>91.7</v>
      </c>
      <c r="U211" s="4">
        <f t="shared" si="88"/>
        <v>8408.8900000000012</v>
      </c>
      <c r="V211" s="4">
        <f t="shared" si="89"/>
        <v>1571.1200000000008</v>
      </c>
      <c r="W211" s="6">
        <f t="shared" si="90"/>
        <v>630411159.75976861</v>
      </c>
      <c r="X211" s="4">
        <f t="shared" si="91"/>
        <v>68673.731601868174</v>
      </c>
      <c r="Y211" s="3">
        <f t="shared" si="96"/>
        <v>1.0379374112437234</v>
      </c>
    </row>
    <row r="212" spans="1:25">
      <c r="A212" s="16" t="s">
        <v>254</v>
      </c>
      <c r="B212">
        <v>100</v>
      </c>
      <c r="C212">
        <v>100</v>
      </c>
      <c r="D212">
        <v>9.4</v>
      </c>
      <c r="E212">
        <v>400</v>
      </c>
      <c r="F212">
        <v>200</v>
      </c>
      <c r="G212">
        <v>0.1</v>
      </c>
      <c r="H212" s="2">
        <f>9.5*(G212+8)^0.33333</f>
        <v>19.078706043346298</v>
      </c>
      <c r="I212">
        <v>299</v>
      </c>
      <c r="J212" s="3">
        <f>I212/B212</f>
        <v>2.99</v>
      </c>
      <c r="K212" s="7">
        <f>SQRT(P212/X212)</f>
        <v>0.11204939949128184</v>
      </c>
      <c r="L212" s="2">
        <f t="shared" si="93"/>
        <v>10.638297872340425</v>
      </c>
      <c r="M212" s="3">
        <f t="shared" si="94"/>
        <v>0.2669100135243217</v>
      </c>
      <c r="N212">
        <v>1400</v>
      </c>
      <c r="P212" s="4">
        <f>(E212*V212+G212*U212)/1000</f>
        <v>1363.2833439999997</v>
      </c>
      <c r="Q212" s="3">
        <f>N212/P212</f>
        <v>1.026932520052853</v>
      </c>
      <c r="R212" s="3">
        <f t="shared" si="95"/>
        <v>0.99951635586035592</v>
      </c>
      <c r="S212">
        <f>B212-2*D212</f>
        <v>81.2</v>
      </c>
      <c r="T212">
        <f>C212-2*D212</f>
        <v>81.2</v>
      </c>
      <c r="U212" s="4">
        <f>S212*T212</f>
        <v>6593.4400000000005</v>
      </c>
      <c r="V212" s="4">
        <f>B212*C212-U212</f>
        <v>3406.5599999999995</v>
      </c>
      <c r="W212" s="6">
        <f>((C212*B212^3-T212*S212^3)*F212+(T212*S212^3)*H212*0.6)/12</f>
        <v>983580009.08799314</v>
      </c>
      <c r="X212" s="4">
        <f>(PI()^2*W212)/(I212*I212)</f>
        <v>108584.30651243686</v>
      </c>
      <c r="Y212" s="3" t="str">
        <f t="shared" si="96"/>
        <v/>
      </c>
    </row>
    <row r="213" spans="1:25">
      <c r="A213" s="16" t="s">
        <v>255</v>
      </c>
      <c r="B213">
        <v>100</v>
      </c>
      <c r="C213">
        <v>100</v>
      </c>
      <c r="D213">
        <v>4.8</v>
      </c>
      <c r="E213">
        <v>299</v>
      </c>
      <c r="F213">
        <v>200</v>
      </c>
      <c r="G213">
        <v>0.1</v>
      </c>
      <c r="H213" s="2">
        <f>9.5*(G213+8)^0.33333</f>
        <v>19.078706043346298</v>
      </c>
      <c r="I213">
        <v>299</v>
      </c>
      <c r="J213" s="3">
        <f>I213/B213</f>
        <v>2.99</v>
      </c>
      <c r="K213" s="7">
        <f>SQRT(P213/X213)</f>
        <v>8.961913307308067E-2</v>
      </c>
      <c r="L213" s="2">
        <f t="shared" si="93"/>
        <v>20.833333333333336</v>
      </c>
      <c r="M213" s="3">
        <f t="shared" si="94"/>
        <v>0.45191533850594329</v>
      </c>
      <c r="N213">
        <v>549</v>
      </c>
      <c r="P213" s="4">
        <f>(E213*V213+G213*U213)/1000</f>
        <v>547.34137599999985</v>
      </c>
      <c r="Q213" s="3">
        <f>N213/P213</f>
        <v>1.0030303281877235</v>
      </c>
      <c r="R213" s="3">
        <f t="shared" si="95"/>
        <v>0.99850693545959879</v>
      </c>
      <c r="S213">
        <f>B213-2*D213</f>
        <v>90.4</v>
      </c>
      <c r="T213">
        <f>C213-2*D213</f>
        <v>90.4</v>
      </c>
      <c r="U213" s="4">
        <f>S213*T213</f>
        <v>8172.1600000000008</v>
      </c>
      <c r="V213" s="4">
        <f>B213*C213-U213</f>
        <v>1827.8399999999992</v>
      </c>
      <c r="W213" s="6">
        <f>((C213*B213^3-T213*S213^3)*F213+(T213*S213^3)*H213*0.6)/12</f>
        <v>617304487.35564506</v>
      </c>
      <c r="X213" s="4">
        <f>(PI()^2*W213)/(I213*I213)</f>
        <v>68148.578709605979</v>
      </c>
      <c r="Y213" s="3" t="str">
        <f t="shared" si="96"/>
        <v/>
      </c>
    </row>
    <row r="214" spans="1:25">
      <c r="A214" s="16" t="s">
        <v>256</v>
      </c>
      <c r="B214">
        <v>100</v>
      </c>
      <c r="C214">
        <v>100</v>
      </c>
      <c r="D214">
        <v>4.0999999999999996</v>
      </c>
      <c r="E214">
        <v>333</v>
      </c>
      <c r="F214">
        <v>200</v>
      </c>
      <c r="G214">
        <v>0.1</v>
      </c>
      <c r="H214" s="2">
        <f>9.5*(G214+8)^0.33333</f>
        <v>19.078706043346298</v>
      </c>
      <c r="I214">
        <v>300</v>
      </c>
      <c r="J214" s="3">
        <f>I214/B214</f>
        <v>3</v>
      </c>
      <c r="K214" s="7">
        <f>SQRT(P214/X214)</f>
        <v>9.319382242353827E-2</v>
      </c>
      <c r="L214" s="2">
        <f t="shared" si="93"/>
        <v>24.390243902439025</v>
      </c>
      <c r="M214" s="3">
        <f t="shared" si="94"/>
        <v>0.55834288370981966</v>
      </c>
      <c r="N214">
        <v>500</v>
      </c>
      <c r="P214" s="4">
        <f>(E214*V214+G214*U214)/1000</f>
        <v>524.57180400000016</v>
      </c>
      <c r="Q214" s="3">
        <f>N214/P214</f>
        <v>0.95315835923198011</v>
      </c>
      <c r="R214" s="3">
        <f t="shared" si="95"/>
        <v>0.99839350114974912</v>
      </c>
      <c r="S214">
        <f>B214-2*D214</f>
        <v>91.8</v>
      </c>
      <c r="T214">
        <f>C214-2*D214</f>
        <v>91.8</v>
      </c>
      <c r="U214" s="4">
        <f>S214*T214</f>
        <v>8427.24</v>
      </c>
      <c r="V214" s="4">
        <f>B214*C214-U214</f>
        <v>1572.7600000000002</v>
      </c>
      <c r="W214" s="6">
        <f>((C214*B214^3-T214*S214^3)*F214+(T214*S214^3)*H214*0.6)/12</f>
        <v>550774033.78457725</v>
      </c>
      <c r="X214" s="4">
        <f>(PI()^2*W214)/(I214*I214)</f>
        <v>60399.131420511141</v>
      </c>
      <c r="Y214" s="3" t="str">
        <f t="shared" si="96"/>
        <v/>
      </c>
    </row>
    <row r="215" spans="1:25">
      <c r="A215" s="29" t="s">
        <v>257</v>
      </c>
      <c r="B215" s="29"/>
      <c r="H215" s="2"/>
      <c r="J215" s="3"/>
      <c r="K215" s="7"/>
      <c r="L215" s="2"/>
      <c r="M215" s="3"/>
      <c r="P215" s="19"/>
      <c r="Q215" s="10"/>
      <c r="R215" s="3"/>
      <c r="U215" s="4"/>
      <c r="V215" s="4"/>
      <c r="W215" s="6"/>
      <c r="X215" s="4"/>
      <c r="Y215" s="3"/>
    </row>
    <row r="216" spans="1:25">
      <c r="H216" s="14" t="s">
        <v>47</v>
      </c>
      <c r="J216" s="3"/>
      <c r="K216" s="7"/>
      <c r="L216" s="2"/>
      <c r="M216" s="3"/>
      <c r="P216" s="4"/>
      <c r="Q216" s="7"/>
      <c r="R216" s="3"/>
      <c r="U216" s="4"/>
      <c r="V216" s="4"/>
      <c r="W216" s="6"/>
      <c r="X216" s="4"/>
      <c r="Y216" s="3"/>
    </row>
    <row r="217" spans="1:25">
      <c r="A217" s="27" t="s">
        <v>214</v>
      </c>
      <c r="B217" s="27">
        <v>2004</v>
      </c>
      <c r="C217" t="s">
        <v>258</v>
      </c>
      <c r="D217" s="30" t="s">
        <v>259</v>
      </c>
      <c r="E217" s="30"/>
      <c r="F217" t="s">
        <v>260</v>
      </c>
      <c r="G217" t="s">
        <v>261</v>
      </c>
      <c r="H217" t="s">
        <v>262</v>
      </c>
      <c r="L217" s="2"/>
      <c r="M217" s="3"/>
      <c r="R217" s="3"/>
      <c r="Y217" s="3"/>
    </row>
    <row r="218" spans="1:25">
      <c r="A218" s="28" t="s">
        <v>263</v>
      </c>
      <c r="B218">
        <v>200</v>
      </c>
      <c r="C218">
        <v>200</v>
      </c>
      <c r="D218">
        <v>3</v>
      </c>
      <c r="E218">
        <v>303.5</v>
      </c>
      <c r="F218">
        <v>200</v>
      </c>
      <c r="G218">
        <v>46.8</v>
      </c>
      <c r="H218" s="2">
        <f t="shared" ref="H218:H223" si="97">22*((G218+8)/10)^0.3</f>
        <v>36.648554380755819</v>
      </c>
      <c r="I218">
        <v>600</v>
      </c>
      <c r="J218" s="3">
        <f t="shared" ref="J218:J223" si="98">I218/B218</f>
        <v>3</v>
      </c>
      <c r="K218" s="7">
        <f t="shared" ref="K218:K223" si="99">SQRT(P218/X218)</f>
        <v>0.12645352208774535</v>
      </c>
      <c r="L218" s="2">
        <f t="shared" si="93"/>
        <v>66.666666666666671</v>
      </c>
      <c r="M218" s="3">
        <f t="shared" si="94"/>
        <v>1.4569706858382765</v>
      </c>
      <c r="N218">
        <v>2458</v>
      </c>
      <c r="P218" s="4">
        <f t="shared" ref="P218:P223" si="100">(E218*V218+G218*U218)/1000</f>
        <v>2478.8388</v>
      </c>
      <c r="Q218" s="3">
        <f t="shared" ref="Q218:Q223" si="101">N218/P218</f>
        <v>0.99159332184085547</v>
      </c>
      <c r="R218" s="3">
        <f t="shared" si="95"/>
        <v>0.28943955532727667</v>
      </c>
      <c r="S218">
        <f t="shared" ref="S218:S223" si="102">B218-2*D218</f>
        <v>194</v>
      </c>
      <c r="T218">
        <f t="shared" ref="T218:T223" si="103">C218-2*D218</f>
        <v>194</v>
      </c>
      <c r="U218" s="4">
        <f t="shared" ref="U218:U223" si="104">S218*T218</f>
        <v>37636</v>
      </c>
      <c r="V218" s="4">
        <f t="shared" ref="V218:V223" si="105">B218*C218-U218</f>
        <v>2364</v>
      </c>
      <c r="W218" s="6">
        <f t="shared" ref="W218:W223" si="106">((C218*B218^3-T218*S218^3)*F218+(T218*S218^3)*H218*0.6)/12</f>
        <v>5654434535.2141705</v>
      </c>
      <c r="X218" s="4">
        <f t="shared" ref="X218:X223" si="107">(PI()^2*W218)/(I218*I218)</f>
        <v>155019.53326228177</v>
      </c>
      <c r="Y218" s="3" t="str">
        <f t="shared" si="96"/>
        <v/>
      </c>
    </row>
    <row r="219" spans="1:25">
      <c r="A219" s="28" t="s">
        <v>264</v>
      </c>
      <c r="B219">
        <v>200</v>
      </c>
      <c r="C219">
        <v>200</v>
      </c>
      <c r="D219">
        <v>3</v>
      </c>
      <c r="E219">
        <v>303.5</v>
      </c>
      <c r="F219">
        <v>200</v>
      </c>
      <c r="G219">
        <v>46.8</v>
      </c>
      <c r="H219" s="2">
        <f t="shared" si="97"/>
        <v>36.648554380755819</v>
      </c>
      <c r="I219">
        <v>601</v>
      </c>
      <c r="J219" s="3">
        <f t="shared" si="98"/>
        <v>3.0049999999999999</v>
      </c>
      <c r="K219" s="7">
        <f t="shared" si="99"/>
        <v>0.12666427795789159</v>
      </c>
      <c r="L219" s="2">
        <f t="shared" si="93"/>
        <v>66.666666666666671</v>
      </c>
      <c r="M219" s="3">
        <f t="shared" si="94"/>
        <v>1.4569706858382765</v>
      </c>
      <c r="N219">
        <v>2594</v>
      </c>
      <c r="P219" s="4">
        <f t="shared" si="100"/>
        <v>2478.8388</v>
      </c>
      <c r="Q219" s="3">
        <f t="shared" si="101"/>
        <v>1.046457720445557</v>
      </c>
      <c r="R219" s="3">
        <f t="shared" si="95"/>
        <v>0.28943955532727667</v>
      </c>
      <c r="S219">
        <f t="shared" si="102"/>
        <v>194</v>
      </c>
      <c r="T219">
        <f t="shared" si="103"/>
        <v>194</v>
      </c>
      <c r="U219" s="4">
        <f t="shared" si="104"/>
        <v>37636</v>
      </c>
      <c r="V219" s="4">
        <f t="shared" si="105"/>
        <v>2364</v>
      </c>
      <c r="W219" s="6">
        <f t="shared" si="106"/>
        <v>5654434535.2141705</v>
      </c>
      <c r="X219" s="4">
        <f t="shared" si="107"/>
        <v>154504.09044942132</v>
      </c>
      <c r="Y219" s="3" t="str">
        <f t="shared" si="96"/>
        <v/>
      </c>
    </row>
    <row r="220" spans="1:25">
      <c r="A220" s="28" t="s">
        <v>265</v>
      </c>
      <c r="B220">
        <v>200</v>
      </c>
      <c r="C220">
        <v>200</v>
      </c>
      <c r="D220">
        <v>3</v>
      </c>
      <c r="E220">
        <v>303.5</v>
      </c>
      <c r="F220">
        <v>200</v>
      </c>
      <c r="G220">
        <v>46.8</v>
      </c>
      <c r="H220" s="2">
        <f t="shared" si="97"/>
        <v>36.648554380755819</v>
      </c>
      <c r="I220">
        <v>602</v>
      </c>
      <c r="J220" s="3">
        <f t="shared" si="98"/>
        <v>3.01</v>
      </c>
      <c r="K220" s="7">
        <f t="shared" si="99"/>
        <v>0.12687503382803783</v>
      </c>
      <c r="L220" s="2">
        <f t="shared" si="93"/>
        <v>66.666666666666671</v>
      </c>
      <c r="M220" s="3">
        <f t="shared" si="94"/>
        <v>1.4569706858382765</v>
      </c>
      <c r="N220">
        <v>2306</v>
      </c>
      <c r="P220" s="4">
        <f t="shared" si="100"/>
        <v>2478.8388</v>
      </c>
      <c r="Q220" s="3">
        <f t="shared" si="101"/>
        <v>0.93027428810618906</v>
      </c>
      <c r="R220" s="3">
        <f t="shared" si="95"/>
        <v>0.28943955532727667</v>
      </c>
      <c r="S220">
        <f t="shared" si="102"/>
        <v>194</v>
      </c>
      <c r="T220">
        <f t="shared" si="103"/>
        <v>194</v>
      </c>
      <c r="U220" s="4">
        <f t="shared" si="104"/>
        <v>37636</v>
      </c>
      <c r="V220" s="4">
        <f t="shared" si="105"/>
        <v>2364</v>
      </c>
      <c r="W220" s="6">
        <f t="shared" si="106"/>
        <v>5654434535.2141705</v>
      </c>
      <c r="X220" s="4">
        <f t="shared" si="107"/>
        <v>153991.21415442831</v>
      </c>
      <c r="Y220" s="3" t="str">
        <f t="shared" si="96"/>
        <v/>
      </c>
    </row>
    <row r="221" spans="1:25">
      <c r="A221" s="28" t="s">
        <v>266</v>
      </c>
      <c r="B221">
        <v>200</v>
      </c>
      <c r="C221">
        <v>200</v>
      </c>
      <c r="D221">
        <v>3</v>
      </c>
      <c r="E221">
        <v>303.5</v>
      </c>
      <c r="F221">
        <v>200</v>
      </c>
      <c r="G221">
        <v>46.8</v>
      </c>
      <c r="H221" s="2">
        <f t="shared" si="97"/>
        <v>36.648554380755819</v>
      </c>
      <c r="I221">
        <v>603</v>
      </c>
      <c r="J221" s="3">
        <f t="shared" si="98"/>
        <v>3.0150000000000001</v>
      </c>
      <c r="K221" s="7">
        <f t="shared" si="99"/>
        <v>0.12708578969818407</v>
      </c>
      <c r="L221" s="2">
        <f t="shared" si="93"/>
        <v>66.666666666666671</v>
      </c>
      <c r="M221" s="3">
        <f t="shared" si="94"/>
        <v>1.4569706858382765</v>
      </c>
      <c r="N221">
        <v>2284</v>
      </c>
      <c r="P221" s="4">
        <f t="shared" si="100"/>
        <v>2478.8388</v>
      </c>
      <c r="Q221" s="3">
        <f t="shared" si="101"/>
        <v>0.9213991648024874</v>
      </c>
      <c r="R221" s="3">
        <f t="shared" si="95"/>
        <v>0.28943955532727667</v>
      </c>
      <c r="S221">
        <f t="shared" si="102"/>
        <v>194</v>
      </c>
      <c r="T221">
        <f t="shared" si="103"/>
        <v>194</v>
      </c>
      <c r="U221" s="4">
        <f t="shared" si="104"/>
        <v>37636</v>
      </c>
      <c r="V221" s="4">
        <f t="shared" si="105"/>
        <v>2364</v>
      </c>
      <c r="W221" s="6">
        <f t="shared" si="106"/>
        <v>5654434535.2141705</v>
      </c>
      <c r="X221" s="4">
        <f t="shared" si="107"/>
        <v>153480.88736643325</v>
      </c>
      <c r="Y221" s="3" t="str">
        <f t="shared" si="96"/>
        <v/>
      </c>
    </row>
    <row r="222" spans="1:25">
      <c r="A222" s="28" t="s">
        <v>267</v>
      </c>
      <c r="B222">
        <v>200</v>
      </c>
      <c r="C222">
        <v>200</v>
      </c>
      <c r="D222">
        <v>3</v>
      </c>
      <c r="E222">
        <v>303.5</v>
      </c>
      <c r="F222">
        <v>200</v>
      </c>
      <c r="G222">
        <v>46.8</v>
      </c>
      <c r="H222" s="2">
        <f t="shared" si="97"/>
        <v>36.648554380755819</v>
      </c>
      <c r="I222">
        <v>604</v>
      </c>
      <c r="J222" s="3">
        <f t="shared" si="98"/>
        <v>3.02</v>
      </c>
      <c r="K222" s="7">
        <f t="shared" si="99"/>
        <v>0.12729654556833031</v>
      </c>
      <c r="L222" s="2">
        <f t="shared" si="93"/>
        <v>66.666666666666671</v>
      </c>
      <c r="M222" s="3">
        <f t="shared" si="94"/>
        <v>1.4569706858382765</v>
      </c>
      <c r="N222">
        <v>2550</v>
      </c>
      <c r="P222" s="4">
        <f t="shared" si="100"/>
        <v>2478.8388</v>
      </c>
      <c r="Q222" s="3">
        <f t="shared" si="101"/>
        <v>1.0287074738381536</v>
      </c>
      <c r="R222" s="3">
        <f t="shared" si="95"/>
        <v>0.28943955532727667</v>
      </c>
      <c r="S222">
        <f t="shared" si="102"/>
        <v>194</v>
      </c>
      <c r="T222">
        <f t="shared" si="103"/>
        <v>194</v>
      </c>
      <c r="U222" s="4">
        <f t="shared" si="104"/>
        <v>37636</v>
      </c>
      <c r="V222" s="4">
        <f t="shared" si="105"/>
        <v>2364</v>
      </c>
      <c r="W222" s="6">
        <f t="shared" si="106"/>
        <v>5654434535.2141705</v>
      </c>
      <c r="X222" s="4">
        <f t="shared" si="107"/>
        <v>152973.0932152686</v>
      </c>
      <c r="Y222" s="3" t="str">
        <f t="shared" si="96"/>
        <v/>
      </c>
    </row>
    <row r="223" spans="1:25">
      <c r="A223" s="28" t="s">
        <v>268</v>
      </c>
      <c r="B223">
        <v>200</v>
      </c>
      <c r="C223">
        <v>200</v>
      </c>
      <c r="D223">
        <v>3</v>
      </c>
      <c r="E223">
        <v>303.5</v>
      </c>
      <c r="F223">
        <v>200</v>
      </c>
      <c r="G223">
        <v>46.8</v>
      </c>
      <c r="H223" s="2">
        <f t="shared" si="97"/>
        <v>36.648554380755819</v>
      </c>
      <c r="I223">
        <v>605</v>
      </c>
      <c r="J223" s="3">
        <f t="shared" si="98"/>
        <v>3.0249999999999999</v>
      </c>
      <c r="K223" s="7">
        <f t="shared" si="99"/>
        <v>0.12750730143847655</v>
      </c>
      <c r="L223" s="2">
        <f t="shared" si="93"/>
        <v>66.666666666666671</v>
      </c>
      <c r="M223" s="3">
        <f t="shared" si="94"/>
        <v>1.4569706858382765</v>
      </c>
      <c r="N223">
        <v>2587</v>
      </c>
      <c r="P223" s="4">
        <f t="shared" si="100"/>
        <v>2478.8388</v>
      </c>
      <c r="Q223" s="3">
        <f t="shared" si="101"/>
        <v>1.0436338175761974</v>
      </c>
      <c r="R223" s="3">
        <f t="shared" si="95"/>
        <v>0.28943955532727667</v>
      </c>
      <c r="S223">
        <f t="shared" si="102"/>
        <v>194</v>
      </c>
      <c r="T223">
        <f t="shared" si="103"/>
        <v>194</v>
      </c>
      <c r="U223" s="4">
        <f t="shared" si="104"/>
        <v>37636</v>
      </c>
      <c r="V223" s="4">
        <f t="shared" si="105"/>
        <v>2364</v>
      </c>
      <c r="W223" s="6">
        <f t="shared" si="106"/>
        <v>5654434535.2141705</v>
      </c>
      <c r="X223" s="4">
        <f t="shared" si="107"/>
        <v>152467.81497007425</v>
      </c>
      <c r="Y223" s="3" t="str">
        <f t="shared" si="96"/>
        <v/>
      </c>
    </row>
    <row r="224" spans="1:25">
      <c r="N224" t="s">
        <v>269</v>
      </c>
      <c r="P224" s="8"/>
      <c r="Q224" s="10"/>
      <c r="X224" s="28" t="s">
        <v>270</v>
      </c>
      <c r="Y224" t="s">
        <v>271</v>
      </c>
    </row>
    <row r="225" spans="9:25">
      <c r="L225" t="s">
        <v>272</v>
      </c>
      <c r="M225">
        <f>COUNTIF(M8:M223, "&gt;1")</f>
        <v>49</v>
      </c>
      <c r="N225" s="3">
        <f t="array" ref="N225">AVERAGE(IF(M7:M223 &gt;1,Q7:Q223))</f>
        <v>0.96737610804854257</v>
      </c>
      <c r="Q225" s="7"/>
      <c r="R225" s="4">
        <f>COUNTIF(R8:R223,"&lt;0.2")</f>
        <v>2</v>
      </c>
      <c r="S225" t="s">
        <v>273</v>
      </c>
      <c r="X225" s="26">
        <f>COUNT(Y8:Y223)</f>
        <v>34</v>
      </c>
      <c r="Y225" s="3">
        <f>AVERAGE(Y8:Y223)</f>
        <v>1.0026240397304895</v>
      </c>
    </row>
    <row r="226" spans="9:25">
      <c r="L226" t="s">
        <v>274</v>
      </c>
      <c r="M226">
        <f>(COUNTIF(M8:M223,"&lt;=1")-3)</f>
        <v>136</v>
      </c>
      <c r="N226" s="3">
        <f t="array" ref="N226">AVERAGE(IF(M8:M223 &lt;=1,IF(M8:M223 &gt;0.01,Q8:Q223)))</f>
        <v>1.1289372281461398</v>
      </c>
      <c r="R226" s="4">
        <f>COUNTIF(R8:R223,"&gt;0.9")-3</f>
        <v>0</v>
      </c>
      <c r="S226" t="s">
        <v>275</v>
      </c>
      <c r="X226" s="28" t="s">
        <v>276</v>
      </c>
      <c r="Y226" s="7">
        <f>STDEV(Y8:Y223)</f>
        <v>9.0386370907752839E-2</v>
      </c>
    </row>
    <row r="227" spans="9:25">
      <c r="O227" s="27" t="s">
        <v>277</v>
      </c>
      <c r="P227" s="8" t="s">
        <v>278</v>
      </c>
      <c r="Q227" s="10">
        <f>AVERAGE(Q8:Q9,Q12:Q31,Q34:Q69,Q72:Q79,Q82:Q83,Q86:Q133,Q136:Q139,Q142:Q145,Q149:Q152,Q155:Q162,Q164:Q171,Q174:Q193,Q197:Q211,Q218:Q223)</f>
        <v>1.0883274745903757</v>
      </c>
    </row>
    <row r="228" spans="9:25">
      <c r="O228" t="s">
        <v>279</v>
      </c>
      <c r="P228" t="s">
        <v>280</v>
      </c>
      <c r="Q228" s="20">
        <f>STDEV(Q8:Q9,Q12:Q31,Q34:Q69,Q72:Q79,Q82:Q83,Q86:Q133,Q136:Q139,Q142:Q145,Q149:Q152,Q155:Q162,Q164:Q171,Q174:Q193,Q197:Q211,Q218:Q223)</f>
        <v>0.20106498522486185</v>
      </c>
    </row>
    <row r="229" spans="9:25">
      <c r="S229" s="28" t="s">
        <v>270</v>
      </c>
      <c r="T229" s="28" t="s">
        <v>281</v>
      </c>
    </row>
    <row r="230" spans="9:25">
      <c r="I230" s="28"/>
      <c r="J230" s="29" t="s">
        <v>282</v>
      </c>
      <c r="K230" s="29"/>
      <c r="L230" s="29"/>
      <c r="M230" s="29"/>
      <c r="N230" s="29"/>
      <c r="O230" s="29"/>
      <c r="P230" s="29"/>
      <c r="Q230" s="10">
        <f>(Q83+Q89+Q93+Q97+Q101+Q105+Q109+Q113+Q117+Q121+Q123+Q125+Q127+Q129+Q131+Q133+Q136+Q137+Q138+Q139+Q142+Q143+Q144+Q145+Q198+Q200+Q203+Q204+Q210+Q211)/30</f>
        <v>0.90626797197907305</v>
      </c>
      <c r="R230" s="16" t="s">
        <v>283</v>
      </c>
      <c r="S230">
        <f>COUNTIF(G8:G223,"&gt;60")</f>
        <v>34</v>
      </c>
      <c r="T230" s="3">
        <f>(SUMIF(G8:G223, "&gt;60",Q8:Q223))/S230</f>
        <v>0.91366433117155099</v>
      </c>
    </row>
    <row r="231" spans="9:25">
      <c r="Q231" s="7"/>
      <c r="R231" t="s">
        <v>284</v>
      </c>
      <c r="S231">
        <f>COUNTIF(G8:G223,"&lt;=60")-COUNTIF(G8:G223,"&lt;0.5")</f>
        <v>151</v>
      </c>
      <c r="T231" s="3">
        <f>(SUMIF(G8:G223,"&lt;=60",Q8:Q223)-SUMIF(G8:G223,"&lt;0.5",Q8:Q223))/S231</f>
        <v>1.1276555995985884</v>
      </c>
    </row>
    <row r="232" spans="9:25">
      <c r="P232" s="28" t="s">
        <v>285</v>
      </c>
      <c r="Q232" s="4">
        <f>COUNT(Q8:Q211,Q218:Q223)</f>
        <v>185</v>
      </c>
    </row>
    <row r="233" spans="9:25">
      <c r="P233" s="28" t="s">
        <v>286</v>
      </c>
      <c r="Q233" s="4">
        <f>COUNTIF(Q8:Q211,"&lt;1")+COUNTIF(Q218:Q223,"&lt;1")</f>
        <v>70</v>
      </c>
    </row>
    <row r="234" spans="9:25">
      <c r="P234" s="28" t="s">
        <v>287</v>
      </c>
      <c r="Q234" s="25">
        <f>Q233/Q232</f>
        <v>0.3783783783783784</v>
      </c>
    </row>
  </sheetData>
  <mergeCells count="8">
    <mergeCell ref="J230:P230"/>
    <mergeCell ref="A1:G1"/>
    <mergeCell ref="C2:E2"/>
    <mergeCell ref="A215:B215"/>
    <mergeCell ref="D217:E217"/>
    <mergeCell ref="E196:G196"/>
    <mergeCell ref="J2:N2"/>
    <mergeCell ref="K3:N3"/>
  </mergeCells>
  <phoneticPr fontId="0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228"/>
  <sheetViews>
    <sheetView zoomScaleNormal="100" workbookViewId="0" xr3:uid="{958C4451-9541-5A59-BF78-D2F731DF1C81}">
      <pane xSplit="1" ySplit="6" topLeftCell="B215" activePane="bottomRight" state="frozen"/>
      <selection pane="bottomRight" activeCell="A2" sqref="A2"/>
      <selection pane="bottomLeft" activeCell="A7" sqref="A7"/>
      <selection pane="topRight" activeCell="B1" sqref="B1"/>
    </sheetView>
  </sheetViews>
  <sheetFormatPr defaultRowHeight="12.75"/>
  <cols>
    <col min="2" max="13" width="7.7109375" customWidth="1"/>
  </cols>
  <sheetData>
    <row r="2" spans="1:13">
      <c r="B2" s="8" t="s">
        <v>288</v>
      </c>
    </row>
    <row r="3" spans="1:13">
      <c r="B3" s="29" t="s">
        <v>289</v>
      </c>
      <c r="C3" s="29"/>
      <c r="D3" s="8" t="s">
        <v>290</v>
      </c>
      <c r="E3" t="s">
        <v>291</v>
      </c>
      <c r="F3" s="8" t="s">
        <v>292</v>
      </c>
      <c r="G3" s="30" t="s">
        <v>293</v>
      </c>
      <c r="H3" s="30"/>
      <c r="I3" s="30"/>
      <c r="J3" s="30"/>
      <c r="K3" s="30"/>
    </row>
    <row r="4" spans="1:13">
      <c r="J4" s="27" t="s">
        <v>7</v>
      </c>
    </row>
    <row r="5" spans="1:13">
      <c r="A5" s="27" t="s">
        <v>11</v>
      </c>
      <c r="B5" s="27" t="s">
        <v>12</v>
      </c>
      <c r="C5" s="27" t="s">
        <v>13</v>
      </c>
      <c r="D5" s="27" t="s">
        <v>14</v>
      </c>
      <c r="E5" s="27" t="s">
        <v>15</v>
      </c>
      <c r="F5" s="27" t="s">
        <v>17</v>
      </c>
      <c r="G5" s="27" t="s">
        <v>19</v>
      </c>
      <c r="H5" s="27" t="s">
        <v>20</v>
      </c>
      <c r="I5" s="27" t="s">
        <v>21</v>
      </c>
      <c r="J5" s="27" t="s">
        <v>23</v>
      </c>
      <c r="K5" s="27" t="s">
        <v>8</v>
      </c>
      <c r="L5" s="27" t="s">
        <v>26</v>
      </c>
      <c r="M5" s="5" t="s">
        <v>294</v>
      </c>
    </row>
    <row r="6" spans="1:13">
      <c r="A6" s="27"/>
      <c r="B6" s="27" t="s">
        <v>34</v>
      </c>
      <c r="C6" s="27" t="s">
        <v>34</v>
      </c>
      <c r="D6" s="27" t="s">
        <v>34</v>
      </c>
      <c r="E6" s="27" t="s">
        <v>295</v>
      </c>
      <c r="F6" s="27" t="s">
        <v>295</v>
      </c>
      <c r="G6" s="27" t="s">
        <v>34</v>
      </c>
      <c r="H6" s="27"/>
      <c r="I6" s="27" t="s">
        <v>37</v>
      </c>
      <c r="J6" s="27" t="s">
        <v>38</v>
      </c>
      <c r="K6" s="27" t="s">
        <v>39</v>
      </c>
      <c r="L6" s="27" t="s">
        <v>39</v>
      </c>
      <c r="M6" s="27" t="s">
        <v>26</v>
      </c>
    </row>
    <row r="7" spans="1:13">
      <c r="A7" s="27" t="str">
        <f>Data!A7</f>
        <v xml:space="preserve">Neogi &amp; </v>
      </c>
      <c r="B7" s="27" t="str">
        <f>Data!B7</f>
        <v>Chapman</v>
      </c>
      <c r="C7" s="27">
        <v>1969</v>
      </c>
      <c r="D7" s="28" t="s">
        <v>46</v>
      </c>
      <c r="H7" s="3"/>
      <c r="I7" s="9"/>
      <c r="J7" s="9"/>
      <c r="K7" s="9"/>
      <c r="L7" s="9"/>
      <c r="M7" s="10"/>
    </row>
    <row r="8" spans="1:13">
      <c r="A8" t="str">
        <f>Data!A8</f>
        <v>DF3</v>
      </c>
      <c r="B8">
        <f>Data!B8</f>
        <v>114.3</v>
      </c>
      <c r="C8">
        <f>Data!C8</f>
        <v>114.3</v>
      </c>
      <c r="D8">
        <f>Data!D8</f>
        <v>9.6300000000000008</v>
      </c>
      <c r="E8">
        <f>Data!E8</f>
        <v>258</v>
      </c>
      <c r="F8">
        <f>Data!G8</f>
        <v>32.6</v>
      </c>
      <c r="G8">
        <f>Data!I8</f>
        <v>406</v>
      </c>
      <c r="H8" s="3">
        <f>Data!J8</f>
        <v>3.552055993000875</v>
      </c>
      <c r="I8" s="7">
        <f>Data!K8</f>
        <v>0.11645077489286794</v>
      </c>
      <c r="J8" s="3">
        <f>Data!M8</f>
        <v>0.23916218994253355</v>
      </c>
      <c r="K8" s="4">
        <f>Data!N8</f>
        <v>2442</v>
      </c>
      <c r="L8" s="4">
        <f>Data!P8</f>
        <v>1334.6900193600002</v>
      </c>
      <c r="M8" s="3">
        <f>Data!Q8</f>
        <v>1.829638316446667</v>
      </c>
    </row>
    <row r="9" spans="1:13">
      <c r="A9" t="str">
        <f>Data!A9</f>
        <v>DF4</v>
      </c>
      <c r="B9">
        <f>Data!B9</f>
        <v>114.9</v>
      </c>
      <c r="C9">
        <f>Data!C9</f>
        <v>114.9</v>
      </c>
      <c r="D9">
        <f>Data!D9</f>
        <v>4.3899999999999997</v>
      </c>
      <c r="E9">
        <f>Data!E9</f>
        <v>258</v>
      </c>
      <c r="F9">
        <f>Data!G9</f>
        <v>32.6</v>
      </c>
      <c r="G9">
        <f>Data!I9</f>
        <v>406</v>
      </c>
      <c r="H9" s="3">
        <f>Data!J9</f>
        <v>3.5335073977371625</v>
      </c>
      <c r="I9" s="7">
        <f>Data!K9</f>
        <v>0.11946716137829319</v>
      </c>
      <c r="J9" s="3">
        <f>Data!M9</f>
        <v>0.52738538048364947</v>
      </c>
      <c r="K9" s="4">
        <f>Data!N9</f>
        <v>897</v>
      </c>
      <c r="L9" s="4">
        <f>Data!P9</f>
        <v>867.78675824000038</v>
      </c>
      <c r="M9" s="3">
        <f>Data!Q9</f>
        <v>1.0336640787412432</v>
      </c>
    </row>
    <row r="10" spans="1:13">
      <c r="H10" s="3"/>
      <c r="I10" s="9"/>
      <c r="J10" s="3"/>
      <c r="K10" s="4"/>
      <c r="L10" s="19" t="s">
        <v>296</v>
      </c>
      <c r="M10" s="10">
        <f>AVERAGE(M8:M9)</f>
        <v>1.431651197593955</v>
      </c>
    </row>
    <row r="11" spans="1:13">
      <c r="A11" s="27" t="str">
        <f>Data!A11</f>
        <v>Wei &amp;</v>
      </c>
      <c r="B11" s="27" t="str">
        <f>Data!B11</f>
        <v>Han</v>
      </c>
      <c r="C11" t="str">
        <f>Data!C11</f>
        <v>ASCCS-6</v>
      </c>
      <c r="D11" s="28" t="s">
        <v>297</v>
      </c>
      <c r="E11">
        <f>Data!E11</f>
        <v>2000</v>
      </c>
      <c r="H11" s="3"/>
      <c r="I11" s="7"/>
      <c r="J11" s="3"/>
      <c r="K11" s="4"/>
      <c r="L11" s="4" t="s">
        <v>298</v>
      </c>
      <c r="M11" s="7">
        <f>STDEV(M8:M9)</f>
        <v>0.56283878113129804</v>
      </c>
    </row>
    <row r="12" spans="1:13">
      <c r="A12" t="str">
        <f>Data!A12</f>
        <v>scdz1-1</v>
      </c>
      <c r="B12">
        <f>Data!B12</f>
        <v>120</v>
      </c>
      <c r="C12">
        <f>Data!C12</f>
        <v>120</v>
      </c>
      <c r="D12">
        <f>Data!D12</f>
        <v>3.84</v>
      </c>
      <c r="E12">
        <f>Data!E12</f>
        <v>330.1</v>
      </c>
      <c r="F12">
        <f>Data!G12</f>
        <v>14.6</v>
      </c>
      <c r="G12">
        <f>Data!I12</f>
        <v>360</v>
      </c>
      <c r="H12" s="3">
        <f>Data!J12</f>
        <v>3</v>
      </c>
      <c r="I12" s="7">
        <f>Data!K12</f>
        <v>9.942856846747615E-2</v>
      </c>
      <c r="J12" s="3">
        <f>Data!M12</f>
        <v>0.71225500397453734</v>
      </c>
      <c r="K12" s="4">
        <f>Data!N12</f>
        <v>882</v>
      </c>
      <c r="L12" s="4">
        <f>Data!P12</f>
        <v>773.16065280000055</v>
      </c>
      <c r="M12" s="3">
        <f>Data!Q12</f>
        <v>1.1407719686792621</v>
      </c>
    </row>
    <row r="13" spans="1:13">
      <c r="A13" t="str">
        <f>Data!A13</f>
        <v>scdz1-2</v>
      </c>
      <c r="B13">
        <f>Data!B13</f>
        <v>120</v>
      </c>
      <c r="C13">
        <f>Data!C13</f>
        <v>120</v>
      </c>
      <c r="D13">
        <f>Data!D13</f>
        <v>3.84</v>
      </c>
      <c r="E13">
        <f>Data!E13</f>
        <v>330.1</v>
      </c>
      <c r="F13">
        <f>Data!G13</f>
        <v>16.7</v>
      </c>
      <c r="G13">
        <f>Data!I13</f>
        <v>360</v>
      </c>
      <c r="H13" s="3">
        <f>Data!J13</f>
        <v>3</v>
      </c>
      <c r="I13" s="7">
        <f>Data!K13</f>
        <v>0.10082166830890844</v>
      </c>
      <c r="J13" s="3">
        <f>Data!M13</f>
        <v>0.71225500397453734</v>
      </c>
      <c r="K13" s="4">
        <f>Data!N13</f>
        <v>882</v>
      </c>
      <c r="L13" s="4">
        <f>Data!P13</f>
        <v>799.6537958400005</v>
      </c>
      <c r="M13" s="3">
        <f>Data!Q13</f>
        <v>1.1029773191703522</v>
      </c>
    </row>
    <row r="14" spans="1:13">
      <c r="A14" t="str">
        <f>Data!A14</f>
        <v>scdz1-3</v>
      </c>
      <c r="B14">
        <f>Data!B14</f>
        <v>120</v>
      </c>
      <c r="C14">
        <f>Data!C14</f>
        <v>120</v>
      </c>
      <c r="D14">
        <f>Data!D14</f>
        <v>3.84</v>
      </c>
      <c r="E14">
        <f>Data!E14</f>
        <v>330.1</v>
      </c>
      <c r="F14">
        <f>Data!G14</f>
        <v>16.7</v>
      </c>
      <c r="G14">
        <f>Data!I14</f>
        <v>360</v>
      </c>
      <c r="H14" s="3">
        <f>Data!J14</f>
        <v>3</v>
      </c>
      <c r="I14" s="7">
        <f>Data!K14</f>
        <v>0.10082166830890844</v>
      </c>
      <c r="J14" s="3">
        <f>Data!M14</f>
        <v>0.71225500397453734</v>
      </c>
      <c r="K14" s="4">
        <f>Data!N14</f>
        <v>921.2</v>
      </c>
      <c r="L14" s="4">
        <f>Data!P14</f>
        <v>799.6537958400005</v>
      </c>
      <c r="M14" s="3">
        <f>Data!Q14</f>
        <v>1.1519985333557015</v>
      </c>
    </row>
    <row r="15" spans="1:13">
      <c r="A15" t="str">
        <f>Data!A15</f>
        <v>scdz1-4</v>
      </c>
      <c r="B15">
        <f>Data!B15</f>
        <v>120</v>
      </c>
      <c r="C15">
        <f>Data!C15</f>
        <v>120</v>
      </c>
      <c r="D15">
        <f>Data!D15</f>
        <v>3.84</v>
      </c>
      <c r="E15">
        <f>Data!E15</f>
        <v>330.1</v>
      </c>
      <c r="F15">
        <f>Data!G15</f>
        <v>26.4</v>
      </c>
      <c r="G15">
        <f>Data!I15</f>
        <v>360</v>
      </c>
      <c r="H15" s="3">
        <f>Data!J15</f>
        <v>3</v>
      </c>
      <c r="I15" s="7">
        <f>Data!K15</f>
        <v>0.10702591176386812</v>
      </c>
      <c r="J15" s="3">
        <f>Data!M15</f>
        <v>0.71225500397453734</v>
      </c>
      <c r="K15" s="4">
        <f>Data!N15</f>
        <v>1080</v>
      </c>
      <c r="L15" s="4">
        <f>Data!P15</f>
        <v>922.02688512000043</v>
      </c>
      <c r="M15" s="3">
        <f>Data!Q15</f>
        <v>1.1713324388143407</v>
      </c>
    </row>
    <row r="16" spans="1:13">
      <c r="A16" t="str">
        <f>Data!A16</f>
        <v>scdz1-5</v>
      </c>
      <c r="B16">
        <f>Data!B16</f>
        <v>120</v>
      </c>
      <c r="C16">
        <f>Data!C16</f>
        <v>120</v>
      </c>
      <c r="D16">
        <f>Data!D16</f>
        <v>3.84</v>
      </c>
      <c r="E16">
        <f>Data!E16</f>
        <v>330.1</v>
      </c>
      <c r="F16">
        <f>Data!G16</f>
        <v>28.2</v>
      </c>
      <c r="G16">
        <f>Data!I16</f>
        <v>360</v>
      </c>
      <c r="H16" s="3">
        <f>Data!J16</f>
        <v>3</v>
      </c>
      <c r="I16" s="7">
        <f>Data!K16</f>
        <v>0.10813600809443784</v>
      </c>
      <c r="J16" s="3">
        <f>Data!M16</f>
        <v>0.71225500397453734</v>
      </c>
      <c r="K16" s="4">
        <f>Data!N16</f>
        <v>1078</v>
      </c>
      <c r="L16" s="4">
        <f>Data!P16</f>
        <v>944.73529344000065</v>
      </c>
      <c r="M16" s="3">
        <f>Data!Q16</f>
        <v>1.1410603663114476</v>
      </c>
    </row>
    <row r="17" spans="1:13">
      <c r="A17" t="str">
        <f>Data!A17</f>
        <v>scdz2-1</v>
      </c>
      <c r="B17">
        <f>Data!B17</f>
        <v>140</v>
      </c>
      <c r="C17">
        <f>Data!C17</f>
        <v>140</v>
      </c>
      <c r="D17">
        <f>Data!D17</f>
        <v>3.84</v>
      </c>
      <c r="E17">
        <f>Data!E17</f>
        <v>330.1</v>
      </c>
      <c r="F17">
        <f>Data!G17</f>
        <v>8.52</v>
      </c>
      <c r="G17">
        <f>Data!I17</f>
        <v>420</v>
      </c>
      <c r="H17" s="3">
        <f>Data!J17</f>
        <v>3</v>
      </c>
      <c r="I17" s="7">
        <f>Data!K17</f>
        <v>9.4353491275212115E-2</v>
      </c>
      <c r="J17" s="3">
        <f>Data!M17</f>
        <v>0.83096417130362699</v>
      </c>
      <c r="K17" s="4">
        <f>Data!N17</f>
        <v>940.8</v>
      </c>
      <c r="L17" s="4">
        <f>Data!P17</f>
        <v>839.55007180800021</v>
      </c>
      <c r="M17" s="3">
        <f>Data!Q17</f>
        <v>1.1206002257542</v>
      </c>
    </row>
    <row r="18" spans="1:13">
      <c r="A18" t="str">
        <f>Data!A18</f>
        <v>scdz2-2</v>
      </c>
      <c r="B18">
        <f>Data!B18</f>
        <v>140</v>
      </c>
      <c r="C18">
        <f>Data!C18</f>
        <v>140</v>
      </c>
      <c r="D18">
        <f>Data!D18</f>
        <v>3.84</v>
      </c>
      <c r="E18">
        <f>Data!E18</f>
        <v>330.1</v>
      </c>
      <c r="F18">
        <f>Data!G18</f>
        <v>8.9700000000000006</v>
      </c>
      <c r="G18">
        <f>Data!I18</f>
        <v>420</v>
      </c>
      <c r="H18" s="3">
        <f>Data!J18</f>
        <v>3</v>
      </c>
      <c r="I18" s="7">
        <f>Data!K18</f>
        <v>9.4706080961955819E-2</v>
      </c>
      <c r="J18" s="3">
        <f>Data!M18</f>
        <v>0.83096417130362699</v>
      </c>
      <c r="K18" s="4">
        <f>Data!N18</f>
        <v>921.6</v>
      </c>
      <c r="L18" s="4">
        <f>Data!P18</f>
        <v>847.42893388800019</v>
      </c>
      <c r="M18" s="3">
        <f>Data!Q18</f>
        <v>1.0875248214286279</v>
      </c>
    </row>
    <row r="19" spans="1:13">
      <c r="A19" t="str">
        <f>Data!A19</f>
        <v>scdz2-3</v>
      </c>
      <c r="B19">
        <f>Data!B19</f>
        <v>140</v>
      </c>
      <c r="C19">
        <f>Data!C19</f>
        <v>140</v>
      </c>
      <c r="D19">
        <f>Data!D19</f>
        <v>3.84</v>
      </c>
      <c r="E19">
        <f>Data!E19</f>
        <v>330.1</v>
      </c>
      <c r="F19">
        <f>Data!G19</f>
        <v>29.3</v>
      </c>
      <c r="G19">
        <f>Data!I19</f>
        <v>420</v>
      </c>
      <c r="H19" s="3">
        <f>Data!J19</f>
        <v>3</v>
      </c>
      <c r="I19" s="7">
        <f>Data!K19</f>
        <v>0.10949386363041527</v>
      </c>
      <c r="J19" s="3">
        <f>Data!M19</f>
        <v>0.83096417130362699</v>
      </c>
      <c r="K19" s="4">
        <f>Data!N19</f>
        <v>1499.4</v>
      </c>
      <c r="L19" s="4">
        <f>Data!P19</f>
        <v>1203.3784140800003</v>
      </c>
      <c r="M19" s="3">
        <f>Data!Q19</f>
        <v>1.2459921022817353</v>
      </c>
    </row>
    <row r="20" spans="1:13">
      <c r="A20" t="str">
        <f>Data!A20</f>
        <v>scdz2-4</v>
      </c>
      <c r="B20">
        <f>Data!B20</f>
        <v>140</v>
      </c>
      <c r="C20">
        <f>Data!C20</f>
        <v>140</v>
      </c>
      <c r="D20">
        <f>Data!D20</f>
        <v>3.84</v>
      </c>
      <c r="E20">
        <f>Data!E20</f>
        <v>330.1</v>
      </c>
      <c r="F20">
        <f>Data!G20</f>
        <v>29.3</v>
      </c>
      <c r="G20">
        <f>Data!I20</f>
        <v>420</v>
      </c>
      <c r="H20" s="3">
        <f>Data!J20</f>
        <v>3</v>
      </c>
      <c r="I20" s="7">
        <f>Data!K20</f>
        <v>0.10949386363041527</v>
      </c>
      <c r="J20" s="3">
        <f>Data!M20</f>
        <v>0.83096417130362699</v>
      </c>
      <c r="K20" s="4">
        <f>Data!N20</f>
        <v>1470</v>
      </c>
      <c r="L20" s="4">
        <f>Data!P20</f>
        <v>1203.3784140800003</v>
      </c>
      <c r="M20" s="3">
        <f>Data!Q20</f>
        <v>1.2215608845899364</v>
      </c>
    </row>
    <row r="21" spans="1:13">
      <c r="A21" t="str">
        <f>Data!A21</f>
        <v>scdz3-1</v>
      </c>
      <c r="B21">
        <f>Data!B21</f>
        <v>120</v>
      </c>
      <c r="C21">
        <f>Data!C21</f>
        <v>120</v>
      </c>
      <c r="D21">
        <f>Data!D21</f>
        <v>5.86</v>
      </c>
      <c r="E21">
        <f>Data!E21</f>
        <v>321.10000000000002</v>
      </c>
      <c r="F21">
        <f>Data!G21</f>
        <v>16.100000000000001</v>
      </c>
      <c r="G21">
        <f>Data!I21</f>
        <v>360</v>
      </c>
      <c r="H21" s="3">
        <f>Data!J21</f>
        <v>3</v>
      </c>
      <c r="I21" s="7">
        <f>Data!K21</f>
        <v>0.10051884443624523</v>
      </c>
      <c r="J21" s="3">
        <f>Data!M21</f>
        <v>0.46032706286650438</v>
      </c>
      <c r="K21" s="4">
        <f>Data!N21</f>
        <v>1176</v>
      </c>
      <c r="L21" s="4">
        <f>Data!P21</f>
        <v>1047.849688</v>
      </c>
      <c r="M21" s="3">
        <f>Data!Q21</f>
        <v>1.1222983730086293</v>
      </c>
    </row>
    <row r="22" spans="1:13">
      <c r="A22" t="str">
        <f>Data!A22</f>
        <v>scdz3-2</v>
      </c>
      <c r="B22">
        <f>Data!B22</f>
        <v>120</v>
      </c>
      <c r="C22">
        <f>Data!C22</f>
        <v>120</v>
      </c>
      <c r="D22">
        <f>Data!D22</f>
        <v>5.86</v>
      </c>
      <c r="E22">
        <f>Data!E22</f>
        <v>321.10000000000002</v>
      </c>
      <c r="F22">
        <f>Data!G22</f>
        <v>16.100000000000001</v>
      </c>
      <c r="G22">
        <f>Data!I22</f>
        <v>360</v>
      </c>
      <c r="H22" s="3">
        <f>Data!J22</f>
        <v>3</v>
      </c>
      <c r="I22" s="7">
        <f>Data!K22</f>
        <v>0.10051884443624523</v>
      </c>
      <c r="J22" s="3">
        <f>Data!M22</f>
        <v>0.46032706286650438</v>
      </c>
      <c r="K22" s="4">
        <f>Data!N22</f>
        <v>1117.2</v>
      </c>
      <c r="L22" s="4">
        <f>Data!P22</f>
        <v>1047.849688</v>
      </c>
      <c r="M22" s="3">
        <f>Data!Q22</f>
        <v>1.0661834543581981</v>
      </c>
    </row>
    <row r="23" spans="1:13">
      <c r="A23" t="str">
        <f>Data!A23</f>
        <v>scdz3-3</v>
      </c>
      <c r="B23">
        <f>Data!B23</f>
        <v>120</v>
      </c>
      <c r="C23">
        <f>Data!C23</f>
        <v>120</v>
      </c>
      <c r="D23">
        <f>Data!D23</f>
        <v>5.86</v>
      </c>
      <c r="E23">
        <f>Data!E23</f>
        <v>321.10000000000002</v>
      </c>
      <c r="F23">
        <f>Data!G23</f>
        <v>13.8</v>
      </c>
      <c r="G23">
        <f>Data!I23</f>
        <v>360</v>
      </c>
      <c r="H23" s="3">
        <f>Data!J23</f>
        <v>3</v>
      </c>
      <c r="I23" s="7">
        <f>Data!K23</f>
        <v>9.9430263578622349E-2</v>
      </c>
      <c r="J23" s="3">
        <f>Data!M23</f>
        <v>0.46032706286650438</v>
      </c>
      <c r="K23" s="4">
        <f>Data!N23</f>
        <v>1195.5999999999999</v>
      </c>
      <c r="L23" s="4">
        <f>Data!P23</f>
        <v>1020.8832036800002</v>
      </c>
      <c r="M23" s="3">
        <f>Data!Q23</f>
        <v>1.1711427866480653</v>
      </c>
    </row>
    <row r="24" spans="1:13">
      <c r="A24" t="str">
        <f>Data!A24</f>
        <v>scdz3-4</v>
      </c>
      <c r="B24">
        <f>Data!B24</f>
        <v>120</v>
      </c>
      <c r="C24">
        <f>Data!C24</f>
        <v>120</v>
      </c>
      <c r="D24">
        <f>Data!D24</f>
        <v>5.86</v>
      </c>
      <c r="E24">
        <f>Data!E24</f>
        <v>321.10000000000002</v>
      </c>
      <c r="F24">
        <f>Data!G24</f>
        <v>28.2</v>
      </c>
      <c r="G24">
        <f>Data!I24</f>
        <v>360</v>
      </c>
      <c r="H24" s="3">
        <f>Data!J24</f>
        <v>3</v>
      </c>
      <c r="I24" s="7">
        <f>Data!K24</f>
        <v>0.10611633642207714</v>
      </c>
      <c r="J24" s="3">
        <f>Data!M24</f>
        <v>0.46032706286650438</v>
      </c>
      <c r="K24" s="4">
        <f>Data!N24</f>
        <v>1460.2</v>
      </c>
      <c r="L24" s="4">
        <f>Data!P24</f>
        <v>1189.7168446400001</v>
      </c>
      <c r="M24" s="3">
        <f>Data!Q24</f>
        <v>1.227350866366733</v>
      </c>
    </row>
    <row r="25" spans="1:13">
      <c r="A25" t="str">
        <f>Data!A25</f>
        <v>scdz3-5</v>
      </c>
      <c r="B25">
        <f>Data!B25</f>
        <v>120</v>
      </c>
      <c r="C25">
        <f>Data!C25</f>
        <v>120</v>
      </c>
      <c r="D25">
        <f>Data!D25</f>
        <v>5.86</v>
      </c>
      <c r="E25">
        <f>Data!E25</f>
        <v>321.10000000000002</v>
      </c>
      <c r="F25">
        <f>Data!G25</f>
        <v>28.2</v>
      </c>
      <c r="G25">
        <f>Data!I25</f>
        <v>360</v>
      </c>
      <c r="H25" s="3">
        <f>Data!J25</f>
        <v>3</v>
      </c>
      <c r="I25" s="7">
        <f>Data!K25</f>
        <v>0.10611633642207714</v>
      </c>
      <c r="J25" s="3">
        <f>Data!M25</f>
        <v>0.46032706286650438</v>
      </c>
      <c r="K25" s="4">
        <f>Data!N25</f>
        <v>1372</v>
      </c>
      <c r="L25" s="4">
        <f>Data!P25</f>
        <v>1189.7168446400001</v>
      </c>
      <c r="M25" s="3">
        <f>Data!Q25</f>
        <v>1.1532155791365277</v>
      </c>
    </row>
    <row r="26" spans="1:13">
      <c r="A26" t="str">
        <f>Data!A26</f>
        <v>scdz4-1</v>
      </c>
      <c r="B26">
        <f>Data!B26</f>
        <v>140</v>
      </c>
      <c r="C26">
        <f>Data!C26</f>
        <v>140</v>
      </c>
      <c r="D26">
        <f>Data!D26</f>
        <v>5.86</v>
      </c>
      <c r="E26">
        <f>Data!E26</f>
        <v>321.10000000000002</v>
      </c>
      <c r="F26">
        <f>Data!G26</f>
        <v>8.6999999999999993</v>
      </c>
      <c r="G26">
        <f>Data!I26</f>
        <v>420</v>
      </c>
      <c r="H26" s="3">
        <f>Data!J26</f>
        <v>3</v>
      </c>
      <c r="I26" s="7">
        <f>Data!K26</f>
        <v>9.5973582298757742E-2</v>
      </c>
      <c r="J26" s="3">
        <f>Data!M26</f>
        <v>0.53704824001092177</v>
      </c>
      <c r="K26" s="4">
        <f>Data!N26</f>
        <v>1342.6</v>
      </c>
      <c r="L26" s="4">
        <f>Data!P26</f>
        <v>1152.7810758400005</v>
      </c>
      <c r="M26" s="3">
        <f>Data!Q26</f>
        <v>1.1646617281791196</v>
      </c>
    </row>
    <row r="27" spans="1:13">
      <c r="A27" t="str">
        <f>Data!A27</f>
        <v>scdz4-2</v>
      </c>
      <c r="B27">
        <f>Data!B27</f>
        <v>140</v>
      </c>
      <c r="C27">
        <f>Data!C27</f>
        <v>140</v>
      </c>
      <c r="D27">
        <f>Data!D27</f>
        <v>5.86</v>
      </c>
      <c r="E27">
        <f>Data!E27</f>
        <v>321.10000000000002</v>
      </c>
      <c r="F27">
        <f>Data!G27</f>
        <v>9.7799999999999994</v>
      </c>
      <c r="G27">
        <f>Data!I27</f>
        <v>420</v>
      </c>
      <c r="H27" s="3">
        <f>Data!J27</f>
        <v>3</v>
      </c>
      <c r="I27" s="7">
        <f>Data!K27</f>
        <v>9.6568348197712608E-2</v>
      </c>
      <c r="J27" s="3">
        <f>Data!M27</f>
        <v>0.53704824001092177</v>
      </c>
      <c r="K27" s="4">
        <f>Data!N27</f>
        <v>1292.5999999999999</v>
      </c>
      <c r="L27" s="4">
        <f>Data!P27</f>
        <v>1170.5532949120004</v>
      </c>
      <c r="M27" s="3">
        <f>Data!Q27</f>
        <v>1.1042641164810651</v>
      </c>
    </row>
    <row r="28" spans="1:13">
      <c r="A28" t="str">
        <f>Data!A28</f>
        <v>scdz4-3</v>
      </c>
      <c r="B28">
        <f>Data!B28</f>
        <v>140</v>
      </c>
      <c r="C28">
        <f>Data!C28</f>
        <v>140</v>
      </c>
      <c r="D28">
        <f>Data!D28</f>
        <v>5.86</v>
      </c>
      <c r="E28">
        <f>Data!E28</f>
        <v>321.10000000000002</v>
      </c>
      <c r="F28">
        <f>Data!G28</f>
        <v>29.3</v>
      </c>
      <c r="G28">
        <f>Data!I28</f>
        <v>420</v>
      </c>
      <c r="H28" s="3">
        <f>Data!J28</f>
        <v>3</v>
      </c>
      <c r="I28" s="7">
        <f>Data!K28</f>
        <v>0.10693611696597033</v>
      </c>
      <c r="J28" s="3">
        <f>Data!M28</f>
        <v>0.53704824001092177</v>
      </c>
      <c r="K28" s="4">
        <f>Data!N28</f>
        <v>2009</v>
      </c>
      <c r="L28" s="4">
        <f>Data!P28</f>
        <v>1491.7696988800005</v>
      </c>
      <c r="M28" s="3">
        <f>Data!Q28</f>
        <v>1.3467226218016954</v>
      </c>
    </row>
    <row r="29" spans="1:13">
      <c r="A29" t="str">
        <f>Data!A29</f>
        <v>scdz4-4</v>
      </c>
      <c r="B29">
        <f>Data!B29</f>
        <v>140</v>
      </c>
      <c r="C29">
        <f>Data!C29</f>
        <v>140</v>
      </c>
      <c r="D29">
        <f>Data!D29</f>
        <v>5.86</v>
      </c>
      <c r="E29">
        <f>Data!E29</f>
        <v>321.10000000000002</v>
      </c>
      <c r="F29">
        <f>Data!G29</f>
        <v>29.3</v>
      </c>
      <c r="G29">
        <f>Data!I29</f>
        <v>420</v>
      </c>
      <c r="H29" s="3">
        <f>Data!J29</f>
        <v>3</v>
      </c>
      <c r="I29" s="7">
        <f>Data!K29</f>
        <v>0.10693611696597033</v>
      </c>
      <c r="J29" s="3">
        <f>Data!M29</f>
        <v>0.53704824001092177</v>
      </c>
      <c r="K29" s="4">
        <f>Data!N29</f>
        <v>1906.1</v>
      </c>
      <c r="L29" s="4">
        <f>Data!P29</f>
        <v>1491.7696988800005</v>
      </c>
      <c r="M29" s="3">
        <f>Data!Q29</f>
        <v>1.2777441460508767</v>
      </c>
    </row>
    <row r="30" spans="1:13">
      <c r="A30" t="str">
        <f>Data!A30</f>
        <v>scdz5-1</v>
      </c>
      <c r="B30">
        <f>Data!B30</f>
        <v>200</v>
      </c>
      <c r="C30">
        <f>Data!C30</f>
        <v>200</v>
      </c>
      <c r="D30">
        <f>Data!D30</f>
        <v>5.86</v>
      </c>
      <c r="E30">
        <f>Data!E30</f>
        <v>321.10000000000002</v>
      </c>
      <c r="F30">
        <f>Data!G30</f>
        <v>9.41</v>
      </c>
      <c r="G30">
        <f>Data!I30</f>
        <v>600</v>
      </c>
      <c r="H30" s="3">
        <f>Data!J30</f>
        <v>3</v>
      </c>
      <c r="I30" s="7">
        <f>Data!K30</f>
        <v>9.4345394191806181E-2</v>
      </c>
      <c r="J30" s="3">
        <f>Data!M30</f>
        <v>0.76721177144417396</v>
      </c>
      <c r="K30" s="4">
        <f>Data!N30</f>
        <v>2058</v>
      </c>
      <c r="L30" s="4">
        <f>Data!P30</f>
        <v>1794.7894803040008</v>
      </c>
      <c r="M30" s="3">
        <f>Data!Q30</f>
        <v>1.146652586603871</v>
      </c>
    </row>
    <row r="31" spans="1:13">
      <c r="A31" t="str">
        <f>Data!A31</f>
        <v>scdz5-2</v>
      </c>
      <c r="B31">
        <f>Data!B31</f>
        <v>200</v>
      </c>
      <c r="C31">
        <f>Data!C31</f>
        <v>200</v>
      </c>
      <c r="D31">
        <f>Data!D31</f>
        <v>5.86</v>
      </c>
      <c r="E31">
        <f>Data!E31</f>
        <v>321.10000000000002</v>
      </c>
      <c r="F31">
        <f>Data!G31</f>
        <v>9.41</v>
      </c>
      <c r="G31">
        <f>Data!I31</f>
        <v>600</v>
      </c>
      <c r="H31" s="3">
        <f>Data!J31</f>
        <v>3</v>
      </c>
      <c r="I31" s="7">
        <f>Data!K31</f>
        <v>9.4345394191806181E-2</v>
      </c>
      <c r="J31" s="3">
        <f>Data!M31</f>
        <v>0.76721177144417396</v>
      </c>
      <c r="K31" s="4">
        <f>Data!N31</f>
        <v>1960</v>
      </c>
      <c r="L31" s="4">
        <f>Data!P31</f>
        <v>1794.7894803040008</v>
      </c>
      <c r="M31" s="3">
        <f>Data!Q31</f>
        <v>1.0920500824798771</v>
      </c>
    </row>
    <row r="32" spans="1:13">
      <c r="H32" s="3"/>
      <c r="I32" s="9"/>
      <c r="J32" s="3"/>
      <c r="K32" s="4"/>
      <c r="L32" s="19" t="s">
        <v>299</v>
      </c>
      <c r="M32" s="10">
        <f>AVERAGE(M12:M31)</f>
        <v>1.162805250075013</v>
      </c>
    </row>
    <row r="33" spans="1:13">
      <c r="A33" s="27" t="s">
        <v>76</v>
      </c>
      <c r="B33" s="27" t="s">
        <v>77</v>
      </c>
      <c r="C33" t="s">
        <v>53</v>
      </c>
      <c r="D33" s="27">
        <v>2000</v>
      </c>
      <c r="E33" s="28" t="s">
        <v>79</v>
      </c>
      <c r="F33" t="s">
        <v>78</v>
      </c>
      <c r="H33" s="3"/>
      <c r="I33" s="9"/>
      <c r="J33" s="3"/>
      <c r="K33" s="4"/>
      <c r="L33" s="4" t="s">
        <v>298</v>
      </c>
      <c r="M33" s="24">
        <f>STDEV(M12:M31)</f>
        <v>7.0182589968597234E-2</v>
      </c>
    </row>
    <row r="34" spans="1:13">
      <c r="A34" t="str">
        <f>Data!A34</f>
        <v>2fp3-1</v>
      </c>
      <c r="B34">
        <f>Data!B34</f>
        <v>100</v>
      </c>
      <c r="C34">
        <f>Data!C34</f>
        <v>100</v>
      </c>
      <c r="D34">
        <f>Data!D34</f>
        <v>2</v>
      </c>
      <c r="E34">
        <f>Data!E34</f>
        <v>284.60000000000002</v>
      </c>
      <c r="F34">
        <f>Data!G34</f>
        <v>32.4</v>
      </c>
      <c r="G34">
        <f>Data!I34</f>
        <v>400</v>
      </c>
      <c r="H34" s="3">
        <f>Data!J34</f>
        <v>4</v>
      </c>
      <c r="I34" s="7">
        <f>Data!K34</f>
        <v>0.14667856360543816</v>
      </c>
      <c r="J34" s="3">
        <f>Data!M34</f>
        <v>1.0581571661104319</v>
      </c>
      <c r="K34" s="4">
        <f>Data!N34</f>
        <v>588</v>
      </c>
      <c r="L34" s="4">
        <f>Data!P34</f>
        <v>521.72479999999996</v>
      </c>
      <c r="M34" s="3">
        <f>Data!Q34</f>
        <v>1.1270309557835856</v>
      </c>
    </row>
    <row r="35" spans="1:13">
      <c r="A35" t="str">
        <f>Data!A35</f>
        <v>2fp3-6</v>
      </c>
      <c r="B35">
        <f>Data!B35</f>
        <v>100</v>
      </c>
      <c r="C35">
        <f>Data!C35</f>
        <v>100</v>
      </c>
      <c r="D35">
        <f>Data!D35</f>
        <v>2</v>
      </c>
      <c r="E35">
        <f>Data!E35</f>
        <v>284.60000000000002</v>
      </c>
      <c r="F35">
        <f>Data!G35</f>
        <v>32.4</v>
      </c>
      <c r="G35">
        <f>Data!I35</f>
        <v>400</v>
      </c>
      <c r="H35" s="3">
        <f>Data!J35</f>
        <v>4</v>
      </c>
      <c r="I35" s="7">
        <f>Data!K35</f>
        <v>0.14667856360543816</v>
      </c>
      <c r="J35" s="3">
        <f>Data!M35</f>
        <v>1.0581571661104319</v>
      </c>
      <c r="K35" s="4">
        <f>Data!N35</f>
        <v>656.6</v>
      </c>
      <c r="L35" s="4">
        <f>Data!P35</f>
        <v>521.72479999999996</v>
      </c>
      <c r="M35" s="3">
        <f>Data!Q35</f>
        <v>1.258517900625004</v>
      </c>
    </row>
    <row r="36" spans="1:13">
      <c r="A36" t="str">
        <f>Data!A36</f>
        <v>2fp3-22</v>
      </c>
      <c r="B36">
        <f>Data!B36</f>
        <v>100</v>
      </c>
      <c r="C36">
        <f>Data!C36</f>
        <v>100</v>
      </c>
      <c r="D36">
        <f>Data!D36</f>
        <v>2</v>
      </c>
      <c r="E36">
        <f>Data!E36</f>
        <v>284.60000000000002</v>
      </c>
      <c r="F36">
        <f>Data!G36</f>
        <v>32.4</v>
      </c>
      <c r="G36">
        <f>Data!I36</f>
        <v>400</v>
      </c>
      <c r="H36" s="3">
        <f>Data!J36</f>
        <v>4</v>
      </c>
      <c r="I36" s="7">
        <f>Data!K36</f>
        <v>0.14667856360543816</v>
      </c>
      <c r="J36" s="3">
        <f>Data!M36</f>
        <v>1.0581571661104319</v>
      </c>
      <c r="K36" s="4">
        <f>Data!N36</f>
        <v>745</v>
      </c>
      <c r="L36" s="4">
        <f>Data!P36</f>
        <v>521.72479999999996</v>
      </c>
      <c r="M36" s="3">
        <f>Data!Q36</f>
        <v>1.4279558878550531</v>
      </c>
    </row>
    <row r="37" spans="1:13">
      <c r="A37" t="str">
        <f>Data!A37</f>
        <v>2fp4-10</v>
      </c>
      <c r="B37">
        <f>Data!B37</f>
        <v>100</v>
      </c>
      <c r="C37">
        <f>Data!C37</f>
        <v>100</v>
      </c>
      <c r="D37">
        <f>Data!D37</f>
        <v>2</v>
      </c>
      <c r="E37">
        <f>Data!E37</f>
        <v>284.60000000000002</v>
      </c>
      <c r="F37">
        <f>Data!G37</f>
        <v>32.4</v>
      </c>
      <c r="G37">
        <f>Data!I37</f>
        <v>400</v>
      </c>
      <c r="H37" s="3">
        <f>Data!J37</f>
        <v>4</v>
      </c>
      <c r="I37" s="7">
        <f>Data!K37</f>
        <v>0.14667856360543816</v>
      </c>
      <c r="J37" s="3">
        <f>Data!M37</f>
        <v>1.0581571661104319</v>
      </c>
      <c r="K37" s="4">
        <f>Data!N37</f>
        <v>705.6</v>
      </c>
      <c r="L37" s="4">
        <f>Data!P37</f>
        <v>521.72479999999996</v>
      </c>
      <c r="M37" s="3">
        <f>Data!Q37</f>
        <v>1.3524371469403027</v>
      </c>
    </row>
    <row r="38" spans="1:13">
      <c r="A38" t="str">
        <f>Data!A38</f>
        <v>2fp4-14</v>
      </c>
      <c r="B38">
        <f>Data!B38</f>
        <v>100</v>
      </c>
      <c r="C38">
        <f>Data!C38</f>
        <v>100</v>
      </c>
      <c r="D38">
        <f>Data!D38</f>
        <v>2</v>
      </c>
      <c r="E38">
        <f>Data!E38</f>
        <v>284.60000000000002</v>
      </c>
      <c r="F38">
        <f>Data!G38</f>
        <v>32.4</v>
      </c>
      <c r="G38">
        <f>Data!I38</f>
        <v>400</v>
      </c>
      <c r="H38" s="3">
        <f>Data!J38</f>
        <v>4</v>
      </c>
      <c r="I38" s="7">
        <f>Data!K38</f>
        <v>0.14667856360543816</v>
      </c>
      <c r="J38" s="3">
        <f>Data!M38</f>
        <v>1.0581571661104319</v>
      </c>
      <c r="K38" s="4">
        <f>Data!N38</f>
        <v>666.4</v>
      </c>
      <c r="L38" s="4">
        <f>Data!P38</f>
        <v>521.72479999999996</v>
      </c>
      <c r="M38" s="3">
        <f>Data!Q38</f>
        <v>1.2773017498880637</v>
      </c>
    </row>
    <row r="39" spans="1:13">
      <c r="A39" t="str">
        <f>Data!A39</f>
        <v>2fp4-16</v>
      </c>
      <c r="B39">
        <f>Data!B39</f>
        <v>100</v>
      </c>
      <c r="C39">
        <f>Data!C39</f>
        <v>100</v>
      </c>
      <c r="D39">
        <f>Data!D39</f>
        <v>2</v>
      </c>
      <c r="E39">
        <f>Data!E39</f>
        <v>284.60000000000002</v>
      </c>
      <c r="F39">
        <f>Data!G39</f>
        <v>32.4</v>
      </c>
      <c r="G39">
        <f>Data!I39</f>
        <v>400</v>
      </c>
      <c r="H39" s="3">
        <f>Data!J39</f>
        <v>4</v>
      </c>
      <c r="I39" s="7">
        <f>Data!K39</f>
        <v>0.14667856360543816</v>
      </c>
      <c r="J39" s="3">
        <f>Data!M39</f>
        <v>1.0581571661104319</v>
      </c>
      <c r="K39" s="4">
        <f>Data!N39</f>
        <v>696</v>
      </c>
      <c r="L39" s="4">
        <f>Data!P39</f>
        <v>521.72479999999996</v>
      </c>
      <c r="M39" s="3">
        <f>Data!Q39</f>
        <v>1.3340366415397544</v>
      </c>
    </row>
    <row r="40" spans="1:13">
      <c r="A40" t="str">
        <f>Data!A40</f>
        <v>2fp4-23</v>
      </c>
      <c r="B40">
        <f>Data!B40</f>
        <v>100</v>
      </c>
      <c r="C40">
        <f>Data!C40</f>
        <v>100</v>
      </c>
      <c r="D40">
        <f>Data!D40</f>
        <v>2</v>
      </c>
      <c r="E40">
        <f>Data!E40</f>
        <v>284.60000000000002</v>
      </c>
      <c r="F40">
        <f>Data!G40</f>
        <v>32.4</v>
      </c>
      <c r="G40">
        <f>Data!I40</f>
        <v>400</v>
      </c>
      <c r="H40" s="3">
        <f>Data!J40</f>
        <v>4</v>
      </c>
      <c r="I40" s="7">
        <f>Data!K40</f>
        <v>0.14667856360543816</v>
      </c>
      <c r="J40" s="3">
        <f>Data!M40</f>
        <v>1.0581571661104319</v>
      </c>
      <c r="K40" s="4">
        <f>Data!N40</f>
        <v>725</v>
      </c>
      <c r="L40" s="4">
        <f>Data!P40</f>
        <v>521.72479999999996</v>
      </c>
      <c r="M40" s="3">
        <f>Data!Q40</f>
        <v>1.3896215016039108</v>
      </c>
    </row>
    <row r="41" spans="1:13">
      <c r="A41" t="str">
        <f>Data!A41</f>
        <v>2fp4-24</v>
      </c>
      <c r="B41">
        <f>Data!B41</f>
        <v>100</v>
      </c>
      <c r="C41">
        <f>Data!C41</f>
        <v>100</v>
      </c>
      <c r="D41">
        <f>Data!D41</f>
        <v>2</v>
      </c>
      <c r="E41">
        <f>Data!E41</f>
        <v>284.60000000000002</v>
      </c>
      <c r="F41">
        <f>Data!G41</f>
        <v>32.4</v>
      </c>
      <c r="G41">
        <f>Data!I41</f>
        <v>400</v>
      </c>
      <c r="H41" s="3">
        <f>Data!J41</f>
        <v>4</v>
      </c>
      <c r="I41" s="7">
        <f>Data!K41</f>
        <v>0.14667856360543816</v>
      </c>
      <c r="J41" s="3">
        <f>Data!M41</f>
        <v>1.0581571661104319</v>
      </c>
      <c r="K41" s="4">
        <f>Data!N41</f>
        <v>745</v>
      </c>
      <c r="L41" s="4">
        <f>Data!P41</f>
        <v>521.72479999999996</v>
      </c>
      <c r="M41" s="3">
        <f>Data!Q41</f>
        <v>1.4279558878550531</v>
      </c>
    </row>
    <row r="42" spans="1:13">
      <c r="A42" t="str">
        <f>Data!A42</f>
        <v>3fp3-25</v>
      </c>
      <c r="B42">
        <f>Data!B42</f>
        <v>100</v>
      </c>
      <c r="C42">
        <f>Data!C42</f>
        <v>100</v>
      </c>
      <c r="D42">
        <f>Data!D42</f>
        <v>3</v>
      </c>
      <c r="E42">
        <f>Data!E42</f>
        <v>288.2</v>
      </c>
      <c r="F42">
        <f>Data!G42</f>
        <v>32.4</v>
      </c>
      <c r="G42">
        <f>Data!I42</f>
        <v>400</v>
      </c>
      <c r="H42" s="3">
        <f>Data!J42</f>
        <v>4</v>
      </c>
      <c r="I42" s="7">
        <f>Data!K42</f>
        <v>0.14255614797349381</v>
      </c>
      <c r="J42" s="3">
        <f>Data!M42</f>
        <v>0.70988575059432102</v>
      </c>
      <c r="K42" s="4">
        <f>Data!N42</f>
        <v>852</v>
      </c>
      <c r="L42" s="4">
        <f>Data!P42</f>
        <v>621.75119999999993</v>
      </c>
      <c r="M42" s="3">
        <f>Data!Q42</f>
        <v>1.3703230488336815</v>
      </c>
    </row>
    <row r="43" spans="1:13">
      <c r="A43" t="str">
        <f>Data!A43</f>
        <v>3fp3-36</v>
      </c>
      <c r="B43">
        <f>Data!B43</f>
        <v>100</v>
      </c>
      <c r="C43">
        <f>Data!C43</f>
        <v>100</v>
      </c>
      <c r="D43">
        <f>Data!D43</f>
        <v>3</v>
      </c>
      <c r="E43">
        <f>Data!E43</f>
        <v>288.2</v>
      </c>
      <c r="F43">
        <f>Data!G43</f>
        <v>32.4</v>
      </c>
      <c r="G43">
        <f>Data!I43</f>
        <v>400</v>
      </c>
      <c r="H43" s="3">
        <f>Data!J43</f>
        <v>4</v>
      </c>
      <c r="I43" s="7">
        <f>Data!K43</f>
        <v>0.14255614797349381</v>
      </c>
      <c r="J43" s="3">
        <f>Data!M43</f>
        <v>0.70988575059432102</v>
      </c>
      <c r="K43" s="4">
        <f>Data!N43</f>
        <v>892</v>
      </c>
      <c r="L43" s="4">
        <f>Data!P43</f>
        <v>621.75119999999993</v>
      </c>
      <c r="M43" s="3">
        <f>Data!Q43</f>
        <v>1.4346574642718826</v>
      </c>
    </row>
    <row r="44" spans="1:13">
      <c r="A44" t="str">
        <f>Data!A44</f>
        <v>3fp3-8</v>
      </c>
      <c r="B44">
        <f>Data!B44</f>
        <v>100</v>
      </c>
      <c r="C44">
        <f>Data!C44</f>
        <v>100</v>
      </c>
      <c r="D44">
        <f>Data!D44</f>
        <v>3</v>
      </c>
      <c r="E44">
        <f>Data!E44</f>
        <v>288.2</v>
      </c>
      <c r="F44">
        <f>Data!G44</f>
        <v>32.4</v>
      </c>
      <c r="G44">
        <f>Data!I44</f>
        <v>400</v>
      </c>
      <c r="H44" s="3">
        <f>Data!J44</f>
        <v>4</v>
      </c>
      <c r="I44" s="7">
        <f>Data!K44</f>
        <v>0.14255614797349381</v>
      </c>
      <c r="J44" s="3">
        <f>Data!M44</f>
        <v>0.70988575059432102</v>
      </c>
      <c r="K44" s="4">
        <f>Data!N44</f>
        <v>882</v>
      </c>
      <c r="L44" s="4">
        <f>Data!P44</f>
        <v>621.75119999999993</v>
      </c>
      <c r="M44" s="3">
        <f>Data!Q44</f>
        <v>1.4185738604123324</v>
      </c>
    </row>
    <row r="45" spans="1:13">
      <c r="A45" t="str">
        <f>Data!A45</f>
        <v>3fp3-26</v>
      </c>
      <c r="B45">
        <f>Data!B45</f>
        <v>100</v>
      </c>
      <c r="C45">
        <f>Data!C45</f>
        <v>100</v>
      </c>
      <c r="D45">
        <f>Data!D45</f>
        <v>3</v>
      </c>
      <c r="E45">
        <f>Data!E45</f>
        <v>288.2</v>
      </c>
      <c r="F45">
        <f>Data!G45</f>
        <v>32.4</v>
      </c>
      <c r="G45">
        <f>Data!I45</f>
        <v>400</v>
      </c>
      <c r="H45" s="3">
        <f>Data!J45</f>
        <v>4</v>
      </c>
      <c r="I45" s="7">
        <f>Data!K45</f>
        <v>0.14255614797349381</v>
      </c>
      <c r="J45" s="3">
        <f>Data!M45</f>
        <v>0.70988575059432102</v>
      </c>
      <c r="K45" s="4">
        <f>Data!N45</f>
        <v>931</v>
      </c>
      <c r="L45" s="4">
        <f>Data!P45</f>
        <v>621.75119999999993</v>
      </c>
      <c r="M45" s="3">
        <f>Data!Q45</f>
        <v>1.4973835193241285</v>
      </c>
    </row>
    <row r="46" spans="1:13">
      <c r="A46" t="str">
        <f>Data!A46</f>
        <v>3fp3-5</v>
      </c>
      <c r="B46">
        <f>Data!B46</f>
        <v>100</v>
      </c>
      <c r="C46">
        <f>Data!C46</f>
        <v>100</v>
      </c>
      <c r="D46">
        <f>Data!D46</f>
        <v>3</v>
      </c>
      <c r="E46">
        <f>Data!E46</f>
        <v>288.2</v>
      </c>
      <c r="F46">
        <f>Data!G46</f>
        <v>32.4</v>
      </c>
      <c r="G46">
        <f>Data!I46</f>
        <v>400</v>
      </c>
      <c r="H46" s="3">
        <f>Data!J46</f>
        <v>4</v>
      </c>
      <c r="I46" s="7">
        <f>Data!K46</f>
        <v>0.14255614797349381</v>
      </c>
      <c r="J46" s="3">
        <f>Data!M46</f>
        <v>0.70988575059432102</v>
      </c>
      <c r="K46" s="4">
        <f>Data!N46</f>
        <v>882</v>
      </c>
      <c r="L46" s="4">
        <f>Data!P46</f>
        <v>621.75119999999993</v>
      </c>
      <c r="M46" s="3">
        <f>Data!Q46</f>
        <v>1.4185738604123324</v>
      </c>
    </row>
    <row r="47" spans="1:13">
      <c r="A47" t="str">
        <f>Data!A47</f>
        <v>3fp4-11</v>
      </c>
      <c r="B47">
        <f>Data!B47</f>
        <v>100</v>
      </c>
      <c r="C47">
        <f>Data!C47</f>
        <v>100</v>
      </c>
      <c r="D47">
        <f>Data!D47</f>
        <v>3</v>
      </c>
      <c r="E47">
        <f>Data!E47</f>
        <v>288.2</v>
      </c>
      <c r="F47">
        <f>Data!G47</f>
        <v>32.4</v>
      </c>
      <c r="G47">
        <f>Data!I47</f>
        <v>400</v>
      </c>
      <c r="H47" s="3">
        <f>Data!J47</f>
        <v>4</v>
      </c>
      <c r="I47" s="7">
        <f>Data!K47</f>
        <v>0.14255614797349381</v>
      </c>
      <c r="J47" s="3">
        <f>Data!M47</f>
        <v>0.70988575059432102</v>
      </c>
      <c r="K47" s="4">
        <f>Data!N47</f>
        <v>891</v>
      </c>
      <c r="L47" s="4">
        <f>Data!P47</f>
        <v>621.75119999999993</v>
      </c>
      <c r="M47" s="3">
        <f>Data!Q47</f>
        <v>1.4330491038859274</v>
      </c>
    </row>
    <row r="48" spans="1:13">
      <c r="A48" t="str">
        <f>Data!A48</f>
        <v>3fp4-17</v>
      </c>
      <c r="B48">
        <f>Data!B48</f>
        <v>100</v>
      </c>
      <c r="C48">
        <f>Data!C48</f>
        <v>100</v>
      </c>
      <c r="D48">
        <f>Data!D48</f>
        <v>3</v>
      </c>
      <c r="E48">
        <f>Data!E48</f>
        <v>288.2</v>
      </c>
      <c r="F48">
        <f>Data!G48</f>
        <v>32.4</v>
      </c>
      <c r="G48">
        <f>Data!I48</f>
        <v>400</v>
      </c>
      <c r="H48" s="3">
        <f>Data!J48</f>
        <v>4</v>
      </c>
      <c r="I48" s="7">
        <f>Data!K48</f>
        <v>0.14255614797349381</v>
      </c>
      <c r="J48" s="3">
        <f>Data!M48</f>
        <v>0.70988575059432102</v>
      </c>
      <c r="K48" s="4">
        <f>Data!N48</f>
        <v>833</v>
      </c>
      <c r="L48" s="4">
        <f>Data!P48</f>
        <v>621.75119999999993</v>
      </c>
      <c r="M48" s="3">
        <f>Data!Q48</f>
        <v>1.339764201500536</v>
      </c>
    </row>
    <row r="49" spans="1:13">
      <c r="A49" t="str">
        <f>Data!A49</f>
        <v>3fp4-20</v>
      </c>
      <c r="B49">
        <f>Data!B49</f>
        <v>100</v>
      </c>
      <c r="C49">
        <f>Data!C49</f>
        <v>100</v>
      </c>
      <c r="D49">
        <f>Data!D49</f>
        <v>3</v>
      </c>
      <c r="E49">
        <f>Data!E49</f>
        <v>288.2</v>
      </c>
      <c r="F49">
        <f>Data!G49</f>
        <v>32.4</v>
      </c>
      <c r="G49">
        <f>Data!I49</f>
        <v>400</v>
      </c>
      <c r="H49" s="3">
        <f>Data!J49</f>
        <v>4</v>
      </c>
      <c r="I49" s="7">
        <f>Data!K49</f>
        <v>0.14255614797349381</v>
      </c>
      <c r="J49" s="3">
        <f>Data!M49</f>
        <v>0.70988575059432102</v>
      </c>
      <c r="K49" s="4">
        <f>Data!N49</f>
        <v>872</v>
      </c>
      <c r="L49" s="4">
        <f>Data!P49</f>
        <v>621.75119999999993</v>
      </c>
      <c r="M49" s="3">
        <f>Data!Q49</f>
        <v>1.4024902565527821</v>
      </c>
    </row>
    <row r="50" spans="1:13">
      <c r="A50" t="str">
        <f>Data!A50</f>
        <v>5fp3-4</v>
      </c>
      <c r="B50">
        <f>Data!B50</f>
        <v>100</v>
      </c>
      <c r="C50">
        <f>Data!C50</f>
        <v>100</v>
      </c>
      <c r="D50">
        <f>Data!D50</f>
        <v>5</v>
      </c>
      <c r="E50">
        <f>Data!E50</f>
        <v>403.4</v>
      </c>
      <c r="F50">
        <f>Data!G50</f>
        <v>32.4</v>
      </c>
      <c r="G50">
        <f>Data!I50</f>
        <v>400</v>
      </c>
      <c r="H50" s="3">
        <f>Data!J50</f>
        <v>4</v>
      </c>
      <c r="I50" s="7">
        <f>Data!K50</f>
        <v>0.15628708171802097</v>
      </c>
      <c r="J50" s="3">
        <f>Data!M50</f>
        <v>0.50391892379382053</v>
      </c>
      <c r="K50" s="4">
        <f>Data!N50</f>
        <v>1195</v>
      </c>
      <c r="L50" s="4">
        <f>Data!P50</f>
        <v>1028.9000000000001</v>
      </c>
      <c r="M50" s="3">
        <f>Data!Q50</f>
        <v>1.1614345417436096</v>
      </c>
    </row>
    <row r="51" spans="1:13">
      <c r="A51" t="str">
        <f>Data!A51</f>
        <v>5fp3-27</v>
      </c>
      <c r="B51">
        <f>Data!B51</f>
        <v>100</v>
      </c>
      <c r="C51">
        <f>Data!C51</f>
        <v>100</v>
      </c>
      <c r="D51">
        <f>Data!D51</f>
        <v>5</v>
      </c>
      <c r="E51">
        <f>Data!E51</f>
        <v>403.4</v>
      </c>
      <c r="F51">
        <f>Data!G51</f>
        <v>32.4</v>
      </c>
      <c r="G51">
        <f>Data!I51</f>
        <v>400</v>
      </c>
      <c r="H51" s="3">
        <f>Data!J51</f>
        <v>4</v>
      </c>
      <c r="I51" s="7">
        <f>Data!K51</f>
        <v>0.15628708171802097</v>
      </c>
      <c r="J51" s="3">
        <f>Data!M51</f>
        <v>0.50391892379382053</v>
      </c>
      <c r="K51" s="4">
        <f>Data!N51</f>
        <v>1068</v>
      </c>
      <c r="L51" s="4">
        <f>Data!P51</f>
        <v>1028.9000000000001</v>
      </c>
      <c r="M51" s="3">
        <f>Data!Q51</f>
        <v>1.0380017494411506</v>
      </c>
    </row>
    <row r="52" spans="1:13">
      <c r="A52" t="str">
        <f>Data!A52</f>
        <v>5fp3-28</v>
      </c>
      <c r="B52">
        <f>Data!B52</f>
        <v>100</v>
      </c>
      <c r="C52">
        <f>Data!C52</f>
        <v>100</v>
      </c>
      <c r="D52">
        <f>Data!D52</f>
        <v>5</v>
      </c>
      <c r="E52">
        <f>Data!E52</f>
        <v>403.4</v>
      </c>
      <c r="F52">
        <f>Data!G52</f>
        <v>32.4</v>
      </c>
      <c r="G52">
        <f>Data!I52</f>
        <v>400</v>
      </c>
      <c r="H52" s="3">
        <f>Data!J52</f>
        <v>4</v>
      </c>
      <c r="I52" s="7">
        <f>Data!K52</f>
        <v>0.15628708171802097</v>
      </c>
      <c r="J52" s="3">
        <f>Data!M52</f>
        <v>0.50391892379382053</v>
      </c>
      <c r="K52" s="4">
        <f>Data!N52</f>
        <v>1294</v>
      </c>
      <c r="L52" s="4">
        <f>Data!P52</f>
        <v>1028.9000000000001</v>
      </c>
      <c r="M52" s="3">
        <f>Data!Q52</f>
        <v>1.2576538050345027</v>
      </c>
    </row>
    <row r="53" spans="1:13">
      <c r="A53" t="str">
        <f>Data!A53</f>
        <v>5fp3-35</v>
      </c>
      <c r="B53">
        <f>Data!B53</f>
        <v>100</v>
      </c>
      <c r="C53">
        <f>Data!C53</f>
        <v>100</v>
      </c>
      <c r="D53">
        <f>Data!D53</f>
        <v>5</v>
      </c>
      <c r="E53">
        <f>Data!E53</f>
        <v>403.4</v>
      </c>
      <c r="F53">
        <f>Data!G53</f>
        <v>32.4</v>
      </c>
      <c r="G53">
        <f>Data!I53</f>
        <v>400</v>
      </c>
      <c r="H53" s="3">
        <f>Data!J53</f>
        <v>4</v>
      </c>
      <c r="I53" s="7">
        <f>Data!K53</f>
        <v>0.15628708171802097</v>
      </c>
      <c r="J53" s="3">
        <f>Data!M53</f>
        <v>0.50391892379382053</v>
      </c>
      <c r="K53" s="4">
        <f>Data!N53</f>
        <v>1274</v>
      </c>
      <c r="L53" s="4">
        <f>Data!P53</f>
        <v>1028.9000000000001</v>
      </c>
      <c r="M53" s="3">
        <f>Data!Q53</f>
        <v>1.2382155700262416</v>
      </c>
    </row>
    <row r="54" spans="1:13">
      <c r="A54" t="str">
        <f>Data!A54</f>
        <v>5fp3-29</v>
      </c>
      <c r="B54">
        <f>Data!B54</f>
        <v>100</v>
      </c>
      <c r="C54">
        <f>Data!C54</f>
        <v>100</v>
      </c>
      <c r="D54">
        <f>Data!D54</f>
        <v>5</v>
      </c>
      <c r="E54">
        <f>Data!E54</f>
        <v>403.4</v>
      </c>
      <c r="F54">
        <f>Data!G54</f>
        <v>32.4</v>
      </c>
      <c r="G54">
        <f>Data!I54</f>
        <v>400</v>
      </c>
      <c r="H54" s="3">
        <f>Data!J54</f>
        <v>4</v>
      </c>
      <c r="I54" s="7">
        <f>Data!K54</f>
        <v>0.15628708171802097</v>
      </c>
      <c r="J54" s="3">
        <f>Data!M54</f>
        <v>0.50391892379382053</v>
      </c>
      <c r="K54" s="4">
        <f>Data!N54</f>
        <v>1313</v>
      </c>
      <c r="L54" s="4">
        <f>Data!P54</f>
        <v>1028.9000000000001</v>
      </c>
      <c r="M54" s="3">
        <f>Data!Q54</f>
        <v>1.2761201282923509</v>
      </c>
    </row>
    <row r="55" spans="1:13">
      <c r="A55" t="str">
        <f>Data!A55</f>
        <v>5fp4-13</v>
      </c>
      <c r="B55">
        <f>Data!B55</f>
        <v>100</v>
      </c>
      <c r="C55">
        <f>Data!C55</f>
        <v>100</v>
      </c>
      <c r="D55">
        <f>Data!D55</f>
        <v>5</v>
      </c>
      <c r="E55">
        <f>Data!E55</f>
        <v>403.4</v>
      </c>
      <c r="F55">
        <f>Data!G55</f>
        <v>32.4</v>
      </c>
      <c r="G55">
        <f>Data!I55</f>
        <v>400</v>
      </c>
      <c r="H55" s="3">
        <f>Data!J55</f>
        <v>4</v>
      </c>
      <c r="I55" s="7">
        <f>Data!K55</f>
        <v>0.15628708171802097</v>
      </c>
      <c r="J55" s="3">
        <f>Data!M55</f>
        <v>0.50391892379382053</v>
      </c>
      <c r="K55" s="4">
        <f>Data!N55</f>
        <v>1294</v>
      </c>
      <c r="L55" s="4">
        <f>Data!P55</f>
        <v>1028.9000000000001</v>
      </c>
      <c r="M55" s="3">
        <f>Data!Q55</f>
        <v>1.2576538050345027</v>
      </c>
    </row>
    <row r="56" spans="1:13">
      <c r="A56" t="str">
        <f>Data!A56</f>
        <v>5fp4-18</v>
      </c>
      <c r="B56">
        <f>Data!B56</f>
        <v>100</v>
      </c>
      <c r="C56">
        <f>Data!C56</f>
        <v>100</v>
      </c>
      <c r="D56">
        <f>Data!D56</f>
        <v>5</v>
      </c>
      <c r="E56">
        <f>Data!E56</f>
        <v>403.4</v>
      </c>
      <c r="F56">
        <f>Data!G56</f>
        <v>32.4</v>
      </c>
      <c r="G56">
        <f>Data!I56</f>
        <v>400</v>
      </c>
      <c r="H56" s="3">
        <f>Data!J56</f>
        <v>4</v>
      </c>
      <c r="I56" s="7">
        <f>Data!K56</f>
        <v>0.15628708171802097</v>
      </c>
      <c r="J56" s="3">
        <f>Data!M56</f>
        <v>0.50391892379382053</v>
      </c>
      <c r="K56" s="4">
        <f>Data!N56</f>
        <v>1244.5999999999999</v>
      </c>
      <c r="L56" s="4">
        <f>Data!P56</f>
        <v>1028.9000000000001</v>
      </c>
      <c r="M56" s="3">
        <f>Data!Q56</f>
        <v>1.2096413645640973</v>
      </c>
    </row>
    <row r="57" spans="1:13">
      <c r="A57" t="str">
        <f>Data!A57</f>
        <v>5fp4-21</v>
      </c>
      <c r="B57">
        <f>Data!B57</f>
        <v>100</v>
      </c>
      <c r="C57">
        <f>Data!C57</f>
        <v>100</v>
      </c>
      <c r="D57">
        <f>Data!D57</f>
        <v>5</v>
      </c>
      <c r="E57">
        <f>Data!E57</f>
        <v>403.4</v>
      </c>
      <c r="F57">
        <f>Data!G57</f>
        <v>32.4</v>
      </c>
      <c r="G57">
        <f>Data!I57</f>
        <v>400</v>
      </c>
      <c r="H57" s="3">
        <f>Data!J57</f>
        <v>4</v>
      </c>
      <c r="I57" s="7">
        <f>Data!K57</f>
        <v>0.15628708171802097</v>
      </c>
      <c r="J57" s="3">
        <f>Data!M57</f>
        <v>0.50391892379382053</v>
      </c>
      <c r="K57" s="4">
        <f>Data!N57</f>
        <v>1323</v>
      </c>
      <c r="L57" s="4">
        <f>Data!P57</f>
        <v>1028.9000000000001</v>
      </c>
      <c r="M57" s="3">
        <f>Data!Q57</f>
        <v>1.2858392457964816</v>
      </c>
    </row>
    <row r="58" spans="1:13">
      <c r="A58" t="str">
        <f>Data!A58</f>
        <v>5fp4-30</v>
      </c>
      <c r="B58">
        <f>Data!B58</f>
        <v>100</v>
      </c>
      <c r="C58">
        <f>Data!C58</f>
        <v>100</v>
      </c>
      <c r="D58">
        <f>Data!D58</f>
        <v>5</v>
      </c>
      <c r="E58">
        <f>Data!E58</f>
        <v>403.4</v>
      </c>
      <c r="F58">
        <f>Data!G58</f>
        <v>32.4</v>
      </c>
      <c r="G58">
        <f>Data!I58</f>
        <v>400</v>
      </c>
      <c r="H58" s="3">
        <f>Data!J58</f>
        <v>4</v>
      </c>
      <c r="I58" s="7">
        <f>Data!K58</f>
        <v>0.15628708171802097</v>
      </c>
      <c r="J58" s="3">
        <f>Data!M58</f>
        <v>0.50391892379382053</v>
      </c>
      <c r="K58" s="4">
        <f>Data!N58</f>
        <v>1313</v>
      </c>
      <c r="L58" s="4">
        <f>Data!P58</f>
        <v>1028.9000000000001</v>
      </c>
      <c r="M58" s="3">
        <f>Data!Q58</f>
        <v>1.2761201282923509</v>
      </c>
    </row>
    <row r="59" spans="1:13">
      <c r="A59" t="str">
        <f>Data!A59</f>
        <v>5fp4-31</v>
      </c>
      <c r="B59">
        <f>Data!B59</f>
        <v>100</v>
      </c>
      <c r="C59">
        <f>Data!C59</f>
        <v>100</v>
      </c>
      <c r="D59">
        <f>Data!D59</f>
        <v>5</v>
      </c>
      <c r="E59">
        <f>Data!E59</f>
        <v>403.4</v>
      </c>
      <c r="F59">
        <f>Data!G59</f>
        <v>32.4</v>
      </c>
      <c r="G59">
        <f>Data!I59</f>
        <v>400</v>
      </c>
      <c r="H59" s="3">
        <f>Data!J59</f>
        <v>4</v>
      </c>
      <c r="I59" s="7">
        <f>Data!K59</f>
        <v>0.15628708171802097</v>
      </c>
      <c r="J59" s="3">
        <f>Data!M59</f>
        <v>0.50391892379382053</v>
      </c>
      <c r="K59" s="4">
        <f>Data!N59</f>
        <v>1274</v>
      </c>
      <c r="L59" s="4">
        <f>Data!P59</f>
        <v>1028.9000000000001</v>
      </c>
      <c r="M59" s="3">
        <f>Data!Q59</f>
        <v>1.2382155700262416</v>
      </c>
    </row>
    <row r="60" spans="1:13">
      <c r="A60" t="str">
        <f>Data!A60</f>
        <v>5fp4-32</v>
      </c>
      <c r="B60">
        <f>Data!B60</f>
        <v>100</v>
      </c>
      <c r="C60">
        <f>Data!C60</f>
        <v>100</v>
      </c>
      <c r="D60">
        <f>Data!D60</f>
        <v>5</v>
      </c>
      <c r="E60">
        <f>Data!E60</f>
        <v>403.4</v>
      </c>
      <c r="F60">
        <f>Data!G60</f>
        <v>32.4</v>
      </c>
      <c r="G60">
        <f>Data!I60</f>
        <v>400</v>
      </c>
      <c r="H60" s="3">
        <f>Data!J60</f>
        <v>4</v>
      </c>
      <c r="I60" s="7">
        <f>Data!K60</f>
        <v>0.15628708171802097</v>
      </c>
      <c r="J60" s="3">
        <f>Data!M60</f>
        <v>0.50391892379382053</v>
      </c>
      <c r="K60" s="4">
        <f>Data!N60</f>
        <v>1244.5999999999999</v>
      </c>
      <c r="L60" s="4">
        <f>Data!P60</f>
        <v>1028.9000000000001</v>
      </c>
      <c r="M60" s="3">
        <f>Data!Q60</f>
        <v>1.2096413645640973</v>
      </c>
    </row>
    <row r="61" spans="1:13">
      <c r="A61" t="str">
        <f>Data!A61</f>
        <v>4fp3-7</v>
      </c>
      <c r="B61">
        <f>Data!B61</f>
        <v>100</v>
      </c>
      <c r="C61">
        <f>Data!C61</f>
        <v>100</v>
      </c>
      <c r="D61">
        <f>Data!D61</f>
        <v>4</v>
      </c>
      <c r="E61">
        <f>Data!E61</f>
        <v>239.8</v>
      </c>
      <c r="F61">
        <f>Data!G61</f>
        <v>32.4</v>
      </c>
      <c r="G61">
        <f>Data!I61</f>
        <v>400</v>
      </c>
      <c r="H61" s="3">
        <f>Data!J61</f>
        <v>4</v>
      </c>
      <c r="I61" s="7">
        <f>Data!K61</f>
        <v>0.13259669629014709</v>
      </c>
      <c r="J61" s="3">
        <f>Data!M61</f>
        <v>0.48565439498007706</v>
      </c>
      <c r="K61" s="4">
        <f>Data!N61</f>
        <v>1019</v>
      </c>
      <c r="L61" s="4">
        <f>Data!P61</f>
        <v>642.56640000000004</v>
      </c>
      <c r="M61" s="3">
        <f>Data!Q61</f>
        <v>1.5858283284031034</v>
      </c>
    </row>
    <row r="62" spans="1:13">
      <c r="A62" t="str">
        <f>Data!A62</f>
        <v>4fp3-9</v>
      </c>
      <c r="B62">
        <f>Data!B62</f>
        <v>100</v>
      </c>
      <c r="C62">
        <f>Data!C62</f>
        <v>100</v>
      </c>
      <c r="D62">
        <f>Data!D62</f>
        <v>4</v>
      </c>
      <c r="E62">
        <f>Data!E62</f>
        <v>239.8</v>
      </c>
      <c r="F62">
        <f>Data!G62</f>
        <v>32.4</v>
      </c>
      <c r="G62">
        <f>Data!I62</f>
        <v>400</v>
      </c>
      <c r="H62" s="3">
        <f>Data!J62</f>
        <v>4</v>
      </c>
      <c r="I62" s="7">
        <f>Data!K62</f>
        <v>0.13259669629014709</v>
      </c>
      <c r="J62" s="3">
        <f>Data!M62</f>
        <v>0.48565439498007706</v>
      </c>
      <c r="K62" s="4">
        <f>Data!N62</f>
        <v>980</v>
      </c>
      <c r="L62" s="4">
        <f>Data!P62</f>
        <v>642.56640000000004</v>
      </c>
      <c r="M62" s="3">
        <f>Data!Q62</f>
        <v>1.5251342118106392</v>
      </c>
    </row>
    <row r="63" spans="1:13">
      <c r="A63" t="str">
        <f>Data!A63</f>
        <v>4fp3-2</v>
      </c>
      <c r="B63">
        <f>Data!B63</f>
        <v>100</v>
      </c>
      <c r="C63">
        <f>Data!C63</f>
        <v>100</v>
      </c>
      <c r="D63">
        <f>Data!D63</f>
        <v>4</v>
      </c>
      <c r="E63">
        <f>Data!E63</f>
        <v>239.8</v>
      </c>
      <c r="F63">
        <f>Data!G63</f>
        <v>32.4</v>
      </c>
      <c r="G63">
        <f>Data!I63</f>
        <v>400</v>
      </c>
      <c r="H63" s="3">
        <f>Data!J63</f>
        <v>4</v>
      </c>
      <c r="I63" s="7">
        <f>Data!K63</f>
        <v>0.13259669629014709</v>
      </c>
      <c r="J63" s="3">
        <f>Data!M63</f>
        <v>0.48565439498007706</v>
      </c>
      <c r="K63" s="4">
        <f>Data!N63</f>
        <v>882</v>
      </c>
      <c r="L63" s="4">
        <f>Data!P63</f>
        <v>642.56640000000004</v>
      </c>
      <c r="M63" s="3">
        <f>Data!Q63</f>
        <v>1.3726207906295753</v>
      </c>
    </row>
    <row r="64" spans="1:13">
      <c r="A64" t="str">
        <f>Data!A64</f>
        <v>4fp3-33</v>
      </c>
      <c r="B64">
        <f>Data!B64</f>
        <v>100</v>
      </c>
      <c r="C64">
        <f>Data!C64</f>
        <v>100</v>
      </c>
      <c r="D64">
        <f>Data!D64</f>
        <v>4</v>
      </c>
      <c r="E64">
        <f>Data!E64</f>
        <v>239.8</v>
      </c>
      <c r="F64">
        <f>Data!G64</f>
        <v>32.4</v>
      </c>
      <c r="G64">
        <f>Data!I64</f>
        <v>400</v>
      </c>
      <c r="H64" s="3">
        <f>Data!J64</f>
        <v>4</v>
      </c>
      <c r="I64" s="7">
        <f>Data!K64</f>
        <v>0.13259669629014709</v>
      </c>
      <c r="J64" s="3">
        <f>Data!M64</f>
        <v>0.48565439498007706</v>
      </c>
      <c r="K64" s="4">
        <f>Data!N64</f>
        <v>901.6</v>
      </c>
      <c r="L64" s="4">
        <f>Data!P64</f>
        <v>642.56640000000004</v>
      </c>
      <c r="M64" s="3">
        <f>Data!Q64</f>
        <v>1.4031234748657881</v>
      </c>
    </row>
    <row r="65" spans="1:13">
      <c r="A65" t="str">
        <f>Data!A65</f>
        <v>4fp3-34</v>
      </c>
      <c r="B65">
        <f>Data!B65</f>
        <v>100</v>
      </c>
      <c r="C65">
        <f>Data!C65</f>
        <v>100</v>
      </c>
      <c r="D65">
        <f>Data!D65</f>
        <v>4</v>
      </c>
      <c r="E65">
        <f>Data!E65</f>
        <v>239.8</v>
      </c>
      <c r="F65">
        <f>Data!G65</f>
        <v>32.4</v>
      </c>
      <c r="G65">
        <f>Data!I65</f>
        <v>400</v>
      </c>
      <c r="H65" s="3">
        <f>Data!J65</f>
        <v>4</v>
      </c>
      <c r="I65" s="7">
        <f>Data!K65</f>
        <v>0.13259669629014709</v>
      </c>
      <c r="J65" s="3">
        <f>Data!M65</f>
        <v>0.48565439498007706</v>
      </c>
      <c r="K65" s="4">
        <f>Data!N65</f>
        <v>980</v>
      </c>
      <c r="L65" s="4">
        <f>Data!P65</f>
        <v>642.56640000000004</v>
      </c>
      <c r="M65" s="3">
        <f>Data!Q65</f>
        <v>1.5251342118106392</v>
      </c>
    </row>
    <row r="66" spans="1:13">
      <c r="A66" t="str">
        <f>Data!A66</f>
        <v>4fp4-15</v>
      </c>
      <c r="B66">
        <f>Data!B66</f>
        <v>100</v>
      </c>
      <c r="C66">
        <f>Data!C66</f>
        <v>100</v>
      </c>
      <c r="D66">
        <f>Data!D66</f>
        <v>4</v>
      </c>
      <c r="E66">
        <f>Data!E66</f>
        <v>239.8</v>
      </c>
      <c r="F66">
        <f>Data!G66</f>
        <v>32.4</v>
      </c>
      <c r="G66">
        <f>Data!I66</f>
        <v>400</v>
      </c>
      <c r="H66" s="3">
        <f>Data!J66</f>
        <v>4</v>
      </c>
      <c r="I66" s="7">
        <f>Data!K66</f>
        <v>0.13259669629014709</v>
      </c>
      <c r="J66" s="3">
        <f>Data!M66</f>
        <v>0.48565439498007706</v>
      </c>
      <c r="K66" s="4">
        <f>Data!N66</f>
        <v>1000</v>
      </c>
      <c r="L66" s="4">
        <f>Data!P66</f>
        <v>642.56640000000004</v>
      </c>
      <c r="M66" s="3">
        <f>Data!Q66</f>
        <v>1.5562593998067746</v>
      </c>
    </row>
    <row r="67" spans="1:13">
      <c r="A67" t="str">
        <f>Data!A67</f>
        <v>4fp4-19</v>
      </c>
      <c r="B67">
        <f>Data!B67</f>
        <v>100</v>
      </c>
      <c r="C67">
        <f>Data!C67</f>
        <v>100</v>
      </c>
      <c r="D67">
        <f>Data!D67</f>
        <v>4</v>
      </c>
      <c r="E67">
        <f>Data!E67</f>
        <v>239.8</v>
      </c>
      <c r="F67">
        <f>Data!G67</f>
        <v>32.4</v>
      </c>
      <c r="G67">
        <f>Data!I67</f>
        <v>400</v>
      </c>
      <c r="H67" s="3">
        <f>Data!J67</f>
        <v>4</v>
      </c>
      <c r="I67" s="7">
        <f>Data!K67</f>
        <v>0.13259669629014709</v>
      </c>
      <c r="J67" s="3">
        <f>Data!M67</f>
        <v>0.48565439498007706</v>
      </c>
      <c r="K67" s="4">
        <f>Data!N67</f>
        <v>970</v>
      </c>
      <c r="L67" s="4">
        <f>Data!P67</f>
        <v>642.56640000000004</v>
      </c>
      <c r="M67" s="3">
        <f>Data!Q67</f>
        <v>1.5095716178125715</v>
      </c>
    </row>
    <row r="68" spans="1:13">
      <c r="A68" t="str">
        <f>Data!A68</f>
        <v>4fp4-35</v>
      </c>
      <c r="B68">
        <f>Data!B68</f>
        <v>100</v>
      </c>
      <c r="C68">
        <f>Data!C68</f>
        <v>100</v>
      </c>
      <c r="D68">
        <f>Data!D68</f>
        <v>4</v>
      </c>
      <c r="E68">
        <f>Data!E68</f>
        <v>239.8</v>
      </c>
      <c r="F68">
        <f>Data!G68</f>
        <v>32.4</v>
      </c>
      <c r="G68">
        <f>Data!I68</f>
        <v>400</v>
      </c>
      <c r="H68" s="3">
        <f>Data!J68</f>
        <v>4</v>
      </c>
      <c r="I68" s="7">
        <f>Data!K68</f>
        <v>0.13259669629014709</v>
      </c>
      <c r="J68" s="3">
        <f>Data!M68</f>
        <v>0.48565439498007706</v>
      </c>
      <c r="K68" s="4">
        <f>Data!N68</f>
        <v>921.2</v>
      </c>
      <c r="L68" s="4">
        <f>Data!P68</f>
        <v>642.56640000000004</v>
      </c>
      <c r="M68" s="3">
        <f>Data!Q68</f>
        <v>1.433626159102001</v>
      </c>
    </row>
    <row r="69" spans="1:13">
      <c r="A69" t="str">
        <f>Data!A69</f>
        <v>4fp4-36</v>
      </c>
      <c r="B69">
        <f>Data!B69</f>
        <v>100</v>
      </c>
      <c r="C69">
        <f>Data!C69</f>
        <v>100</v>
      </c>
      <c r="D69">
        <f>Data!D69</f>
        <v>4</v>
      </c>
      <c r="E69">
        <f>Data!E69</f>
        <v>239.8</v>
      </c>
      <c r="F69">
        <f>Data!G69</f>
        <v>32.4</v>
      </c>
      <c r="G69">
        <f>Data!I69</f>
        <v>400</v>
      </c>
      <c r="H69" s="3">
        <f>Data!J69</f>
        <v>4</v>
      </c>
      <c r="I69" s="7">
        <f>Data!K69</f>
        <v>0.13259669629014709</v>
      </c>
      <c r="J69" s="3">
        <f>Data!M69</f>
        <v>0.48565439498007706</v>
      </c>
      <c r="K69" s="4">
        <f>Data!N69</f>
        <v>960.4</v>
      </c>
      <c r="L69" s="4">
        <f>Data!P69</f>
        <v>642.56640000000004</v>
      </c>
      <c r="M69" s="3">
        <f>Data!Q69</f>
        <v>1.4946315275744264</v>
      </c>
    </row>
    <row r="70" spans="1:13">
      <c r="H70" s="3"/>
      <c r="I70" s="9"/>
      <c r="J70" s="3"/>
      <c r="K70" s="4"/>
      <c r="L70" s="19" t="s">
        <v>300</v>
      </c>
      <c r="M70" s="10">
        <f>AVERAGE(M34:M69)</f>
        <v>1.3545594439420965</v>
      </c>
    </row>
    <row r="71" spans="1:13">
      <c r="A71" s="8" t="str">
        <f>Data!A71</f>
        <v>Tomii &amp;</v>
      </c>
      <c r="B71" s="8" t="str">
        <f>Data!B71</f>
        <v>Sakino</v>
      </c>
      <c r="C71" s="27">
        <v>1979</v>
      </c>
      <c r="D71" s="28" t="s">
        <v>120</v>
      </c>
      <c r="H71" s="3"/>
      <c r="I71" s="9"/>
      <c r="J71" s="3"/>
      <c r="K71" s="4"/>
      <c r="L71" s="4" t="s">
        <v>298</v>
      </c>
      <c r="M71" s="24">
        <f>STDEV(M34:M69)</f>
        <v>0.12768946846879795</v>
      </c>
    </row>
    <row r="72" spans="1:13">
      <c r="A72" t="str">
        <f>Data!A72</f>
        <v>1A</v>
      </c>
      <c r="B72">
        <f>Data!B72</f>
        <v>100</v>
      </c>
      <c r="C72">
        <f>Data!C72</f>
        <v>100</v>
      </c>
      <c r="D72">
        <f>Data!D72</f>
        <v>2.29</v>
      </c>
      <c r="E72">
        <f>Data!E72</f>
        <v>194.2</v>
      </c>
      <c r="F72">
        <f>Data!G72</f>
        <v>32</v>
      </c>
      <c r="G72">
        <f>Data!I72</f>
        <v>300</v>
      </c>
      <c r="H72" s="3">
        <f>Data!J72</f>
        <v>3</v>
      </c>
      <c r="I72" s="7">
        <f>Data!K72</f>
        <v>9.9119218187752753E-2</v>
      </c>
      <c r="J72" s="3">
        <f>Data!M72</f>
        <v>0.76339947277175613</v>
      </c>
      <c r="K72" s="4">
        <f>Data!N72</f>
        <v>497.4</v>
      </c>
      <c r="L72" s="4">
        <f>Data!P72</f>
        <v>465.17282792000009</v>
      </c>
      <c r="M72" s="3">
        <f>Data!Q72</f>
        <v>1.0692799969080358</v>
      </c>
    </row>
    <row r="73" spans="1:13">
      <c r="A73" t="str">
        <f>Data!A73</f>
        <v>1B</v>
      </c>
      <c r="B73">
        <f>Data!B73</f>
        <v>100</v>
      </c>
      <c r="C73">
        <f>Data!C73</f>
        <v>100</v>
      </c>
      <c r="D73">
        <f>Data!D73</f>
        <v>2.29</v>
      </c>
      <c r="E73">
        <f>Data!E73</f>
        <v>194.2</v>
      </c>
      <c r="F73">
        <f>Data!G73</f>
        <v>32</v>
      </c>
      <c r="G73">
        <f>Data!I73</f>
        <v>300</v>
      </c>
      <c r="H73" s="3">
        <f>Data!J73</f>
        <v>3</v>
      </c>
      <c r="I73" s="7">
        <f>Data!K73</f>
        <v>9.9119218187752753E-2</v>
      </c>
      <c r="J73" s="3">
        <f>Data!M73</f>
        <v>0.76339947277175613</v>
      </c>
      <c r="K73" s="4">
        <f>Data!N73</f>
        <v>498</v>
      </c>
      <c r="L73" s="4">
        <f>Data!P73</f>
        <v>465.17282792000009</v>
      </c>
      <c r="M73" s="3">
        <f>Data!Q73</f>
        <v>1.0705698400888659</v>
      </c>
    </row>
    <row r="74" spans="1:13">
      <c r="A74" t="str">
        <f>Data!A74</f>
        <v>2A</v>
      </c>
      <c r="B74">
        <f>Data!B74</f>
        <v>100</v>
      </c>
      <c r="C74">
        <f>Data!C74</f>
        <v>100</v>
      </c>
      <c r="D74">
        <f>Data!D74</f>
        <v>2.2000000000000002</v>
      </c>
      <c r="E74">
        <f>Data!E74</f>
        <v>339.4</v>
      </c>
      <c r="F74">
        <f>Data!G74</f>
        <v>21.4</v>
      </c>
      <c r="G74">
        <f>Data!I74</f>
        <v>300</v>
      </c>
      <c r="H74" s="3">
        <f>Data!J74</f>
        <v>3</v>
      </c>
      <c r="I74" s="7">
        <f>Data!K74</f>
        <v>0.10281073526992875</v>
      </c>
      <c r="J74" s="3">
        <f>Data!M74</f>
        <v>1.0504997742133901</v>
      </c>
      <c r="K74" s="4">
        <f>Data!N74</f>
        <v>511</v>
      </c>
      <c r="L74" s="4">
        <f>Data!P74</f>
        <v>487.68352000000039</v>
      </c>
      <c r="M74" s="3">
        <f>Data!Q74</f>
        <v>1.0478106785318471</v>
      </c>
    </row>
    <row r="75" spans="1:13">
      <c r="A75" t="str">
        <f>Data!A75</f>
        <v>2B</v>
      </c>
      <c r="B75">
        <f>Data!B75</f>
        <v>100</v>
      </c>
      <c r="C75">
        <f>Data!C75</f>
        <v>100</v>
      </c>
      <c r="D75">
        <f>Data!D75</f>
        <v>2.2000000000000002</v>
      </c>
      <c r="E75">
        <f>Data!E75</f>
        <v>339.4</v>
      </c>
      <c r="F75">
        <f>Data!G75</f>
        <v>21.4</v>
      </c>
      <c r="G75">
        <f>Data!I75</f>
        <v>300</v>
      </c>
      <c r="H75" s="3">
        <f>Data!J75</f>
        <v>3</v>
      </c>
      <c r="I75" s="7">
        <f>Data!K75</f>
        <v>0.10281073526992875</v>
      </c>
      <c r="J75" s="3">
        <f>Data!M75</f>
        <v>1.0504997742133901</v>
      </c>
      <c r="K75" s="4">
        <f>Data!N75</f>
        <v>510</v>
      </c>
      <c r="L75" s="4">
        <f>Data!P75</f>
        <v>487.68352000000039</v>
      </c>
      <c r="M75" s="3">
        <f>Data!Q75</f>
        <v>1.0457601683977338</v>
      </c>
    </row>
    <row r="76" spans="1:13">
      <c r="A76" t="str">
        <f>Data!A76</f>
        <v>4A</v>
      </c>
      <c r="B76">
        <f>Data!B76</f>
        <v>100</v>
      </c>
      <c r="C76">
        <f>Data!C76</f>
        <v>100</v>
      </c>
      <c r="D76">
        <f>Data!D76</f>
        <v>2.99</v>
      </c>
      <c r="E76">
        <f>Data!E76</f>
        <v>288.39999999999998</v>
      </c>
      <c r="F76">
        <f>Data!G76</f>
        <v>20.6</v>
      </c>
      <c r="G76">
        <f>Data!I76</f>
        <v>300</v>
      </c>
      <c r="H76" s="3">
        <f>Data!J76</f>
        <v>3</v>
      </c>
      <c r="I76" s="7">
        <f>Data!K76</f>
        <v>9.7757507662165954E-2</v>
      </c>
      <c r="J76" s="3">
        <f>Data!M76</f>
        <v>0.7125070484245245</v>
      </c>
      <c r="K76" s="4">
        <f>Data!N76</f>
        <v>529</v>
      </c>
      <c r="L76" s="4">
        <f>Data!P76</f>
        <v>516.71216488000016</v>
      </c>
      <c r="M76" s="3">
        <f>Data!Q76</f>
        <v>1.0237808125203585</v>
      </c>
    </row>
    <row r="77" spans="1:13">
      <c r="A77" t="str">
        <f>Data!A77</f>
        <v>3B</v>
      </c>
      <c r="B77">
        <f>Data!B77</f>
        <v>100</v>
      </c>
      <c r="C77">
        <f>Data!C77</f>
        <v>100</v>
      </c>
      <c r="D77">
        <f>Data!D77</f>
        <v>2.99</v>
      </c>
      <c r="E77">
        <f>Data!E77</f>
        <v>288.39999999999998</v>
      </c>
      <c r="F77">
        <f>Data!G77</f>
        <v>20.6</v>
      </c>
      <c r="G77">
        <f>Data!I77</f>
        <v>300</v>
      </c>
      <c r="H77" s="3">
        <f>Data!J77</f>
        <v>3</v>
      </c>
      <c r="I77" s="7">
        <f>Data!K77</f>
        <v>9.7757507662165954E-2</v>
      </c>
      <c r="J77" s="3">
        <f>Data!M77</f>
        <v>0.7125070484245245</v>
      </c>
      <c r="K77" s="4">
        <f>Data!N77</f>
        <v>528</v>
      </c>
      <c r="L77" s="4">
        <f>Data!P77</f>
        <v>516.71216488000016</v>
      </c>
      <c r="M77" s="3">
        <f>Data!Q77</f>
        <v>1.0218454990751404</v>
      </c>
    </row>
    <row r="78" spans="1:13">
      <c r="A78" t="str">
        <f>Data!A78</f>
        <v>4A</v>
      </c>
      <c r="B78">
        <f>Data!B78</f>
        <v>100</v>
      </c>
      <c r="C78">
        <f>Data!C78</f>
        <v>100</v>
      </c>
      <c r="D78">
        <f>Data!D78</f>
        <v>4.25</v>
      </c>
      <c r="E78">
        <f>Data!E78</f>
        <v>284.5</v>
      </c>
      <c r="F78">
        <f>Data!G78</f>
        <v>19.8</v>
      </c>
      <c r="G78">
        <f>Data!I78</f>
        <v>300</v>
      </c>
      <c r="H78" s="3">
        <f>Data!J78</f>
        <v>3</v>
      </c>
      <c r="I78" s="7">
        <f>Data!K78</f>
        <v>9.2653410059871932E-2</v>
      </c>
      <c r="J78" s="3">
        <f>Data!M78</f>
        <v>0.49786882223693701</v>
      </c>
      <c r="K78" s="4">
        <f>Data!N78</f>
        <v>667</v>
      </c>
      <c r="L78" s="4">
        <f>Data!P78</f>
        <v>628.86542500000007</v>
      </c>
      <c r="M78" s="3">
        <f>Data!Q78</f>
        <v>1.0606402792775576</v>
      </c>
    </row>
    <row r="79" spans="1:13">
      <c r="A79" t="str">
        <f>Data!A79</f>
        <v>4B</v>
      </c>
      <c r="B79">
        <f>Data!B79</f>
        <v>100</v>
      </c>
      <c r="C79">
        <f>Data!C79</f>
        <v>100</v>
      </c>
      <c r="D79">
        <f>Data!D79</f>
        <v>4.25</v>
      </c>
      <c r="E79">
        <f>Data!E79</f>
        <v>284.5</v>
      </c>
      <c r="F79">
        <f>Data!G79</f>
        <v>19.8</v>
      </c>
      <c r="G79">
        <f>Data!I79</f>
        <v>300</v>
      </c>
      <c r="H79" s="3">
        <f>Data!J79</f>
        <v>3</v>
      </c>
      <c r="I79" s="7">
        <f>Data!K79</f>
        <v>9.2653410059871932E-2</v>
      </c>
      <c r="J79" s="3">
        <f>Data!M79</f>
        <v>0.49786882223693701</v>
      </c>
      <c r="K79" s="4">
        <f>Data!N79</f>
        <v>666</v>
      </c>
      <c r="L79" s="4">
        <f>Data!P79</f>
        <v>628.86542500000007</v>
      </c>
      <c r="M79" s="3">
        <f>Data!Q79</f>
        <v>1.0590501139413093</v>
      </c>
    </row>
    <row r="80" spans="1:13">
      <c r="H80" s="3"/>
      <c r="I80" s="9"/>
      <c r="J80" s="3"/>
      <c r="K80" s="4"/>
      <c r="L80" s="19" t="s">
        <v>301</v>
      </c>
      <c r="M80" s="10">
        <f>AVERAGE(M72:M79)</f>
        <v>1.049842173592606</v>
      </c>
    </row>
    <row r="81" spans="1:13">
      <c r="A81" s="27" t="s">
        <v>302</v>
      </c>
      <c r="B81" s="27">
        <f>Data!B81</f>
        <v>1993</v>
      </c>
      <c r="C81" s="28" t="s">
        <v>129</v>
      </c>
      <c r="H81" s="3"/>
      <c r="I81" s="7"/>
      <c r="J81" s="3"/>
      <c r="K81" s="4"/>
      <c r="L81" s="4" t="s">
        <v>298</v>
      </c>
      <c r="M81" s="7">
        <f>STDEV(M72:M79)</f>
        <v>1.8870416942318242E-2</v>
      </c>
    </row>
    <row r="82" spans="1:13">
      <c r="A82">
        <f>Data!A82</f>
        <v>27</v>
      </c>
      <c r="B82">
        <f>Data!B82</f>
        <v>250</v>
      </c>
      <c r="C82">
        <f>Data!C82</f>
        <v>250</v>
      </c>
      <c r="D82">
        <f>Data!D82</f>
        <v>8</v>
      </c>
      <c r="E82">
        <f>Data!E82</f>
        <v>379</v>
      </c>
      <c r="F82">
        <f>Data!G82</f>
        <v>33</v>
      </c>
      <c r="G82">
        <f>Data!I82</f>
        <v>500</v>
      </c>
      <c r="H82" s="3">
        <f>Data!J82</f>
        <v>2</v>
      </c>
      <c r="I82" s="7">
        <f>Data!K82</f>
        <v>7.7169466043553903E-2</v>
      </c>
      <c r="J82" s="3">
        <f>Data!M82</f>
        <v>0.76318943884902601</v>
      </c>
      <c r="K82" s="4">
        <f>Data!N82</f>
        <v>4870</v>
      </c>
      <c r="L82" s="4">
        <f>Data!P82</f>
        <v>4741.924</v>
      </c>
      <c r="M82" s="3">
        <f>Data!Q82</f>
        <v>1.0270092899000489</v>
      </c>
    </row>
    <row r="83" spans="1:13">
      <c r="A83">
        <f>Data!A83</f>
        <v>28</v>
      </c>
      <c r="B83">
        <f>Data!B83</f>
        <v>250</v>
      </c>
      <c r="C83">
        <f>Data!C83</f>
        <v>250</v>
      </c>
      <c r="D83">
        <f>Data!D83</f>
        <v>8</v>
      </c>
      <c r="E83">
        <f>Data!E83</f>
        <v>379</v>
      </c>
      <c r="F83">
        <f>Data!G83</f>
        <v>91</v>
      </c>
      <c r="G83">
        <f>Data!I83</f>
        <v>500</v>
      </c>
      <c r="H83" s="3">
        <f>Data!J83</f>
        <v>2</v>
      </c>
      <c r="I83" s="7">
        <f>Data!K83</f>
        <v>9.6149476486715596E-2</v>
      </c>
      <c r="J83" s="3">
        <f>Data!M83</f>
        <v>0.76318943884902601</v>
      </c>
      <c r="K83" s="4">
        <f>Data!N83</f>
        <v>8300</v>
      </c>
      <c r="L83" s="4">
        <f>Data!P83</f>
        <v>7917.7719999999999</v>
      </c>
      <c r="M83" s="3">
        <f>Data!Q83</f>
        <v>1.0482746914157164</v>
      </c>
    </row>
    <row r="84" spans="1:13">
      <c r="H84" s="3"/>
      <c r="I84" s="9"/>
      <c r="J84" s="3"/>
      <c r="K84" s="4"/>
      <c r="L84" s="19" t="s">
        <v>303</v>
      </c>
      <c r="M84" s="10">
        <v>1.04</v>
      </c>
    </row>
    <row r="85" spans="1:13">
      <c r="A85" s="27" t="str">
        <f>Data!A85</f>
        <v>Inai &amp;</v>
      </c>
      <c r="B85" s="27" t="str">
        <f>Data!B85</f>
        <v>Sakino</v>
      </c>
      <c r="C85" s="27">
        <f>Data!C85</f>
        <v>1996</v>
      </c>
      <c r="D85" s="28" t="s">
        <v>131</v>
      </c>
      <c r="G85" s="27" t="s">
        <v>47</v>
      </c>
      <c r="H85" s="3"/>
      <c r="I85" s="7"/>
      <c r="J85" s="3"/>
      <c r="K85" s="4"/>
      <c r="L85" s="4" t="s">
        <v>298</v>
      </c>
      <c r="M85" s="7">
        <f>STDEV(M82:M83)</f>
        <v>1.5036909616383154E-2</v>
      </c>
    </row>
    <row r="86" spans="1:13">
      <c r="A86" t="str">
        <f>Data!A86</f>
        <v>CR4A2</v>
      </c>
      <c r="B86">
        <f>Data!B86</f>
        <v>148</v>
      </c>
      <c r="C86">
        <f>Data!C86</f>
        <v>148</v>
      </c>
      <c r="D86">
        <f>Data!D86</f>
        <v>4.38</v>
      </c>
      <c r="E86">
        <f>Data!E86</f>
        <v>262</v>
      </c>
      <c r="F86">
        <f>Data!G86</f>
        <v>25.4</v>
      </c>
      <c r="G86">
        <f>Data!I86</f>
        <v>444</v>
      </c>
      <c r="H86" s="3">
        <f>Data!J86</f>
        <v>3</v>
      </c>
      <c r="I86" s="7">
        <f>Data!K86</f>
        <v>9.8369311120484054E-2</v>
      </c>
      <c r="J86" s="3">
        <f>Data!M86</f>
        <v>0.68612141686898198</v>
      </c>
      <c r="K86" s="4">
        <f>Data!N86</f>
        <v>1153</v>
      </c>
      <c r="L86" s="4">
        <f>Data!P86</f>
        <v>1151.6998198399997</v>
      </c>
      <c r="M86" s="3">
        <f>Data!Q86</f>
        <v>1.0011289227779692</v>
      </c>
    </row>
    <row r="87" spans="1:13">
      <c r="A87" t="str">
        <f>Data!A87</f>
        <v>CR4A4.1</v>
      </c>
      <c r="B87">
        <f>Data!B87</f>
        <v>148</v>
      </c>
      <c r="C87">
        <f>Data!C87</f>
        <v>148</v>
      </c>
      <c r="D87">
        <f>Data!D87</f>
        <v>4.38</v>
      </c>
      <c r="E87">
        <f>Data!E87</f>
        <v>262</v>
      </c>
      <c r="F87">
        <f>Data!G87</f>
        <v>40.5</v>
      </c>
      <c r="G87">
        <f>Data!I87</f>
        <v>444</v>
      </c>
      <c r="H87" s="3">
        <f>Data!J87</f>
        <v>3</v>
      </c>
      <c r="I87" s="7">
        <f>Data!K87</f>
        <v>0.10857106165825539</v>
      </c>
      <c r="J87" s="3">
        <f>Data!M87</f>
        <v>0.68612141686898198</v>
      </c>
      <c r="K87" s="4">
        <f>Data!N87</f>
        <v>1414</v>
      </c>
      <c r="L87" s="4">
        <f>Data!P87</f>
        <v>1444.4552615999999</v>
      </c>
      <c r="M87" s="3">
        <f>Data!Q87</f>
        <v>0.97891574601883824</v>
      </c>
    </row>
    <row r="88" spans="1:13">
      <c r="A88" t="str">
        <f>Data!A88</f>
        <v>CR4A4.2</v>
      </c>
      <c r="B88">
        <f>Data!B88</f>
        <v>148</v>
      </c>
      <c r="C88">
        <f>Data!C88</f>
        <v>148</v>
      </c>
      <c r="D88">
        <f>Data!D88</f>
        <v>4.38</v>
      </c>
      <c r="E88">
        <f>Data!E88</f>
        <v>262</v>
      </c>
      <c r="F88">
        <f>Data!G88</f>
        <v>40.5</v>
      </c>
      <c r="G88">
        <f>Data!I88</f>
        <v>444</v>
      </c>
      <c r="H88" s="3">
        <f>Data!J88</f>
        <v>3</v>
      </c>
      <c r="I88" s="7">
        <f>Data!K88</f>
        <v>0.10857106165825539</v>
      </c>
      <c r="J88" s="3">
        <f>Data!M88</f>
        <v>0.68612141686898198</v>
      </c>
      <c r="K88" s="4">
        <f>Data!N88</f>
        <v>1402</v>
      </c>
      <c r="L88" s="4">
        <f>Data!P88</f>
        <v>1444.4552615999999</v>
      </c>
      <c r="M88" s="3">
        <f>Data!Q88</f>
        <v>0.97060811592532614</v>
      </c>
    </row>
    <row r="89" spans="1:13">
      <c r="A89" t="str">
        <f>Data!A89</f>
        <v>CR4A8</v>
      </c>
      <c r="B89">
        <f>Data!B89</f>
        <v>148</v>
      </c>
      <c r="C89">
        <f>Data!C89</f>
        <v>148</v>
      </c>
      <c r="D89">
        <f>Data!D89</f>
        <v>4.38</v>
      </c>
      <c r="E89">
        <f>Data!E89</f>
        <v>262</v>
      </c>
      <c r="F89">
        <f>Data!G89</f>
        <v>77</v>
      </c>
      <c r="G89">
        <f>Data!I89</f>
        <v>444</v>
      </c>
      <c r="H89" s="3">
        <f>Data!J89</f>
        <v>3</v>
      </c>
      <c r="I89" s="7">
        <f>Data!K89</f>
        <v>0.12934651948525827</v>
      </c>
      <c r="J89" s="3">
        <f>Data!M89</f>
        <v>0.68612141686898198</v>
      </c>
      <c r="K89" s="4">
        <f>Data!N89</f>
        <v>2108</v>
      </c>
      <c r="L89" s="4">
        <f>Data!P89</f>
        <v>2152.109144</v>
      </c>
      <c r="M89" s="3">
        <f>Data!Q89</f>
        <v>0.97950422536748438</v>
      </c>
    </row>
    <row r="90" spans="1:13">
      <c r="A90" t="str">
        <f>Data!A90</f>
        <v>CR4C2</v>
      </c>
      <c r="B90">
        <f>Data!B90</f>
        <v>215</v>
      </c>
      <c r="C90">
        <f>Data!C90</f>
        <v>215</v>
      </c>
      <c r="D90">
        <f>Data!D90</f>
        <v>4.38</v>
      </c>
      <c r="E90">
        <f>Data!E90</f>
        <v>262</v>
      </c>
      <c r="F90">
        <f>Data!G90</f>
        <v>25.4</v>
      </c>
      <c r="G90">
        <f>Data!I90</f>
        <v>645</v>
      </c>
      <c r="H90" s="3">
        <f>Data!J90</f>
        <v>3</v>
      </c>
      <c r="I90" s="7">
        <f>Data!K90</f>
        <v>0.10087515984545027</v>
      </c>
      <c r="J90" s="3">
        <f>Data!M90</f>
        <v>0.99673043666777794</v>
      </c>
      <c r="K90" s="4">
        <f>Data!N90</f>
        <v>1777</v>
      </c>
      <c r="L90" s="4">
        <f>Data!P90</f>
        <v>2047.1837638399988</v>
      </c>
      <c r="M90" s="3">
        <f>Data!Q90</f>
        <v>0.86802173375329894</v>
      </c>
    </row>
    <row r="91" spans="1:13">
      <c r="A91" t="str">
        <f>Data!A91</f>
        <v>CR4C4.1</v>
      </c>
      <c r="B91">
        <f>Data!B91</f>
        <v>215</v>
      </c>
      <c r="C91">
        <f>Data!C91</f>
        <v>215</v>
      </c>
      <c r="D91">
        <f>Data!D91</f>
        <v>4.38</v>
      </c>
      <c r="E91">
        <f>Data!E91</f>
        <v>262</v>
      </c>
      <c r="F91">
        <f>Data!G91</f>
        <v>41.1</v>
      </c>
      <c r="G91">
        <f>Data!I91</f>
        <v>645</v>
      </c>
      <c r="H91" s="3">
        <f>Data!J91</f>
        <v>3</v>
      </c>
      <c r="I91" s="7">
        <f>Data!K91</f>
        <v>0.11384214088584985</v>
      </c>
      <c r="J91" s="3">
        <f>Data!M91</f>
        <v>0.99673043666777794</v>
      </c>
      <c r="K91" s="4">
        <f>Data!N91</f>
        <v>2424</v>
      </c>
      <c r="L91" s="4">
        <f>Data!P91</f>
        <v>2714.9822841599989</v>
      </c>
      <c r="M91" s="3">
        <f>Data!Q91</f>
        <v>0.89282350538429855</v>
      </c>
    </row>
    <row r="92" spans="1:13">
      <c r="A92" t="str">
        <f>Data!A92</f>
        <v>CR4C4.2</v>
      </c>
      <c r="B92">
        <f>Data!B92</f>
        <v>215</v>
      </c>
      <c r="C92">
        <f>Data!C92</f>
        <v>215</v>
      </c>
      <c r="D92">
        <f>Data!D92</f>
        <v>4.38</v>
      </c>
      <c r="E92">
        <f>Data!E92</f>
        <v>262</v>
      </c>
      <c r="F92">
        <f>Data!G92</f>
        <v>41.1</v>
      </c>
      <c r="G92">
        <f>Data!I92</f>
        <v>645</v>
      </c>
      <c r="H92" s="3">
        <f>Data!J92</f>
        <v>3</v>
      </c>
      <c r="I92" s="7">
        <f>Data!K92</f>
        <v>0.11384214088584985</v>
      </c>
      <c r="J92" s="3">
        <f>Data!M92</f>
        <v>0.99673043666777794</v>
      </c>
      <c r="K92" s="4">
        <f>Data!N92</f>
        <v>2393</v>
      </c>
      <c r="L92" s="4">
        <f>Data!P92</f>
        <v>2714.9822841599989</v>
      </c>
      <c r="M92" s="3">
        <f>Data!Q92</f>
        <v>0.88140538299695814</v>
      </c>
    </row>
    <row r="93" spans="1:13">
      <c r="A93" t="str">
        <f>Data!A93</f>
        <v>CR4C8</v>
      </c>
      <c r="B93">
        <f>Data!B93</f>
        <v>215</v>
      </c>
      <c r="C93">
        <f>Data!C93</f>
        <v>215</v>
      </c>
      <c r="D93">
        <f>Data!D93</f>
        <v>4.38</v>
      </c>
      <c r="E93">
        <f>Data!E93</f>
        <v>262</v>
      </c>
      <c r="F93">
        <f>Data!G93</f>
        <v>80.3</v>
      </c>
      <c r="G93">
        <f>Data!I93</f>
        <v>645</v>
      </c>
      <c r="H93" s="3">
        <f>Data!J93</f>
        <v>3</v>
      </c>
      <c r="I93" s="7">
        <f>Data!K93</f>
        <v>0.13982813209640255</v>
      </c>
      <c r="J93" s="3">
        <f>Data!M93</f>
        <v>0.99673043666777794</v>
      </c>
      <c r="K93" s="4">
        <f>Data!N93</f>
        <v>3837</v>
      </c>
      <c r="L93" s="4">
        <f>Data!P93</f>
        <v>4382.3518380799997</v>
      </c>
      <c r="M93" s="3">
        <f>Data!Q93</f>
        <v>0.87555726736926498</v>
      </c>
    </row>
    <row r="94" spans="1:13">
      <c r="A94" t="str">
        <f>Data!A94</f>
        <v>CR4D2</v>
      </c>
      <c r="B94">
        <f>Data!B94</f>
        <v>323</v>
      </c>
      <c r="C94">
        <f>Data!C94</f>
        <v>323</v>
      </c>
      <c r="D94">
        <f>Data!D94</f>
        <v>4.38</v>
      </c>
      <c r="E94">
        <f>Data!E94</f>
        <v>262</v>
      </c>
      <c r="F94">
        <f>Data!G94</f>
        <v>25.4</v>
      </c>
      <c r="G94">
        <f>Data!I94</f>
        <v>969</v>
      </c>
      <c r="H94" s="3">
        <f>Data!J94</f>
        <v>3</v>
      </c>
      <c r="I94" s="7">
        <f>Data!K94</f>
        <v>0.10409569051544555</v>
      </c>
      <c r="J94" s="3">
        <f>Data!M94</f>
        <v>1.4974136327613594</v>
      </c>
      <c r="K94" s="4">
        <f>Data!N94</f>
        <v>3367</v>
      </c>
      <c r="L94" s="4">
        <f>Data!P94</f>
        <v>3970.7104198399998</v>
      </c>
      <c r="M94" s="3">
        <f>Data!Q94</f>
        <v>0.84795909144532222</v>
      </c>
    </row>
    <row r="95" spans="1:13">
      <c r="A95" t="str">
        <f>Data!A95</f>
        <v>CR4D4.1</v>
      </c>
      <c r="B95">
        <f>Data!B95</f>
        <v>323</v>
      </c>
      <c r="C95">
        <f>Data!C95</f>
        <v>323</v>
      </c>
      <c r="D95">
        <f>Data!D95</f>
        <v>4.38</v>
      </c>
      <c r="E95">
        <f>Data!E95</f>
        <v>262</v>
      </c>
      <c r="F95">
        <f>Data!G95</f>
        <v>41.1</v>
      </c>
      <c r="G95">
        <f>Data!I95</f>
        <v>969</v>
      </c>
      <c r="H95" s="3">
        <f>Data!J95</f>
        <v>3</v>
      </c>
      <c r="I95" s="7">
        <f>Data!K95</f>
        <v>0.11955308268966634</v>
      </c>
      <c r="J95" s="3">
        <f>Data!M95</f>
        <v>1.4974136327613594</v>
      </c>
      <c r="K95" s="4">
        <f>Data!N95</f>
        <v>5950</v>
      </c>
      <c r="L95" s="4">
        <f>Data!P95</f>
        <v>5521.03482816</v>
      </c>
      <c r="M95" s="3">
        <f>Data!Q95</f>
        <v>1.0776965161770156</v>
      </c>
    </row>
    <row r="96" spans="1:13">
      <c r="A96" t="str">
        <f>Data!A96</f>
        <v>CR4D4.2</v>
      </c>
      <c r="B96">
        <f>Data!B96</f>
        <v>323</v>
      </c>
      <c r="C96">
        <f>Data!C96</f>
        <v>323</v>
      </c>
      <c r="D96">
        <f>Data!D96</f>
        <v>4.38</v>
      </c>
      <c r="E96">
        <f>Data!E96</f>
        <v>262</v>
      </c>
      <c r="F96">
        <f>Data!G96</f>
        <v>41.1</v>
      </c>
      <c r="G96">
        <f>Data!I96</f>
        <v>969</v>
      </c>
      <c r="H96" s="3">
        <f>Data!J96</f>
        <v>3</v>
      </c>
      <c r="I96" s="7">
        <f>Data!K96</f>
        <v>0.11955308268966634</v>
      </c>
      <c r="J96" s="3">
        <f>Data!M96</f>
        <v>1.4974136327613594</v>
      </c>
      <c r="K96" s="4">
        <f>Data!N96</f>
        <v>4830</v>
      </c>
      <c r="L96" s="4">
        <f>Data!P96</f>
        <v>5521.03482816</v>
      </c>
      <c r="M96" s="3">
        <f>Data!Q96</f>
        <v>0.87483599548487145</v>
      </c>
    </row>
    <row r="97" spans="1:13">
      <c r="A97" t="str">
        <f>Data!A97</f>
        <v>CR4D8</v>
      </c>
      <c r="B97">
        <f>Data!B97</f>
        <v>323</v>
      </c>
      <c r="C97">
        <f>Data!C97</f>
        <v>323</v>
      </c>
      <c r="D97">
        <f>Data!D97</f>
        <v>4.38</v>
      </c>
      <c r="E97">
        <f>Data!E97</f>
        <v>262</v>
      </c>
      <c r="F97">
        <f>Data!G97</f>
        <v>80.3</v>
      </c>
      <c r="G97">
        <f>Data!I97</f>
        <v>969</v>
      </c>
      <c r="H97" s="3">
        <f>Data!J97</f>
        <v>3</v>
      </c>
      <c r="I97" s="7">
        <f>Data!K97</f>
        <v>0.14931411276261569</v>
      </c>
      <c r="J97" s="3">
        <f>Data!M97</f>
        <v>1.4974136327613594</v>
      </c>
      <c r="K97" s="4">
        <f>Data!N97</f>
        <v>7481</v>
      </c>
      <c r="L97" s="4">
        <f>Data!P97</f>
        <v>9391.9085100799985</v>
      </c>
      <c r="M97" s="3">
        <f>Data!Q97</f>
        <v>0.79653672008952292</v>
      </c>
    </row>
    <row r="98" spans="1:13">
      <c r="A98" t="str">
        <f>Data!A98</f>
        <v>CR6A2</v>
      </c>
      <c r="B98">
        <f>Data!B98</f>
        <v>144</v>
      </c>
      <c r="C98">
        <f>Data!C98</f>
        <v>144</v>
      </c>
      <c r="D98">
        <f>Data!D98</f>
        <v>6.36</v>
      </c>
      <c r="E98">
        <f>Data!E98</f>
        <v>618</v>
      </c>
      <c r="F98">
        <f>Data!G98</f>
        <v>25.4</v>
      </c>
      <c r="G98">
        <f>Data!I98</f>
        <v>432</v>
      </c>
      <c r="H98" s="3">
        <f>Data!J98</f>
        <v>3</v>
      </c>
      <c r="I98" s="7">
        <f>Data!K98</f>
        <v>0.13371337118783724</v>
      </c>
      <c r="J98" s="3">
        <f>Data!M98</f>
        <v>0.70609370427039897</v>
      </c>
      <c r="K98" s="4">
        <f>Data!N98</f>
        <v>2572</v>
      </c>
      <c r="L98" s="4">
        <f>Data!P98</f>
        <v>2601.7198041600004</v>
      </c>
      <c r="M98" s="3">
        <f>Data!Q98</f>
        <v>0.98857686207696915</v>
      </c>
    </row>
    <row r="99" spans="1:13">
      <c r="A99" t="str">
        <f>Data!A99</f>
        <v>CR6A4.1</v>
      </c>
      <c r="B99">
        <f>Data!B99</f>
        <v>144</v>
      </c>
      <c r="C99">
        <f>Data!C99</f>
        <v>144</v>
      </c>
      <c r="D99">
        <f>Data!D99</f>
        <v>6.36</v>
      </c>
      <c r="E99">
        <f>Data!E99</f>
        <v>618</v>
      </c>
      <c r="F99">
        <f>Data!G99</f>
        <v>40.5</v>
      </c>
      <c r="G99">
        <f>Data!I99</f>
        <v>432</v>
      </c>
      <c r="H99" s="3">
        <f>Data!J99</f>
        <v>3</v>
      </c>
      <c r="I99" s="7">
        <f>Data!K99</f>
        <v>0.13884690291947854</v>
      </c>
      <c r="J99" s="3">
        <f>Data!M99</f>
        <v>0.70609370427039897</v>
      </c>
      <c r="K99" s="4">
        <f>Data!N99</f>
        <v>2808</v>
      </c>
      <c r="L99" s="4">
        <f>Data!P99</f>
        <v>2861.9598240000005</v>
      </c>
      <c r="M99" s="3">
        <f>Data!Q99</f>
        <v>0.98114584853794917</v>
      </c>
    </row>
    <row r="100" spans="1:13">
      <c r="A100" t="str">
        <f>Data!A100</f>
        <v>CR6A4.2</v>
      </c>
      <c r="B100">
        <f>Data!B100</f>
        <v>144</v>
      </c>
      <c r="C100">
        <f>Data!C100</f>
        <v>144</v>
      </c>
      <c r="D100">
        <f>Data!D100</f>
        <v>6.36</v>
      </c>
      <c r="E100">
        <f>Data!E100</f>
        <v>618</v>
      </c>
      <c r="F100">
        <f>Data!G100</f>
        <v>40.5</v>
      </c>
      <c r="G100">
        <f>Data!I100</f>
        <v>432</v>
      </c>
      <c r="H100" s="3">
        <f>Data!J100</f>
        <v>3</v>
      </c>
      <c r="I100" s="7">
        <f>Data!K100</f>
        <v>0.13884690291947854</v>
      </c>
      <c r="J100" s="3">
        <f>Data!M100</f>
        <v>0.70609370427039897</v>
      </c>
      <c r="K100" s="4">
        <f>Data!N100</f>
        <v>2765</v>
      </c>
      <c r="L100" s="4">
        <f>Data!P100</f>
        <v>2861.9598240000005</v>
      </c>
      <c r="M100" s="3">
        <f>Data!Q100</f>
        <v>0.96612117920492502</v>
      </c>
    </row>
    <row r="101" spans="1:13">
      <c r="A101" t="str">
        <f>Data!A101</f>
        <v>CR6A8</v>
      </c>
      <c r="B101">
        <f>Data!B101</f>
        <v>144</v>
      </c>
      <c r="C101">
        <f>Data!C101</f>
        <v>144</v>
      </c>
      <c r="D101">
        <f>Data!D101</f>
        <v>6.36</v>
      </c>
      <c r="E101">
        <f>Data!E101</f>
        <v>618</v>
      </c>
      <c r="F101">
        <f>Data!G101</f>
        <v>77</v>
      </c>
      <c r="G101">
        <f>Data!I101</f>
        <v>432</v>
      </c>
      <c r="H101" s="3">
        <f>Data!J101</f>
        <v>3</v>
      </c>
      <c r="I101" s="7">
        <f>Data!K101</f>
        <v>0.15078711255694416</v>
      </c>
      <c r="J101" s="3">
        <f>Data!M101</f>
        <v>0.70609370427039897</v>
      </c>
      <c r="K101" s="4">
        <f>Data!N101</f>
        <v>3399</v>
      </c>
      <c r="L101" s="4">
        <f>Data!P101</f>
        <v>3491.0168256000002</v>
      </c>
      <c r="M101" s="3">
        <f>Data!Q101</f>
        <v>0.97364182695275747</v>
      </c>
    </row>
    <row r="102" spans="1:13">
      <c r="A102" t="str">
        <f>Data!A102</f>
        <v>CR6C2</v>
      </c>
      <c r="B102">
        <f>Data!B102</f>
        <v>211</v>
      </c>
      <c r="C102">
        <f>Data!C102</f>
        <v>211</v>
      </c>
      <c r="D102">
        <f>Data!D102</f>
        <v>6.36</v>
      </c>
      <c r="E102">
        <f>Data!E102</f>
        <v>618</v>
      </c>
      <c r="F102">
        <f>Data!G102</f>
        <v>25.4</v>
      </c>
      <c r="G102">
        <f>Data!I102</f>
        <v>633</v>
      </c>
      <c r="H102" s="3">
        <f>Data!J102</f>
        <v>3</v>
      </c>
      <c r="I102" s="7">
        <f>Data!K102</f>
        <v>0.13126311579922892</v>
      </c>
      <c r="J102" s="3">
        <f>Data!M102</f>
        <v>1.0346234138962098</v>
      </c>
      <c r="K102" s="4">
        <f>Data!N102</f>
        <v>3920</v>
      </c>
      <c r="L102" s="4">
        <f>Data!P102</f>
        <v>4215.933652159998</v>
      </c>
      <c r="M102" s="3">
        <f>Data!Q102</f>
        <v>0.92980590384566919</v>
      </c>
    </row>
    <row r="103" spans="1:13">
      <c r="A103" t="str">
        <f>Data!A103</f>
        <v>CR6C4.1</v>
      </c>
      <c r="B103">
        <f>Data!B103</f>
        <v>211</v>
      </c>
      <c r="C103">
        <f>Data!C103</f>
        <v>211</v>
      </c>
      <c r="D103">
        <f>Data!D103</f>
        <v>6.36</v>
      </c>
      <c r="E103">
        <f>Data!E103</f>
        <v>618</v>
      </c>
      <c r="F103">
        <f>Data!G103</f>
        <v>40.5</v>
      </c>
      <c r="G103">
        <f>Data!I103</f>
        <v>633</v>
      </c>
      <c r="H103" s="3">
        <f>Data!J103</f>
        <v>3</v>
      </c>
      <c r="I103" s="7">
        <f>Data!K103</f>
        <v>0.13820418891330166</v>
      </c>
      <c r="J103" s="3">
        <f>Data!M103</f>
        <v>1.0346234138962098</v>
      </c>
      <c r="K103" s="4">
        <f>Data!N103</f>
        <v>4428</v>
      </c>
      <c r="L103" s="4">
        <f>Data!P103</f>
        <v>4809.5895239999982</v>
      </c>
      <c r="M103" s="3">
        <f>Data!Q103</f>
        <v>0.92066068796601985</v>
      </c>
    </row>
    <row r="104" spans="1:13">
      <c r="A104" t="str">
        <f>Data!A104</f>
        <v>CR6C4.2</v>
      </c>
      <c r="B104">
        <f>Data!B104</f>
        <v>211</v>
      </c>
      <c r="C104">
        <f>Data!C104</f>
        <v>211</v>
      </c>
      <c r="D104">
        <f>Data!D104</f>
        <v>6.36</v>
      </c>
      <c r="E104">
        <f>Data!E104</f>
        <v>618</v>
      </c>
      <c r="F104">
        <f>Data!G104</f>
        <v>40.5</v>
      </c>
      <c r="G104">
        <f>Data!I104</f>
        <v>633</v>
      </c>
      <c r="H104" s="3">
        <f>Data!J104</f>
        <v>3</v>
      </c>
      <c r="I104" s="7">
        <f>Data!K104</f>
        <v>0.13820418891330166</v>
      </c>
      <c r="J104" s="3">
        <f>Data!M104</f>
        <v>1.0346234138962098</v>
      </c>
      <c r="K104" s="4">
        <f>Data!N104</f>
        <v>4484</v>
      </c>
      <c r="L104" s="4">
        <f>Data!P104</f>
        <v>4809.5895239999982</v>
      </c>
      <c r="M104" s="3">
        <f>Data!Q104</f>
        <v>0.93230409323388275</v>
      </c>
    </row>
    <row r="105" spans="1:13">
      <c r="A105" t="str">
        <f>Data!A105</f>
        <v>CR6C8</v>
      </c>
      <c r="B105">
        <f>Data!B105</f>
        <v>211</v>
      </c>
      <c r="C105">
        <f>Data!C105</f>
        <v>211</v>
      </c>
      <c r="D105">
        <f>Data!D105</f>
        <v>6.36</v>
      </c>
      <c r="E105">
        <f>Data!E105</f>
        <v>618</v>
      </c>
      <c r="F105">
        <f>Data!G105</f>
        <v>77</v>
      </c>
      <c r="G105">
        <f>Data!I105</f>
        <v>633</v>
      </c>
      <c r="H105" s="3">
        <f>Data!J105</f>
        <v>3</v>
      </c>
      <c r="I105" s="7">
        <f>Data!K105</f>
        <v>0.15375837985878602</v>
      </c>
      <c r="J105" s="3">
        <f>Data!M105</f>
        <v>1.0346234138962098</v>
      </c>
      <c r="K105" s="4">
        <f>Data!N105</f>
        <v>5758</v>
      </c>
      <c r="L105" s="4">
        <f>Data!P105</f>
        <v>6244.5855055999982</v>
      </c>
      <c r="M105" s="3">
        <f>Data!Q105</f>
        <v>0.92207881449238871</v>
      </c>
    </row>
    <row r="106" spans="1:13">
      <c r="A106" t="str">
        <f>Data!A106</f>
        <v>CR6D2</v>
      </c>
      <c r="B106">
        <f>Data!B106</f>
        <v>319</v>
      </c>
      <c r="C106">
        <f>Data!C106</f>
        <v>319</v>
      </c>
      <c r="D106">
        <f>Data!D106</f>
        <v>6.36</v>
      </c>
      <c r="E106">
        <f>Data!E106</f>
        <v>618</v>
      </c>
      <c r="F106">
        <f>Data!G106</f>
        <v>25.4</v>
      </c>
      <c r="G106">
        <f>Data!I106</f>
        <v>957</v>
      </c>
      <c r="H106" s="3">
        <f>Data!J106</f>
        <v>3</v>
      </c>
      <c r="I106" s="7">
        <f>Data!K106</f>
        <v>0.12914980870578194</v>
      </c>
      <c r="J106" s="3">
        <f>Data!M106</f>
        <v>1.5641936920990087</v>
      </c>
      <c r="K106" s="4">
        <f>Data!N106</f>
        <v>6320</v>
      </c>
      <c r="L106" s="4">
        <f>Data!P106</f>
        <v>7298.010004160009</v>
      </c>
      <c r="M106" s="3">
        <f>Data!Q106</f>
        <v>0.86598949527302316</v>
      </c>
    </row>
    <row r="107" spans="1:13">
      <c r="A107" t="str">
        <f>Data!A107</f>
        <v>CR6D4.1</v>
      </c>
      <c r="B107">
        <f>Data!B107</f>
        <v>319</v>
      </c>
      <c r="C107">
        <f>Data!C107</f>
        <v>319</v>
      </c>
      <c r="D107">
        <f>Data!D107</f>
        <v>6.36</v>
      </c>
      <c r="E107">
        <f>Data!E107</f>
        <v>618</v>
      </c>
      <c r="F107">
        <f>Data!G107</f>
        <v>41.1</v>
      </c>
      <c r="G107">
        <f>Data!I107</f>
        <v>957</v>
      </c>
      <c r="H107" s="3">
        <f>Data!J107</f>
        <v>3</v>
      </c>
      <c r="I107" s="7">
        <f>Data!K107</f>
        <v>0.13870358944771324</v>
      </c>
      <c r="J107" s="3">
        <f>Data!M107</f>
        <v>1.5641936920990087</v>
      </c>
      <c r="K107" s="4">
        <f>Data!N107</f>
        <v>7780</v>
      </c>
      <c r="L107" s="4">
        <f>Data!P107</f>
        <v>8770.7867870400096</v>
      </c>
      <c r="M107" s="3">
        <f>Data!Q107</f>
        <v>0.88703558630520729</v>
      </c>
    </row>
    <row r="108" spans="1:13">
      <c r="A108" t="str">
        <f>Data!A108</f>
        <v>CR6D4.2</v>
      </c>
      <c r="B108">
        <f>Data!B108</f>
        <v>318</v>
      </c>
      <c r="C108">
        <f>Data!C108</f>
        <v>318</v>
      </c>
      <c r="D108">
        <f>Data!D108</f>
        <v>6.36</v>
      </c>
      <c r="E108">
        <f>Data!E108</f>
        <v>618</v>
      </c>
      <c r="F108">
        <f>Data!G108</f>
        <v>41.1</v>
      </c>
      <c r="G108">
        <f>Data!I108</f>
        <v>954</v>
      </c>
      <c r="H108" s="3">
        <f>Data!J108</f>
        <v>3</v>
      </c>
      <c r="I108" s="7">
        <f>Data!K108</f>
        <v>0.13869937478229649</v>
      </c>
      <c r="J108" s="3">
        <f>Data!M108</f>
        <v>1.5592902635971311</v>
      </c>
      <c r="K108" s="4">
        <f>Data!N108</f>
        <v>7473</v>
      </c>
      <c r="L108" s="4">
        <f>Data!P108</f>
        <v>8729.9297510400083</v>
      </c>
      <c r="M108" s="3">
        <f>Data!Q108</f>
        <v>0.85602063397013373</v>
      </c>
    </row>
    <row r="109" spans="1:13">
      <c r="A109" t="str">
        <f>Data!A109</f>
        <v>CR6D8</v>
      </c>
      <c r="B109">
        <f>Data!B109</f>
        <v>319</v>
      </c>
      <c r="C109">
        <f>Data!C109</f>
        <v>319</v>
      </c>
      <c r="D109">
        <f>Data!D109</f>
        <v>6.36</v>
      </c>
      <c r="E109">
        <f>Data!E109</f>
        <v>618</v>
      </c>
      <c r="F109">
        <f>Data!G109</f>
        <v>85.1</v>
      </c>
      <c r="G109">
        <f>Data!I109</f>
        <v>957</v>
      </c>
      <c r="H109" s="3">
        <f>Data!J109</f>
        <v>3</v>
      </c>
      <c r="I109" s="7">
        <f>Data!K109</f>
        <v>0.16200078200394807</v>
      </c>
      <c r="J109" s="3">
        <f>Data!M109</f>
        <v>1.5641936920990087</v>
      </c>
      <c r="K109" s="4">
        <f>Data!N109</f>
        <v>10357</v>
      </c>
      <c r="L109" s="4">
        <f>Data!P109</f>
        <v>12898.314076640008</v>
      </c>
      <c r="M109" s="3">
        <f>Data!Q109</f>
        <v>0.80297315900823396</v>
      </c>
    </row>
    <row r="110" spans="1:13">
      <c r="A110" t="str">
        <f>Data!A110</f>
        <v>CR8A2</v>
      </c>
      <c r="B110">
        <f>Data!B110</f>
        <v>120</v>
      </c>
      <c r="C110">
        <f>Data!C110</f>
        <v>120</v>
      </c>
      <c r="D110">
        <f>Data!D110</f>
        <v>6.36</v>
      </c>
      <c r="E110">
        <f>Data!E110</f>
        <v>618</v>
      </c>
      <c r="F110">
        <f>Data!G110</f>
        <v>25.4</v>
      </c>
      <c r="G110">
        <f>Data!I110</f>
        <v>360</v>
      </c>
      <c r="H110" s="3">
        <f>Data!J110</f>
        <v>3</v>
      </c>
      <c r="I110" s="7">
        <f>Data!K110</f>
        <v>0.13512908568134505</v>
      </c>
      <c r="J110" s="3">
        <f>Data!M110</f>
        <v>0.58841142022533244</v>
      </c>
      <c r="K110" s="4">
        <f>Data!N110</f>
        <v>2819</v>
      </c>
      <c r="L110" s="4">
        <f>Data!P110</f>
        <v>2078.9675481599998</v>
      </c>
      <c r="M110" s="3">
        <f>Data!Q110</f>
        <v>1.355961521619214</v>
      </c>
    </row>
    <row r="111" spans="1:13">
      <c r="A111" t="str">
        <f>Data!A111</f>
        <v>CR8A4.1</v>
      </c>
      <c r="B111">
        <f>Data!B111</f>
        <v>120</v>
      </c>
      <c r="C111">
        <f>Data!C111</f>
        <v>120</v>
      </c>
      <c r="D111">
        <f>Data!D111</f>
        <v>6.47</v>
      </c>
      <c r="E111">
        <f>Data!E111</f>
        <v>835</v>
      </c>
      <c r="F111">
        <f>Data!G111</f>
        <v>40.5</v>
      </c>
      <c r="G111">
        <f>Data!I111</f>
        <v>360</v>
      </c>
      <c r="H111" s="3">
        <f>Data!J111</f>
        <v>3</v>
      </c>
      <c r="I111" s="7">
        <f>Data!K111</f>
        <v>0.15790519597831781</v>
      </c>
      <c r="J111" s="3">
        <f>Data!M111</f>
        <v>0.67233067811754899</v>
      </c>
      <c r="K111" s="4">
        <f>Data!N111</f>
        <v>2957</v>
      </c>
      <c r="L111" s="4">
        <f>Data!P111</f>
        <v>2917.5652598000001</v>
      </c>
      <c r="M111" s="3">
        <f>Data!Q111</f>
        <v>1.0135163181243469</v>
      </c>
    </row>
    <row r="112" spans="1:13">
      <c r="A112" t="str">
        <f>Data!A112</f>
        <v>CR8A4.2</v>
      </c>
      <c r="B112">
        <f>Data!B112</f>
        <v>120</v>
      </c>
      <c r="C112">
        <f>Data!C112</f>
        <v>120</v>
      </c>
      <c r="D112">
        <f>Data!D112</f>
        <v>6.47</v>
      </c>
      <c r="E112">
        <f>Data!E112</f>
        <v>835</v>
      </c>
      <c r="F112">
        <f>Data!G112</f>
        <v>40.5</v>
      </c>
      <c r="G112">
        <f>Data!I112</f>
        <v>360</v>
      </c>
      <c r="H112" s="3">
        <f>Data!J112</f>
        <v>3</v>
      </c>
      <c r="I112" s="7">
        <f>Data!K112</f>
        <v>0.15790519597831781</v>
      </c>
      <c r="J112" s="3">
        <f>Data!M112</f>
        <v>0.67233067811754899</v>
      </c>
      <c r="K112" s="4">
        <f>Data!N112</f>
        <v>2961</v>
      </c>
      <c r="L112" s="4">
        <f>Data!P112</f>
        <v>2917.5652598000001</v>
      </c>
      <c r="M112" s="3">
        <f>Data!Q112</f>
        <v>1.0148873243037508</v>
      </c>
    </row>
    <row r="113" spans="1:13">
      <c r="A113" t="str">
        <f>Data!A113</f>
        <v>CR8A8</v>
      </c>
      <c r="B113">
        <f>Data!B113</f>
        <v>120</v>
      </c>
      <c r="C113">
        <f>Data!C113</f>
        <v>120</v>
      </c>
      <c r="D113">
        <f>Data!D113</f>
        <v>6.47</v>
      </c>
      <c r="E113">
        <f>Data!E113</f>
        <v>835</v>
      </c>
      <c r="F113">
        <f>Data!G113</f>
        <v>77</v>
      </c>
      <c r="G113">
        <f>Data!I113</f>
        <v>360</v>
      </c>
      <c r="H113" s="3">
        <f>Data!J113</f>
        <v>3</v>
      </c>
      <c r="I113" s="7">
        <f>Data!K113</f>
        <v>0.16655714143665226</v>
      </c>
      <c r="J113" s="3">
        <f>Data!M113</f>
        <v>0.67233067811754899</v>
      </c>
      <c r="K113" s="4">
        <f>Data!N113</f>
        <v>3318</v>
      </c>
      <c r="L113" s="4">
        <f>Data!P113</f>
        <v>3335.9225512000003</v>
      </c>
      <c r="M113" s="3">
        <f>Data!Q113</f>
        <v>0.9946274078834495</v>
      </c>
    </row>
    <row r="114" spans="1:13">
      <c r="A114" t="str">
        <f>Data!A114</f>
        <v>CR8C2</v>
      </c>
      <c r="B114">
        <f>Data!B114</f>
        <v>175</v>
      </c>
      <c r="C114">
        <f>Data!C114</f>
        <v>175</v>
      </c>
      <c r="D114">
        <f>Data!D114</f>
        <v>6.47</v>
      </c>
      <c r="E114">
        <f>Data!E114</f>
        <v>835</v>
      </c>
      <c r="F114">
        <f>Data!G114</f>
        <v>25.4</v>
      </c>
      <c r="G114">
        <f>Data!I114</f>
        <v>525</v>
      </c>
      <c r="H114" s="3">
        <f>Data!J114</f>
        <v>3</v>
      </c>
      <c r="I114" s="7">
        <f>Data!K114</f>
        <v>0.14999075703568429</v>
      </c>
      <c r="J114" s="3">
        <f>Data!M114</f>
        <v>0.98048223892142561</v>
      </c>
      <c r="K114" s="4">
        <f>Data!N114</f>
        <v>4210</v>
      </c>
      <c r="L114" s="4">
        <f>Data!P114</f>
        <v>4308.9910614399987</v>
      </c>
      <c r="M114" s="3">
        <f>Data!Q114</f>
        <v>0.97702685848530924</v>
      </c>
    </row>
    <row r="115" spans="1:13">
      <c r="A115" t="str">
        <f>Data!A115</f>
        <v>CR8C4.1</v>
      </c>
      <c r="B115">
        <f>Data!B115</f>
        <v>175</v>
      </c>
      <c r="C115">
        <f>Data!C115</f>
        <v>175</v>
      </c>
      <c r="D115">
        <f>Data!D115</f>
        <v>6.47</v>
      </c>
      <c r="E115">
        <f>Data!E115</f>
        <v>835</v>
      </c>
      <c r="F115">
        <f>Data!G115</f>
        <v>40.5</v>
      </c>
      <c r="G115">
        <f>Data!I115</f>
        <v>525</v>
      </c>
      <c r="H115" s="3">
        <f>Data!J115</f>
        <v>3</v>
      </c>
      <c r="I115" s="7">
        <f>Data!K115</f>
        <v>0.15488452615513201</v>
      </c>
      <c r="J115" s="3">
        <f>Data!M115</f>
        <v>0.98048223892142561</v>
      </c>
      <c r="K115" s="4">
        <f>Data!N115</f>
        <v>4493</v>
      </c>
      <c r="L115" s="4">
        <f>Data!P115</f>
        <v>4705.5690597999983</v>
      </c>
      <c r="M115" s="3">
        <f>Data!Q115</f>
        <v>0.95482606734730757</v>
      </c>
    </row>
    <row r="116" spans="1:13">
      <c r="A116" t="str">
        <f>Data!A116</f>
        <v>CR8C4.2</v>
      </c>
      <c r="B116">
        <f>Data!B116</f>
        <v>175</v>
      </c>
      <c r="C116">
        <f>Data!C116</f>
        <v>175</v>
      </c>
      <c r="D116">
        <f>Data!D116</f>
        <v>6.47</v>
      </c>
      <c r="E116">
        <f>Data!E116</f>
        <v>835</v>
      </c>
      <c r="F116">
        <f>Data!G116</f>
        <v>40.5</v>
      </c>
      <c r="G116">
        <f>Data!I116</f>
        <v>525</v>
      </c>
      <c r="H116" s="3">
        <f>Data!J116</f>
        <v>3</v>
      </c>
      <c r="I116" s="7">
        <f>Data!K116</f>
        <v>0.15488452615513201</v>
      </c>
      <c r="J116" s="3">
        <f>Data!M116</f>
        <v>0.98048223892142561</v>
      </c>
      <c r="K116" s="4">
        <f>Data!N116</f>
        <v>4542</v>
      </c>
      <c r="L116" s="4">
        <f>Data!P116</f>
        <v>4705.5690597999983</v>
      </c>
      <c r="M116" s="3">
        <f>Data!Q116</f>
        <v>0.96523926060348786</v>
      </c>
    </row>
    <row r="117" spans="1:13">
      <c r="A117" t="str">
        <f>Data!A117</f>
        <v>CR8C8</v>
      </c>
      <c r="B117">
        <f>Data!B117</f>
        <v>175</v>
      </c>
      <c r="C117">
        <f>Data!C117</f>
        <v>175</v>
      </c>
      <c r="D117">
        <f>Data!D117</f>
        <v>6.47</v>
      </c>
      <c r="E117">
        <f>Data!E117</f>
        <v>835</v>
      </c>
      <c r="F117">
        <f>Data!G117</f>
        <v>77</v>
      </c>
      <c r="G117">
        <f>Data!I117</f>
        <v>525</v>
      </c>
      <c r="H117" s="3">
        <f>Data!J117</f>
        <v>3</v>
      </c>
      <c r="I117" s="7">
        <f>Data!K117</f>
        <v>0.16656806218364356</v>
      </c>
      <c r="J117" s="3">
        <f>Data!M117</f>
        <v>0.98048223892142561</v>
      </c>
      <c r="K117" s="4">
        <f>Data!N117</f>
        <v>5366</v>
      </c>
      <c r="L117" s="4">
        <f>Data!P117</f>
        <v>5664.1847511999977</v>
      </c>
      <c r="M117" s="3">
        <f>Data!Q117</f>
        <v>0.94735610431195327</v>
      </c>
    </row>
    <row r="118" spans="1:13">
      <c r="A118" t="str">
        <f>Data!A118</f>
        <v>CR8D2</v>
      </c>
      <c r="B118">
        <f>Data!B118</f>
        <v>265</v>
      </c>
      <c r="C118">
        <f>Data!C118</f>
        <v>265</v>
      </c>
      <c r="D118">
        <f>Data!D118</f>
        <v>6.47</v>
      </c>
      <c r="E118">
        <f>Data!E118</f>
        <v>835</v>
      </c>
      <c r="F118">
        <f>Data!G118</f>
        <v>25.4</v>
      </c>
      <c r="G118">
        <f>Data!I118</f>
        <v>795</v>
      </c>
      <c r="H118" s="3">
        <f>Data!J118</f>
        <v>3</v>
      </c>
      <c r="I118" s="7">
        <f>Data!K118</f>
        <v>0.1456396153196049</v>
      </c>
      <c r="J118" s="3">
        <f>Data!M118</f>
        <v>1.4847302475095874</v>
      </c>
      <c r="K118" s="4">
        <f>Data!N118</f>
        <v>6546</v>
      </c>
      <c r="L118" s="4">
        <f>Data!P118</f>
        <v>7200.5513814399983</v>
      </c>
      <c r="M118" s="3">
        <f>Data!Q118</f>
        <v>0.90909704732790919</v>
      </c>
    </row>
    <row r="119" spans="1:13">
      <c r="A119" t="str">
        <f>Data!A119</f>
        <v>CR8D4.1</v>
      </c>
      <c r="B119">
        <f>Data!B119</f>
        <v>265</v>
      </c>
      <c r="C119">
        <f>Data!C119</f>
        <v>265</v>
      </c>
      <c r="D119">
        <f>Data!D119</f>
        <v>6.47</v>
      </c>
      <c r="E119">
        <f>Data!E119</f>
        <v>835</v>
      </c>
      <c r="F119">
        <f>Data!G119</f>
        <v>41.1</v>
      </c>
      <c r="G119">
        <f>Data!I119</f>
        <v>795</v>
      </c>
      <c r="H119" s="3">
        <f>Data!J119</f>
        <v>3</v>
      </c>
      <c r="I119" s="7">
        <f>Data!K119</f>
        <v>0.15268089666572207</v>
      </c>
      <c r="J119" s="3">
        <f>Data!M119</f>
        <v>1.4847302475095874</v>
      </c>
      <c r="K119" s="4">
        <f>Data!N119</f>
        <v>7117</v>
      </c>
      <c r="L119" s="4">
        <f>Data!P119</f>
        <v>8198.0390059599995</v>
      </c>
      <c r="M119" s="3">
        <f>Data!Q119</f>
        <v>0.86813443981248672</v>
      </c>
    </row>
    <row r="120" spans="1:13">
      <c r="A120" t="str">
        <f>Data!A120</f>
        <v>CR8D4.2</v>
      </c>
      <c r="B120">
        <f>Data!B120</f>
        <v>265</v>
      </c>
      <c r="C120">
        <f>Data!C120</f>
        <v>265</v>
      </c>
      <c r="D120">
        <f>Data!D120</f>
        <v>6.47</v>
      </c>
      <c r="E120">
        <f>Data!E120</f>
        <v>835</v>
      </c>
      <c r="F120">
        <f>Data!G120</f>
        <v>41.1</v>
      </c>
      <c r="G120">
        <f>Data!I120</f>
        <v>795</v>
      </c>
      <c r="H120" s="3">
        <f>Data!J120</f>
        <v>3</v>
      </c>
      <c r="I120" s="7">
        <f>Data!K120</f>
        <v>0.15268089666572207</v>
      </c>
      <c r="J120" s="3">
        <f>Data!M120</f>
        <v>1.4847302475095874</v>
      </c>
      <c r="K120" s="4">
        <f>Data!N120</f>
        <v>7172</v>
      </c>
      <c r="L120" s="4">
        <f>Data!P120</f>
        <v>8198.0390059599995</v>
      </c>
      <c r="M120" s="3">
        <f>Data!Q120</f>
        <v>0.87484336129480889</v>
      </c>
    </row>
    <row r="121" spans="1:13">
      <c r="A121" t="str">
        <f>Data!A121</f>
        <v>CR8D8</v>
      </c>
      <c r="B121">
        <f>Data!B121</f>
        <v>265</v>
      </c>
      <c r="C121">
        <f>Data!C121</f>
        <v>265</v>
      </c>
      <c r="D121">
        <f>Data!D121</f>
        <v>6.47</v>
      </c>
      <c r="E121">
        <f>Data!E121</f>
        <v>835</v>
      </c>
      <c r="F121">
        <f>Data!G121</f>
        <v>80.3</v>
      </c>
      <c r="G121">
        <f>Data!I121</f>
        <v>795</v>
      </c>
      <c r="H121" s="3">
        <f>Data!J121</f>
        <v>3</v>
      </c>
      <c r="I121" s="7">
        <f>Data!K121</f>
        <v>0.16923682207454199</v>
      </c>
      <c r="J121" s="3">
        <f>Data!M121</f>
        <v>1.4847302475095874</v>
      </c>
      <c r="K121" s="4">
        <f>Data!N121</f>
        <v>8990</v>
      </c>
      <c r="L121" s="4">
        <f>Data!P121</f>
        <v>10688.581355079998</v>
      </c>
      <c r="M121" s="3">
        <f>Data!Q121</f>
        <v>0.84108449020012299</v>
      </c>
    </row>
    <row r="122" spans="1:13">
      <c r="A122" t="str">
        <f>Data!A122</f>
        <v>CR4A4.3</v>
      </c>
      <c r="B122">
        <f>Data!B122</f>
        <v>210</v>
      </c>
      <c r="C122">
        <f>Data!C122</f>
        <v>210</v>
      </c>
      <c r="D122">
        <f>Data!D122</f>
        <v>5.48</v>
      </c>
      <c r="E122">
        <f>Data!E122</f>
        <v>294</v>
      </c>
      <c r="F122">
        <f>Data!G122</f>
        <v>39.1</v>
      </c>
      <c r="G122">
        <f>Data!I122</f>
        <v>630</v>
      </c>
      <c r="H122" s="3">
        <f>Data!J122</f>
        <v>3</v>
      </c>
      <c r="I122" s="7">
        <f>Data!K122</f>
        <v>0.11200168397780987</v>
      </c>
      <c r="J122" s="3">
        <f>Data!M122</f>
        <v>0.82428069135831905</v>
      </c>
      <c r="K122" s="4">
        <f>Data!N122</f>
        <v>3184</v>
      </c>
      <c r="L122" s="4">
        <f>Data!P122</f>
        <v>2867.0466841600014</v>
      </c>
      <c r="M122" s="3">
        <f>Data!Q122</f>
        <v>1.1105504551394707</v>
      </c>
    </row>
    <row r="123" spans="1:13">
      <c r="A123" t="str">
        <f>Data!A123</f>
        <v>CR4A9</v>
      </c>
      <c r="B123">
        <f>Data!B123</f>
        <v>211</v>
      </c>
      <c r="C123">
        <f>Data!C123</f>
        <v>211</v>
      </c>
      <c r="D123">
        <f>Data!D123</f>
        <v>5.48</v>
      </c>
      <c r="E123">
        <f>Data!E123</f>
        <v>294</v>
      </c>
      <c r="F123">
        <f>Data!G123</f>
        <v>91.1</v>
      </c>
      <c r="G123">
        <f>Data!I123</f>
        <v>633</v>
      </c>
      <c r="H123" s="3">
        <f>Data!J123</f>
        <v>3</v>
      </c>
      <c r="I123" s="7">
        <f>Data!K123</f>
        <v>0.14174372065936547</v>
      </c>
      <c r="J123" s="3">
        <f>Data!M123</f>
        <v>0.82820583750764432</v>
      </c>
      <c r="K123" s="4">
        <f>Data!N123</f>
        <v>4775</v>
      </c>
      <c r="L123" s="4">
        <f>Data!P123</f>
        <v>4969.9272753600007</v>
      </c>
      <c r="M123" s="3">
        <f>Data!Q123</f>
        <v>0.96077864633424015</v>
      </c>
    </row>
    <row r="124" spans="1:13">
      <c r="A124" t="str">
        <f>Data!A124</f>
        <v>CR4C4.3</v>
      </c>
      <c r="B124">
        <f>Data!B124</f>
        <v>210</v>
      </c>
      <c r="C124">
        <f>Data!C124</f>
        <v>210</v>
      </c>
      <c r="D124">
        <f>Data!D124</f>
        <v>4.5</v>
      </c>
      <c r="E124">
        <f>Data!E124</f>
        <v>277</v>
      </c>
      <c r="F124">
        <f>Data!G124</f>
        <v>39.1</v>
      </c>
      <c r="G124">
        <f>Data!I124</f>
        <v>630</v>
      </c>
      <c r="H124" s="3">
        <f>Data!J124</f>
        <v>3</v>
      </c>
      <c r="I124" s="7">
        <f>Data!K124</f>
        <v>0.11284886720926368</v>
      </c>
      <c r="J124" s="3">
        <f>Data!M124</f>
        <v>0.97433743910505255</v>
      </c>
      <c r="K124" s="4">
        <f>Data!N124</f>
        <v>2714</v>
      </c>
      <c r="L124" s="4">
        <f>Data!P124</f>
        <v>2604.3020999999999</v>
      </c>
      <c r="M124" s="3">
        <f>Data!Q124</f>
        <v>1.0421218029966648</v>
      </c>
    </row>
    <row r="125" spans="1:13">
      <c r="A125" t="str">
        <f>Data!A125</f>
        <v>CR4C9</v>
      </c>
      <c r="B125">
        <f>Data!B125</f>
        <v>211</v>
      </c>
      <c r="C125">
        <f>Data!C125</f>
        <v>211</v>
      </c>
      <c r="D125">
        <f>Data!D125</f>
        <v>4.5</v>
      </c>
      <c r="E125">
        <f>Data!E125</f>
        <v>277</v>
      </c>
      <c r="F125">
        <f>Data!G125</f>
        <v>91.1</v>
      </c>
      <c r="G125">
        <f>Data!I125</f>
        <v>633</v>
      </c>
      <c r="H125" s="3">
        <f>Data!J125</f>
        <v>3</v>
      </c>
      <c r="I125" s="7">
        <f>Data!K125</f>
        <v>0.14561402021721348</v>
      </c>
      <c r="J125" s="3">
        <f>Data!M125</f>
        <v>0.97897714119602908</v>
      </c>
      <c r="K125" s="4">
        <f>Data!N125</f>
        <v>4372</v>
      </c>
      <c r="L125" s="4">
        <f>Data!P125</f>
        <v>4746.8534</v>
      </c>
      <c r="M125" s="3">
        <f>Data!Q125</f>
        <v>0.92103118246710547</v>
      </c>
    </row>
    <row r="126" spans="1:13">
      <c r="A126" t="str">
        <f>Data!A126</f>
        <v>CR6A4.3</v>
      </c>
      <c r="B126">
        <f>Data!B126</f>
        <v>211</v>
      </c>
      <c r="C126">
        <f>Data!C126</f>
        <v>211</v>
      </c>
      <c r="D126">
        <f>Data!D126</f>
        <v>8.83</v>
      </c>
      <c r="E126">
        <f>Data!E126</f>
        <v>536</v>
      </c>
      <c r="F126">
        <f>Data!G126</f>
        <v>39.1</v>
      </c>
      <c r="G126">
        <f>Data!I126</f>
        <v>633</v>
      </c>
      <c r="H126" s="3">
        <f>Data!J126</f>
        <v>3</v>
      </c>
      <c r="I126" s="7">
        <f>Data!K126</f>
        <v>0.131136100733244</v>
      </c>
      <c r="J126" s="3">
        <f>Data!M126</f>
        <v>0.69401182739967493</v>
      </c>
      <c r="K126" s="4">
        <f>Data!N126</f>
        <v>5900</v>
      </c>
      <c r="L126" s="4">
        <f>Data!P126</f>
        <v>5288.9573023599978</v>
      </c>
      <c r="M126" s="3">
        <f>Data!Q126</f>
        <v>1.1155317887265506</v>
      </c>
    </row>
    <row r="127" spans="1:13">
      <c r="A127" t="str">
        <f>Data!A127</f>
        <v>CR6A9</v>
      </c>
      <c r="B127">
        <f>Data!B127</f>
        <v>211</v>
      </c>
      <c r="C127">
        <f>Data!C127</f>
        <v>211</v>
      </c>
      <c r="D127">
        <f>Data!D127</f>
        <v>8.83</v>
      </c>
      <c r="E127">
        <f>Data!E127</f>
        <v>536</v>
      </c>
      <c r="F127">
        <f>Data!G127</f>
        <v>91.1</v>
      </c>
      <c r="G127">
        <f>Data!I127</f>
        <v>633</v>
      </c>
      <c r="H127" s="3">
        <f>Data!J127</f>
        <v>3</v>
      </c>
      <c r="I127" s="7">
        <f>Data!K127</f>
        <v>0.14972782968758014</v>
      </c>
      <c r="J127" s="3">
        <f>Data!M127</f>
        <v>0.69401182739967493</v>
      </c>
      <c r="K127" s="4">
        <f>Data!N127</f>
        <v>7010</v>
      </c>
      <c r="L127" s="4">
        <f>Data!P127</f>
        <v>7232.7357935599985</v>
      </c>
      <c r="M127" s="3">
        <f>Data!Q127</f>
        <v>0.96920448915632706</v>
      </c>
    </row>
    <row r="128" spans="1:13">
      <c r="A128" t="str">
        <f>Data!A128</f>
        <v>CR6C4.3</v>
      </c>
      <c r="B128">
        <f>Data!B128</f>
        <v>204</v>
      </c>
      <c r="C128">
        <f>Data!C128</f>
        <v>204</v>
      </c>
      <c r="D128">
        <f>Data!D128</f>
        <v>5.95</v>
      </c>
      <c r="E128">
        <f>Data!E128</f>
        <v>540</v>
      </c>
      <c r="F128">
        <f>Data!G128</f>
        <v>39.1</v>
      </c>
      <c r="G128">
        <f>Data!I128</f>
        <v>612</v>
      </c>
      <c r="H128" s="3">
        <f>Data!J128</f>
        <v>3</v>
      </c>
      <c r="I128" s="7">
        <f>Data!K128</f>
        <v>0.13160884887703447</v>
      </c>
      <c r="J128" s="3">
        <f>Data!M128</f>
        <v>0.99947700522180249</v>
      </c>
      <c r="K128" s="4">
        <f>Data!N128</f>
        <v>4027</v>
      </c>
      <c r="L128" s="4">
        <f>Data!P128</f>
        <v>3988.2228310000023</v>
      </c>
      <c r="M128" s="3">
        <f>Data!Q128</f>
        <v>1.0097229193661366</v>
      </c>
    </row>
    <row r="129" spans="1:13">
      <c r="A129" t="str">
        <f>Data!A129</f>
        <v>CR6C9</v>
      </c>
      <c r="B129">
        <f>Data!B129</f>
        <v>204</v>
      </c>
      <c r="C129">
        <f>Data!C129</f>
        <v>204</v>
      </c>
      <c r="D129">
        <f>Data!D129</f>
        <v>5.95</v>
      </c>
      <c r="E129">
        <f>Data!E129</f>
        <v>540</v>
      </c>
      <c r="F129">
        <f>Data!G129</f>
        <v>91.1</v>
      </c>
      <c r="G129">
        <f>Data!I129</f>
        <v>612</v>
      </c>
      <c r="H129" s="3">
        <f>Data!J129</f>
        <v>3</v>
      </c>
      <c r="I129" s="7">
        <f>Data!K129</f>
        <v>0.15497164952461046</v>
      </c>
      <c r="J129" s="3">
        <f>Data!M129</f>
        <v>0.99947700522180249</v>
      </c>
      <c r="K129" s="4">
        <f>Data!N129</f>
        <v>5305</v>
      </c>
      <c r="L129" s="4">
        <f>Data!P129</f>
        <v>5907.1481510000012</v>
      </c>
      <c r="M129" s="3">
        <f>Data!Q129</f>
        <v>0.89806449142500933</v>
      </c>
    </row>
    <row r="130" spans="1:13">
      <c r="A130" t="str">
        <f>Data!A130</f>
        <v>CR8A4.3</v>
      </c>
      <c r="B130">
        <f>Data!B130</f>
        <v>180</v>
      </c>
      <c r="C130">
        <f>Data!C130</f>
        <v>180</v>
      </c>
      <c r="D130">
        <f>Data!D130</f>
        <v>9.4499999999999993</v>
      </c>
      <c r="E130">
        <f>Data!E130</f>
        <v>825</v>
      </c>
      <c r="F130">
        <f>Data!G130</f>
        <v>39.1</v>
      </c>
      <c r="G130">
        <f>Data!I130</f>
        <v>540</v>
      </c>
      <c r="H130" s="3">
        <f>Data!J130</f>
        <v>3</v>
      </c>
      <c r="I130" s="7">
        <f>Data!K130</f>
        <v>0.15652679234128339</v>
      </c>
      <c r="J130" s="3">
        <f>Data!M130</f>
        <v>0.68632591240859608</v>
      </c>
      <c r="K130" s="4">
        <f>Data!N130</f>
        <v>6805</v>
      </c>
      <c r="L130" s="4">
        <f>Data!P130</f>
        <v>6333.3722610000004</v>
      </c>
      <c r="M130" s="3">
        <f>Data!Q130</f>
        <v>1.0744670800268943</v>
      </c>
    </row>
    <row r="131" spans="1:13">
      <c r="A131" t="str">
        <f>Data!A131</f>
        <v>CR8A9</v>
      </c>
      <c r="B131">
        <f>Data!B131</f>
        <v>180</v>
      </c>
      <c r="C131">
        <f>Data!C131</f>
        <v>180</v>
      </c>
      <c r="D131">
        <f>Data!D131</f>
        <v>9.4499999999999993</v>
      </c>
      <c r="E131">
        <f>Data!E131</f>
        <v>825</v>
      </c>
      <c r="F131">
        <f>Data!G131</f>
        <v>91.1</v>
      </c>
      <c r="G131">
        <f>Data!I131</f>
        <v>540</v>
      </c>
      <c r="H131" s="3">
        <f>Data!J131</f>
        <v>3</v>
      </c>
      <c r="I131" s="7">
        <f>Data!K131</f>
        <v>0.16916422879446613</v>
      </c>
      <c r="J131" s="3">
        <f>Data!M131</f>
        <v>0.68632591240859608</v>
      </c>
      <c r="K131" s="4">
        <f>Data!N131</f>
        <v>7405</v>
      </c>
      <c r="L131" s="4">
        <f>Data!P131</f>
        <v>7682.9391810000006</v>
      </c>
      <c r="M131" s="3">
        <f>Data!Q131</f>
        <v>0.96382384729956638</v>
      </c>
    </row>
    <row r="132" spans="1:13">
      <c r="A132" t="str">
        <f>Data!A132</f>
        <v>CR8C4.3</v>
      </c>
      <c r="B132">
        <f>Data!B132</f>
        <v>180</v>
      </c>
      <c r="C132">
        <f>Data!C132</f>
        <v>180</v>
      </c>
      <c r="D132">
        <f>Data!D132</f>
        <v>6.6</v>
      </c>
      <c r="E132">
        <f>Data!E132</f>
        <v>824</v>
      </c>
      <c r="F132">
        <f>Data!G132</f>
        <v>31.1</v>
      </c>
      <c r="G132">
        <f>Data!I132</f>
        <v>540</v>
      </c>
      <c r="H132" s="3">
        <f>Data!J132</f>
        <v>3</v>
      </c>
      <c r="I132" s="7">
        <f>Data!K132</f>
        <v>0.15093257686338743</v>
      </c>
      <c r="J132" s="3">
        <f>Data!M132</f>
        <v>0.98209816738098121</v>
      </c>
      <c r="K132" s="4">
        <f>Data!N132</f>
        <v>5030</v>
      </c>
      <c r="L132" s="4">
        <f>Data!P132</f>
        <v>4637.3459039999952</v>
      </c>
      <c r="M132" s="3">
        <f>Data!Q132</f>
        <v>1.0846721603539033</v>
      </c>
    </row>
    <row r="133" spans="1:13">
      <c r="A133" t="str">
        <f>Data!A133</f>
        <v>CR8C9</v>
      </c>
      <c r="B133">
        <f>Data!B133</f>
        <v>180</v>
      </c>
      <c r="C133">
        <f>Data!C133</f>
        <v>180</v>
      </c>
      <c r="D133">
        <f>Data!D133</f>
        <v>6.6</v>
      </c>
      <c r="E133">
        <f>Data!E133</f>
        <v>824</v>
      </c>
      <c r="F133">
        <f>Data!G133</f>
        <v>91.1</v>
      </c>
      <c r="G133">
        <f>Data!I133</f>
        <v>540</v>
      </c>
      <c r="H133" s="3">
        <f>Data!J133</f>
        <v>3</v>
      </c>
      <c r="I133" s="7">
        <f>Data!K133</f>
        <v>0.17027222807069059</v>
      </c>
      <c r="J133" s="3">
        <f>Data!M133</f>
        <v>0.98209816738098121</v>
      </c>
      <c r="K133" s="4">
        <f>Data!N133</f>
        <v>5875</v>
      </c>
      <c r="L133" s="4">
        <f>Data!P133</f>
        <v>6306.6803039999959</v>
      </c>
      <c r="M133" s="3">
        <f>Data!Q133</f>
        <v>0.93155189684718853</v>
      </c>
    </row>
    <row r="134" spans="1:13">
      <c r="H134" s="3"/>
      <c r="I134" s="9"/>
      <c r="J134" s="3"/>
      <c r="K134" s="4"/>
      <c r="L134" s="19" t="s">
        <v>304</v>
      </c>
      <c r="M134" s="10">
        <f>AVERAGE(M86:M133)</f>
        <v>0.95561392239813603</v>
      </c>
    </row>
    <row r="135" spans="1:13">
      <c r="A135" s="27" t="str">
        <f>Data!A135</f>
        <v>Nakahara &amp;</v>
      </c>
      <c r="B135" s="27" t="str">
        <f>Data!B135</f>
        <v>Sakino</v>
      </c>
      <c r="C135" s="27">
        <f>Data!C135</f>
        <v>1998</v>
      </c>
      <c r="D135" s="28" t="s">
        <v>181</v>
      </c>
      <c r="H135" s="3"/>
      <c r="I135" s="7"/>
      <c r="J135" s="3"/>
      <c r="K135" s="4"/>
      <c r="L135" s="4" t="s">
        <v>298</v>
      </c>
      <c r="M135" s="7">
        <f>STDEV(M86:M133)</f>
        <v>9.5853441553183288E-2</v>
      </c>
    </row>
    <row r="136" spans="1:13">
      <c r="A136" t="str">
        <f>Data!A136</f>
        <v>CR8-6-10</v>
      </c>
      <c r="B136">
        <f>Data!B136</f>
        <v>200</v>
      </c>
      <c r="C136">
        <f>Data!C136</f>
        <v>200</v>
      </c>
      <c r="D136">
        <f>Data!D136</f>
        <v>6.16</v>
      </c>
      <c r="E136">
        <f>Data!E136</f>
        <v>781</v>
      </c>
      <c r="F136">
        <f>Data!G136</f>
        <v>119</v>
      </c>
      <c r="G136">
        <f>Data!I136</f>
        <v>600</v>
      </c>
      <c r="H136" s="3">
        <f>Data!J136</f>
        <v>3</v>
      </c>
      <c r="I136" s="7">
        <f>Data!K136</f>
        <v>0.17965266247216674</v>
      </c>
      <c r="J136" s="3">
        <f>Data!M136</f>
        <v>1.1382496505984967</v>
      </c>
      <c r="K136" s="4">
        <f>Data!N136</f>
        <v>6645</v>
      </c>
      <c r="L136" s="4">
        <f>Data!P136</f>
        <v>7921.8560511999967</v>
      </c>
      <c r="M136" s="3">
        <f>Data!Q136</f>
        <v>0.83881857446695463</v>
      </c>
    </row>
    <row r="137" spans="1:13">
      <c r="A137" t="str">
        <f>Data!A137</f>
        <v>CR8-3-10</v>
      </c>
      <c r="B137">
        <f>Data!B137</f>
        <v>200</v>
      </c>
      <c r="C137">
        <f>Data!C137</f>
        <v>200</v>
      </c>
      <c r="D137">
        <f>Data!D137</f>
        <v>3.17</v>
      </c>
      <c r="E137">
        <f>Data!E137</f>
        <v>781</v>
      </c>
      <c r="F137">
        <f>Data!G137</f>
        <v>119</v>
      </c>
      <c r="G137">
        <f>Data!I137</f>
        <v>600</v>
      </c>
      <c r="H137" s="3">
        <f>Data!J137</f>
        <v>3</v>
      </c>
      <c r="I137" s="7">
        <f>Data!K137</f>
        <v>0.19160065636249599</v>
      </c>
      <c r="J137" s="3">
        <f>Data!M137</f>
        <v>2.2118668289232621</v>
      </c>
      <c r="K137" s="4">
        <f>Data!N137</f>
        <v>4910</v>
      </c>
      <c r="L137" s="4">
        <f>Data!P137</f>
        <v>6412.2225128000009</v>
      </c>
      <c r="M137" s="3">
        <f>Data!Q137</f>
        <v>0.76572514291241722</v>
      </c>
    </row>
    <row r="138" spans="1:13">
      <c r="A138" t="str">
        <f>Data!A138</f>
        <v>CR4-6-10</v>
      </c>
      <c r="B138">
        <f>Data!B138</f>
        <v>200</v>
      </c>
      <c r="C138">
        <f>Data!C138</f>
        <v>200</v>
      </c>
      <c r="D138">
        <f>Data!D138</f>
        <v>6.39</v>
      </c>
      <c r="E138">
        <f>Data!E138</f>
        <v>310</v>
      </c>
      <c r="F138">
        <f>Data!G138</f>
        <v>119</v>
      </c>
      <c r="G138">
        <f>Data!I138</f>
        <v>600</v>
      </c>
      <c r="H138" s="3">
        <f>Data!J138</f>
        <v>3</v>
      </c>
      <c r="I138" s="7">
        <f>Data!K138</f>
        <v>0.15165059848316162</v>
      </c>
      <c r="J138" s="3">
        <f>Data!M138</f>
        <v>0.69130979390699876</v>
      </c>
      <c r="K138" s="4">
        <f>Data!N138</f>
        <v>4965</v>
      </c>
      <c r="L138" s="4">
        <f>Data!P138</f>
        <v>5705.1962756000003</v>
      </c>
      <c r="M138" s="3">
        <f>Data!Q138</f>
        <v>0.87025927946323711</v>
      </c>
    </row>
    <row r="139" spans="1:13">
      <c r="A139" t="str">
        <f>Data!A139</f>
        <v>CR4-3-10</v>
      </c>
      <c r="B139">
        <f>Data!B139</f>
        <v>200</v>
      </c>
      <c r="C139">
        <f>Data!C139</f>
        <v>200</v>
      </c>
      <c r="D139">
        <f>Data!D139</f>
        <v>3.09</v>
      </c>
      <c r="E139">
        <f>Data!E139</f>
        <v>310</v>
      </c>
      <c r="F139">
        <f>Data!G139</f>
        <v>119</v>
      </c>
      <c r="G139">
        <f>Data!I139</f>
        <v>600</v>
      </c>
      <c r="H139" s="3">
        <f>Data!J139</f>
        <v>3</v>
      </c>
      <c r="I139" s="7">
        <f>Data!K139</f>
        <v>0.17460091909772252</v>
      </c>
      <c r="J139" s="3">
        <f>Data!M139</f>
        <v>1.4296018068173859</v>
      </c>
      <c r="K139" s="4">
        <f>Data!N139</f>
        <v>3899</v>
      </c>
      <c r="L139" s="4">
        <f>Data!P139</f>
        <v>5224.8572516000004</v>
      </c>
      <c r="M139" s="3">
        <f>Data!Q139</f>
        <v>0.74624048318373004</v>
      </c>
    </row>
    <row r="140" spans="1:13">
      <c r="H140" s="3"/>
      <c r="I140" s="9"/>
      <c r="J140" s="3"/>
      <c r="K140" s="4"/>
      <c r="L140" s="19" t="s">
        <v>305</v>
      </c>
      <c r="M140" s="10">
        <f>AVERAGE(M136:M139)</f>
        <v>0.80526087000658475</v>
      </c>
    </row>
    <row r="141" spans="1:13">
      <c r="A141" s="27" t="str">
        <f>Data!A141</f>
        <v>Varma</v>
      </c>
      <c r="B141" s="27">
        <f>Data!B141</f>
        <v>2000</v>
      </c>
      <c r="C141" s="28" t="s">
        <v>187</v>
      </c>
      <c r="H141" s="3"/>
      <c r="I141" s="7"/>
      <c r="J141" s="3"/>
      <c r="K141" s="4"/>
      <c r="L141" s="4" t="s">
        <v>298</v>
      </c>
      <c r="M141" s="7">
        <f>STDEV(M136:M139)</f>
        <v>5.887102438984184E-2</v>
      </c>
    </row>
    <row r="142" spans="1:13">
      <c r="A142" t="str">
        <f>Data!A142</f>
        <v>SC-32-80</v>
      </c>
      <c r="B142">
        <f>Data!B142</f>
        <v>305</v>
      </c>
      <c r="C142">
        <f>Data!C142</f>
        <v>305</v>
      </c>
      <c r="D142">
        <f>Data!D142</f>
        <v>8.9</v>
      </c>
      <c r="E142">
        <f>Data!E142</f>
        <v>560</v>
      </c>
      <c r="F142">
        <f>Data!G142</f>
        <v>110</v>
      </c>
      <c r="G142">
        <f>Data!I142</f>
        <v>1220</v>
      </c>
      <c r="H142" s="3">
        <f>Data!J142</f>
        <v>4</v>
      </c>
      <c r="I142" s="7">
        <f>Data!K142</f>
        <v>0.22488221268542286</v>
      </c>
      <c r="J142" s="3">
        <f>Data!M142</f>
        <v>1.0173410562719434</v>
      </c>
      <c r="K142" s="4">
        <f>Data!N142</f>
        <v>14116</v>
      </c>
      <c r="L142" s="4">
        <f>Data!P142</f>
        <v>14976.272000000003</v>
      </c>
      <c r="M142" s="3">
        <f>Data!Q142</f>
        <v>0.94255766722185585</v>
      </c>
    </row>
    <row r="143" spans="1:13">
      <c r="A143" t="str">
        <f>Data!A143</f>
        <v>SC-48080</v>
      </c>
      <c r="B143">
        <f>Data!B143</f>
        <v>305</v>
      </c>
      <c r="C143">
        <f>Data!C143</f>
        <v>305</v>
      </c>
      <c r="D143">
        <f>Data!D143</f>
        <v>6.1</v>
      </c>
      <c r="E143">
        <f>Data!E143</f>
        <v>660</v>
      </c>
      <c r="F143">
        <f>Data!G143</f>
        <v>110</v>
      </c>
      <c r="G143">
        <f>Data!I143</f>
        <v>1220</v>
      </c>
      <c r="H143" s="3">
        <f>Data!J143</f>
        <v>4</v>
      </c>
      <c r="I143" s="7">
        <f>Data!K143</f>
        <v>0.24255567974532447</v>
      </c>
      <c r="J143" s="3">
        <f>Data!M143</f>
        <v>1.6114049646084465</v>
      </c>
      <c r="K143" s="4">
        <f>Data!N143</f>
        <v>12307</v>
      </c>
      <c r="L143" s="4">
        <f>Data!P143</f>
        <v>14243.987999999992</v>
      </c>
      <c r="M143" s="3">
        <f>Data!Q143</f>
        <v>0.86401364561666349</v>
      </c>
    </row>
    <row r="144" spans="1:13">
      <c r="A144" t="str">
        <f>Data!A144</f>
        <v>Sc-32-46</v>
      </c>
      <c r="B144">
        <f>Data!B144</f>
        <v>305</v>
      </c>
      <c r="C144">
        <f>Data!C144</f>
        <v>305</v>
      </c>
      <c r="D144">
        <f>Data!D144</f>
        <v>8.6</v>
      </c>
      <c r="E144">
        <f>Data!E144</f>
        <v>259</v>
      </c>
      <c r="F144">
        <f>Data!G144</f>
        <v>110</v>
      </c>
      <c r="G144">
        <f>Data!I144</f>
        <v>1220</v>
      </c>
      <c r="H144" s="3">
        <f>Data!J144</f>
        <v>4</v>
      </c>
      <c r="I144" s="7">
        <f>Data!K144</f>
        <v>0.20105534858992752</v>
      </c>
      <c r="J144" s="3">
        <f>Data!M144</f>
        <v>0.71600160424684056</v>
      </c>
      <c r="K144" s="4">
        <f>Data!N144</f>
        <v>11390</v>
      </c>
      <c r="L144" s="4">
        <f>Data!P144</f>
        <v>11751.977839999998</v>
      </c>
      <c r="M144" s="3">
        <f>Data!Q144</f>
        <v>0.96919856002723725</v>
      </c>
    </row>
    <row r="145" spans="1:13">
      <c r="A145" t="str">
        <f>Data!A145</f>
        <v>SC-48-46</v>
      </c>
      <c r="B145">
        <f>Data!B145</f>
        <v>305</v>
      </c>
      <c r="C145">
        <f>Data!C145</f>
        <v>305</v>
      </c>
      <c r="D145">
        <f>Data!D145</f>
        <v>5.8</v>
      </c>
      <c r="E145">
        <f>Data!E145</f>
        <v>471</v>
      </c>
      <c r="F145">
        <f>Data!G145</f>
        <v>110</v>
      </c>
      <c r="G145">
        <f>Data!I145</f>
        <v>1220</v>
      </c>
      <c r="H145" s="3">
        <f>Data!J145</f>
        <v>4</v>
      </c>
      <c r="I145" s="7">
        <f>Data!K145</f>
        <v>0.22879855370331759</v>
      </c>
      <c r="J145" s="3">
        <f>Data!M145</f>
        <v>1.4316769226503365</v>
      </c>
      <c r="K145" s="4">
        <f>Data!N145</f>
        <v>11568</v>
      </c>
      <c r="L145" s="4">
        <f>Data!P145</f>
        <v>12738.609840000005</v>
      </c>
      <c r="M145" s="3">
        <f>Data!Q145</f>
        <v>0.90810536983994761</v>
      </c>
    </row>
    <row r="146" spans="1:13">
      <c r="I146" s="27"/>
      <c r="J146" s="3"/>
      <c r="K146" s="4"/>
      <c r="L146" s="19" t="s">
        <v>305</v>
      </c>
      <c r="M146" s="10">
        <f>AVERAGE(M142:M145)</f>
        <v>0.92096881067642611</v>
      </c>
    </row>
    <row r="147" spans="1:13">
      <c r="A147" s="27" t="str">
        <f>Data!A148</f>
        <v>Lu &amp; Kennedy</v>
      </c>
      <c r="B147" s="27">
        <f>Data!B148</f>
        <v>1992</v>
      </c>
      <c r="C147" s="28" t="s">
        <v>193</v>
      </c>
      <c r="H147" s="3"/>
      <c r="I147" s="7"/>
      <c r="J147" s="3"/>
      <c r="K147" s="4"/>
      <c r="L147" s="4" t="s">
        <v>298</v>
      </c>
      <c r="M147" s="7">
        <f>STDEV(M142:M145)</f>
        <v>4.5466274631201828E-2</v>
      </c>
    </row>
    <row r="148" spans="1:13">
      <c r="A148">
        <f>Data!A149</f>
        <v>1</v>
      </c>
      <c r="B148">
        <f>Data!B149</f>
        <v>152.4</v>
      </c>
      <c r="C148">
        <f>Data!C149</f>
        <v>152.4</v>
      </c>
      <c r="D148">
        <f>Data!D149</f>
        <v>4.43</v>
      </c>
      <c r="E148">
        <f>Data!E149</f>
        <v>389</v>
      </c>
      <c r="F148">
        <f>Data!G149</f>
        <v>46.2</v>
      </c>
      <c r="G148">
        <f>Data!I149</f>
        <v>300</v>
      </c>
      <c r="H148" s="3">
        <f>Data!J149</f>
        <v>1.9685039370078738</v>
      </c>
      <c r="I148" s="7">
        <f>Data!K149</f>
        <v>8.4107798028679043E-2</v>
      </c>
      <c r="J148" s="3">
        <f>Data!M149</f>
        <v>0.85117481825546748</v>
      </c>
      <c r="K148" s="4">
        <f>Data!N149</f>
        <v>1906</v>
      </c>
      <c r="L148" s="4">
        <f>Data!P149</f>
        <v>1971.8614475199986</v>
      </c>
      <c r="M148" s="3">
        <f>Data!Q149</f>
        <v>0.96659935331519753</v>
      </c>
    </row>
    <row r="149" spans="1:13">
      <c r="A149">
        <f>Data!A150</f>
        <v>2</v>
      </c>
      <c r="B149">
        <f>Data!B150</f>
        <v>152.4</v>
      </c>
      <c r="C149">
        <f>Data!C150</f>
        <v>152.4</v>
      </c>
      <c r="D149">
        <f>Data!D150</f>
        <v>8.9499999999999993</v>
      </c>
      <c r="E149">
        <f>Data!E150</f>
        <v>432</v>
      </c>
      <c r="F149">
        <f>Data!G150</f>
        <v>45.4</v>
      </c>
      <c r="G149">
        <f>Data!I150</f>
        <v>300</v>
      </c>
      <c r="H149" s="3">
        <f>Data!J150</f>
        <v>1.9685039370078738</v>
      </c>
      <c r="I149" s="7">
        <f>Data!K150</f>
        <v>8.3082759107784288E-2</v>
      </c>
      <c r="J149" s="3">
        <f>Data!M150</f>
        <v>0.44398319313510937</v>
      </c>
      <c r="K149" s="4">
        <f>Data!N150</f>
        <v>3307</v>
      </c>
      <c r="L149" s="4">
        <f>Data!P150</f>
        <v>3039.8376700000008</v>
      </c>
      <c r="M149" s="3">
        <f>Data!Q150</f>
        <v>1.0878870383891253</v>
      </c>
    </row>
    <row r="150" spans="1:13">
      <c r="A150">
        <f>Data!A151</f>
        <v>3</v>
      </c>
      <c r="B150">
        <f>Data!B151</f>
        <v>152</v>
      </c>
      <c r="C150">
        <f>Data!C151</f>
        <v>153.4</v>
      </c>
      <c r="D150">
        <f>Data!D151</f>
        <v>6.17</v>
      </c>
      <c r="E150">
        <f>Data!E151</f>
        <v>377</v>
      </c>
      <c r="F150">
        <f>Data!G151</f>
        <v>43.6</v>
      </c>
      <c r="G150">
        <f>Data!I151</f>
        <v>300</v>
      </c>
      <c r="H150" s="3">
        <f>Data!J151</f>
        <v>1.9736842105263157</v>
      </c>
      <c r="I150" s="7">
        <f>Data!K151</f>
        <v>8.0504900238054677E-2</v>
      </c>
      <c r="J150" s="3">
        <f>Data!M151</f>
        <v>0.60558288958616735</v>
      </c>
      <c r="K150" s="4">
        <f>Data!N151</f>
        <v>3317</v>
      </c>
      <c r="L150" s="4">
        <f>Data!P151</f>
        <v>2222.3070373599994</v>
      </c>
      <c r="M150" s="3">
        <f>Data!Q151</f>
        <v>1.4925930324823371</v>
      </c>
    </row>
    <row r="151" spans="1:13">
      <c r="A151">
        <f>Data!A152</f>
        <v>4</v>
      </c>
      <c r="B151">
        <f>Data!B152</f>
        <v>152.19999999999999</v>
      </c>
      <c r="C151">
        <f>Data!C152</f>
        <v>153</v>
      </c>
      <c r="D151">
        <f>Data!D152</f>
        <v>9.0399999999999991</v>
      </c>
      <c r="E151">
        <f>Data!E152</f>
        <v>394</v>
      </c>
      <c r="F151">
        <f>Data!G152</f>
        <v>47.2</v>
      </c>
      <c r="G151">
        <f>Data!I152</f>
        <v>300</v>
      </c>
      <c r="H151" s="3">
        <f>Data!J152</f>
        <v>1.971090670170828</v>
      </c>
      <c r="I151" s="7">
        <f>Data!K152</f>
        <v>8.1684392924984472E-2</v>
      </c>
      <c r="J151" s="3">
        <f>Data!M152</f>
        <v>0.42143813994116985</v>
      </c>
      <c r="K151" s="4">
        <f>Data!N152</f>
        <v>4208</v>
      </c>
      <c r="L151" s="4">
        <f>Data!P152</f>
        <v>2899.4112652799986</v>
      </c>
      <c r="M151" s="3">
        <f>Data!Q152</f>
        <v>1.4513291199458831</v>
      </c>
    </row>
    <row r="152" spans="1:13">
      <c r="H152" s="3"/>
      <c r="I152" s="20"/>
      <c r="K152" s="4"/>
      <c r="L152" s="19" t="s">
        <v>305</v>
      </c>
      <c r="M152" s="10">
        <f>AVERAGE(M148:M151)</f>
        <v>1.2496021360331357</v>
      </c>
    </row>
    <row r="153" spans="1:13">
      <c r="A153" s="27" t="str">
        <f>Data!A154</f>
        <v>Yamamoto</v>
      </c>
      <c r="B153" s="27">
        <f>Data!B154</f>
        <v>2000</v>
      </c>
      <c r="C153" t="str">
        <f>Data!C154</f>
        <v>I' tests concrete only loaded</v>
      </c>
      <c r="G153" s="28" t="s">
        <v>196</v>
      </c>
      <c r="H153" s="3"/>
      <c r="I153" s="7"/>
      <c r="J153" s="3"/>
      <c r="K153" s="4"/>
      <c r="L153" s="4" t="s">
        <v>298</v>
      </c>
      <c r="M153" s="7">
        <f>STDEV(M148:M151)</f>
        <v>0.26203097757569865</v>
      </c>
    </row>
    <row r="154" spans="1:13">
      <c r="A154" t="str">
        <f>Data!A155</f>
        <v>S10D-2I</v>
      </c>
      <c r="B154">
        <f>Data!B155</f>
        <v>100.2</v>
      </c>
      <c r="C154">
        <f>Data!C155</f>
        <v>100.2</v>
      </c>
      <c r="D154">
        <f>Data!D155</f>
        <v>2.1800000000000002</v>
      </c>
      <c r="E154">
        <f>Data!E155</f>
        <v>300</v>
      </c>
      <c r="F154">
        <f>Data!G155</f>
        <v>25.7</v>
      </c>
      <c r="G154">
        <f>Data!I155</f>
        <v>300</v>
      </c>
      <c r="H154" s="3">
        <f>Data!J155</f>
        <v>2.9940119760479043</v>
      </c>
      <c r="I154" s="7">
        <f>Data!K155</f>
        <v>0.10497975923131098</v>
      </c>
      <c r="J154" s="3">
        <f>Data!M155</f>
        <v>0.99869892066295718</v>
      </c>
      <c r="K154" s="4">
        <f>Data!N155</f>
        <v>411</v>
      </c>
      <c r="L154" s="4">
        <f>Data!P155</f>
        <v>492.48267391999985</v>
      </c>
      <c r="M154" s="3">
        <f>Data!Q155</f>
        <v>0.83454712574673007</v>
      </c>
    </row>
    <row r="155" spans="1:13">
      <c r="A155" t="str">
        <f>Data!A156</f>
        <v>S20D-2I</v>
      </c>
      <c r="B155">
        <f>Data!B156</f>
        <v>200.3</v>
      </c>
      <c r="C155">
        <f>Data!C156</f>
        <v>200.3</v>
      </c>
      <c r="D155">
        <f>Data!D156</f>
        <v>4.3499999999999996</v>
      </c>
      <c r="E155">
        <f>Data!E156</f>
        <v>323</v>
      </c>
      <c r="F155">
        <f>Data!G156</f>
        <v>29.6</v>
      </c>
      <c r="G155">
        <f>Data!I156</f>
        <v>601</v>
      </c>
      <c r="H155" s="3">
        <f>Data!J156</f>
        <v>3.0004992511233151</v>
      </c>
      <c r="I155" s="7">
        <f>Data!K156</f>
        <v>0.11038373840468078</v>
      </c>
      <c r="J155" s="3">
        <f>Data!M156</f>
        <v>1.0381394115003342</v>
      </c>
      <c r="K155" s="4">
        <f>Data!N156</f>
        <v>1613</v>
      </c>
      <c r="L155" s="4">
        <f>Data!P156</f>
        <v>2187.9107659999981</v>
      </c>
      <c r="M155" s="3">
        <f>Data!Q156</f>
        <v>0.73723299188701985</v>
      </c>
    </row>
    <row r="156" spans="1:13">
      <c r="A156" t="str">
        <f>Data!A157</f>
        <v>S30D-2I</v>
      </c>
      <c r="B156">
        <f>Data!B157</f>
        <v>300.5</v>
      </c>
      <c r="C156">
        <f>Data!C157</f>
        <v>300.5</v>
      </c>
      <c r="D156">
        <f>Data!D157</f>
        <v>6.1</v>
      </c>
      <c r="E156">
        <f>Data!E157</f>
        <v>395</v>
      </c>
      <c r="F156">
        <f>Data!G157</f>
        <v>26.5</v>
      </c>
      <c r="G156">
        <f>Data!I157</f>
        <v>902</v>
      </c>
      <c r="H156" s="3">
        <f>Data!J157</f>
        <v>3.0016638935108153</v>
      </c>
      <c r="I156" s="7">
        <f>Data!K157</f>
        <v>0.11433885711812086</v>
      </c>
      <c r="J156" s="3">
        <f>Data!M157</f>
        <v>1.228219291095739</v>
      </c>
      <c r="K156" s="4">
        <f>Data!N157</f>
        <v>2766</v>
      </c>
      <c r="L156" s="4">
        <f>Data!P157</f>
        <v>5040.0247850000005</v>
      </c>
      <c r="M156" s="3">
        <f>Data!Q157</f>
        <v>0.54880682496484978</v>
      </c>
    </row>
    <row r="157" spans="1:13">
      <c r="A157" t="str">
        <f>Data!A158</f>
        <v>S10D-4I</v>
      </c>
      <c r="B157">
        <f>Data!B158</f>
        <v>100</v>
      </c>
      <c r="C157">
        <f>Data!C158</f>
        <v>100</v>
      </c>
      <c r="D157">
        <f>Data!D158</f>
        <v>2.1800000000000002</v>
      </c>
      <c r="E157">
        <f>Data!E158</f>
        <v>300</v>
      </c>
      <c r="F157">
        <f>Data!G158</f>
        <v>53.7</v>
      </c>
      <c r="G157">
        <f>Data!I158</f>
        <v>300</v>
      </c>
      <c r="H157" s="3">
        <f>Data!J158</f>
        <v>3</v>
      </c>
      <c r="I157" s="7">
        <f>Data!K158</f>
        <v>0.12571397984888294</v>
      </c>
      <c r="J157" s="3">
        <f>Data!M158</f>
        <v>0.99670550964366966</v>
      </c>
      <c r="K157" s="4">
        <f>Data!N158</f>
        <v>697</v>
      </c>
      <c r="L157" s="4">
        <f>Data!P158</f>
        <v>747.09153552000021</v>
      </c>
      <c r="M157" s="3">
        <f>Data!Q158</f>
        <v>0.93295127419006985</v>
      </c>
    </row>
    <row r="158" spans="1:13">
      <c r="A158" t="str">
        <f>Data!A159</f>
        <v>S20D-4I</v>
      </c>
      <c r="B158">
        <f>Data!B159</f>
        <v>200.1</v>
      </c>
      <c r="C158">
        <f>Data!C159</f>
        <v>200.1</v>
      </c>
      <c r="D158">
        <f>Data!D159</f>
        <v>4.3499999999999996</v>
      </c>
      <c r="E158">
        <f>Data!E159</f>
        <v>323</v>
      </c>
      <c r="F158">
        <f>Data!G159</f>
        <v>57.9</v>
      </c>
      <c r="G158">
        <f>Data!I159</f>
        <v>601</v>
      </c>
      <c r="H158" s="3">
        <f>Data!J159</f>
        <v>3.0034982508745629</v>
      </c>
      <c r="I158" s="7">
        <f>Data!K159</f>
        <v>0.13022421905569473</v>
      </c>
      <c r="J158" s="3">
        <f>Data!M159</f>
        <v>1.0371028269656357</v>
      </c>
      <c r="K158" s="4">
        <f>Data!N159</f>
        <v>2563</v>
      </c>
      <c r="L158" s="4">
        <f>Data!P159</f>
        <v>3221.2604339999984</v>
      </c>
      <c r="M158" s="3">
        <f>Data!Q159</f>
        <v>0.79565128387256667</v>
      </c>
    </row>
    <row r="159" spans="1:13">
      <c r="A159" t="str">
        <f>Data!A160</f>
        <v>S30D-4I</v>
      </c>
      <c r="B159">
        <f>Data!B160</f>
        <v>300.60000000000002</v>
      </c>
      <c r="C159">
        <f>Data!C160</f>
        <v>300.60000000000002</v>
      </c>
      <c r="D159">
        <f>Data!D160</f>
        <v>6.1</v>
      </c>
      <c r="E159">
        <f>Data!E160</f>
        <v>395</v>
      </c>
      <c r="F159">
        <f>Data!G160</f>
        <v>58.9</v>
      </c>
      <c r="G159">
        <f>Data!I160</f>
        <v>902</v>
      </c>
      <c r="H159" s="3">
        <f>Data!J160</f>
        <v>3.0006653359946771</v>
      </c>
      <c r="I159" s="7">
        <f>Data!K160</f>
        <v>0.13648197711530657</v>
      </c>
      <c r="J159" s="3">
        <f>Data!M160</f>
        <v>1.2286280163174017</v>
      </c>
      <c r="K159" s="4">
        <f>Data!N160</f>
        <v>5481</v>
      </c>
      <c r="L159" s="4">
        <f>Data!P160</f>
        <v>7737.372583999997</v>
      </c>
      <c r="M159" s="3">
        <f>Data!Q160</f>
        <v>0.70838000115621702</v>
      </c>
    </row>
    <row r="160" spans="1:13">
      <c r="A160" t="str">
        <f>Data!A161</f>
        <v>S10D-6I</v>
      </c>
      <c r="B160">
        <f>Data!B161</f>
        <v>101.1</v>
      </c>
      <c r="C160">
        <f>Data!C161</f>
        <v>101.1</v>
      </c>
      <c r="D160">
        <f>Data!D161</f>
        <v>2.1800000000000002</v>
      </c>
      <c r="E160">
        <f>Data!E161</f>
        <v>300</v>
      </c>
      <c r="F160">
        <f>Data!G161</f>
        <v>61</v>
      </c>
      <c r="G160">
        <f>Data!I161</f>
        <v>300</v>
      </c>
      <c r="H160" s="3">
        <f>Data!J161</f>
        <v>2.9673590504451042</v>
      </c>
      <c r="I160" s="7">
        <f>Data!K161</f>
        <v>0.1291657615507889</v>
      </c>
      <c r="J160" s="3">
        <f>Data!M161</f>
        <v>1.0076692702497501</v>
      </c>
      <c r="K160" s="4">
        <f>Data!N161</f>
        <v>783</v>
      </c>
      <c r="L160" s="4">
        <f>Data!P161</f>
        <v>829.65100359999974</v>
      </c>
      <c r="M160" s="3">
        <f>Data!Q161</f>
        <v>0.94377032824938079</v>
      </c>
    </row>
    <row r="161" spans="1:14">
      <c r="A161" t="str">
        <f>Data!A162</f>
        <v>S20D-6I</v>
      </c>
      <c r="B161">
        <f>Data!B162</f>
        <v>200.2</v>
      </c>
      <c r="C161">
        <f>Data!C162</f>
        <v>200.2</v>
      </c>
      <c r="D161">
        <f>Data!D162</f>
        <v>4.3499999999999996</v>
      </c>
      <c r="E161">
        <f>Data!E162</f>
        <v>323</v>
      </c>
      <c r="F161">
        <f>Data!G162</f>
        <v>63.7</v>
      </c>
      <c r="G161">
        <f>Data!I162</f>
        <v>601</v>
      </c>
      <c r="H161" s="3">
        <f>Data!J162</f>
        <v>3.0019980019980022</v>
      </c>
      <c r="I161" s="7">
        <f>Data!K162</f>
        <v>0.1337527351420745</v>
      </c>
      <c r="J161" s="3">
        <f>Data!M162</f>
        <v>1.0376211192329849</v>
      </c>
      <c r="K161" s="4">
        <f>Data!N162</f>
        <v>2825</v>
      </c>
      <c r="L161" s="4">
        <f>Data!P162</f>
        <v>3436.7384949999982</v>
      </c>
      <c r="M161" s="3">
        <f>Data!Q162</f>
        <v>0.82200027849369472</v>
      </c>
    </row>
    <row r="162" spans="1:14">
      <c r="B162" s="18" t="s">
        <v>306</v>
      </c>
      <c r="H162" s="3"/>
      <c r="J162" s="3"/>
      <c r="K162" s="4"/>
      <c r="L162" s="20" t="s">
        <v>307</v>
      </c>
      <c r="M162" s="10">
        <f>AVERAGE(M154:M161)</f>
        <v>0.79041751357006618</v>
      </c>
      <c r="N162" s="7">
        <f>STDEV(M154:M161)</f>
        <v>0.12802885633838559</v>
      </c>
    </row>
    <row r="163" spans="1:14">
      <c r="A163" t="str">
        <f>Data!A164</f>
        <v>S10D-2A</v>
      </c>
      <c r="B163">
        <f>Data!B164</f>
        <v>100.2</v>
      </c>
      <c r="C163">
        <f>Data!C164</f>
        <v>100.2</v>
      </c>
      <c r="D163">
        <f>Data!D164</f>
        <v>2.1800000000000002</v>
      </c>
      <c r="E163">
        <f>Data!E164</f>
        <v>300</v>
      </c>
      <c r="F163">
        <f>Data!G164</f>
        <v>25.7</v>
      </c>
      <c r="G163">
        <f>Data!I164</f>
        <v>300</v>
      </c>
      <c r="H163" s="3">
        <f>Data!J164</f>
        <v>2.9940119760479043</v>
      </c>
      <c r="I163" s="7">
        <f>Data!K164</f>
        <v>0.10497975923131098</v>
      </c>
      <c r="J163" s="3">
        <f>Data!M164</f>
        <v>0.99869892066295718</v>
      </c>
      <c r="K163" s="4">
        <f>Data!P164</f>
        <v>492.48267391999985</v>
      </c>
      <c r="L163" s="4">
        <f>Data!P164</f>
        <v>492.48267391999985</v>
      </c>
      <c r="M163" s="3">
        <f>Data!Q164</f>
        <v>1.2365917264714321</v>
      </c>
    </row>
    <row r="164" spans="1:14">
      <c r="A164" t="str">
        <f>Data!A165</f>
        <v>S20D-2A</v>
      </c>
      <c r="B164">
        <f>Data!B165</f>
        <v>200.3</v>
      </c>
      <c r="C164">
        <f>Data!C165</f>
        <v>200.3</v>
      </c>
      <c r="D164">
        <f>Data!D165</f>
        <v>4.3499999999999996</v>
      </c>
      <c r="E164">
        <f>Data!E165</f>
        <v>323</v>
      </c>
      <c r="F164">
        <f>Data!G165</f>
        <v>29.6</v>
      </c>
      <c r="G164">
        <f>Data!I165</f>
        <v>601</v>
      </c>
      <c r="H164" s="3">
        <f>Data!J165</f>
        <v>3.0004992511233151</v>
      </c>
      <c r="I164" s="7">
        <f>Data!K165</f>
        <v>0.11038373840468078</v>
      </c>
      <c r="J164" s="3">
        <f>Data!M165</f>
        <v>1.0381394115003342</v>
      </c>
      <c r="K164" s="4">
        <f>Data!P165</f>
        <v>2187.9107659999981</v>
      </c>
      <c r="L164" s="4">
        <f>Data!P165</f>
        <v>2187.9107659999981</v>
      </c>
      <c r="M164" s="3">
        <f>Data!Q165</f>
        <v>1.0192371803521725</v>
      </c>
    </row>
    <row r="165" spans="1:14">
      <c r="A165" t="str">
        <f>Data!A166</f>
        <v>S30D-2A</v>
      </c>
      <c r="B165">
        <f>Data!B166</f>
        <v>300.5</v>
      </c>
      <c r="C165">
        <f>Data!C166</f>
        <v>300.5</v>
      </c>
      <c r="D165">
        <f>Data!D166</f>
        <v>6.1</v>
      </c>
      <c r="E165">
        <f>Data!E166</f>
        <v>395</v>
      </c>
      <c r="F165">
        <f>Data!G166</f>
        <v>26.5</v>
      </c>
      <c r="G165">
        <f>Data!I166</f>
        <v>902</v>
      </c>
      <c r="H165" s="3">
        <f>Data!J166</f>
        <v>3.0016638935108153</v>
      </c>
      <c r="I165" s="7">
        <f>Data!K166</f>
        <v>0.11433885711812086</v>
      </c>
      <c r="J165" s="3">
        <f>Data!M166</f>
        <v>1.228219291095739</v>
      </c>
      <c r="K165" s="4">
        <f>Data!P166</f>
        <v>5040.0247850000005</v>
      </c>
      <c r="L165" s="4">
        <f>Data!P166</f>
        <v>5040.0247850000005</v>
      </c>
      <c r="M165" s="3">
        <f>Data!Q166</f>
        <v>1.0122966091723296</v>
      </c>
    </row>
    <row r="166" spans="1:14">
      <c r="A166" t="str">
        <f>Data!A167</f>
        <v>S10D-4A</v>
      </c>
      <c r="B166">
        <f>Data!B167</f>
        <v>100.1</v>
      </c>
      <c r="C166">
        <f>Data!C167</f>
        <v>100.1</v>
      </c>
      <c r="D166">
        <f>Data!D167</f>
        <v>2.1800000000000002</v>
      </c>
      <c r="E166">
        <f>Data!E167</f>
        <v>300</v>
      </c>
      <c r="F166">
        <f>Data!G167</f>
        <v>53.7</v>
      </c>
      <c r="G166">
        <f>Data!I167</f>
        <v>300</v>
      </c>
      <c r="H166" s="3">
        <f>Data!J167</f>
        <v>2.9970029970029972</v>
      </c>
      <c r="I166" s="7">
        <f>Data!K167</f>
        <v>0.12560394103997255</v>
      </c>
      <c r="J166" s="3">
        <f>Data!M167</f>
        <v>0.99770221515331337</v>
      </c>
      <c r="K166" s="4">
        <f>Data!P167</f>
        <v>748.38084611999989</v>
      </c>
      <c r="L166" s="4">
        <f>Data!P167</f>
        <v>748.38084611999989</v>
      </c>
      <c r="M166" s="3">
        <f>Data!Q167</f>
        <v>1.1371215663950138</v>
      </c>
    </row>
    <row r="167" spans="1:14">
      <c r="A167" t="str">
        <f>Data!A168</f>
        <v>S20D-4A</v>
      </c>
      <c r="B167">
        <f>Data!B168</f>
        <v>200.1</v>
      </c>
      <c r="C167">
        <f>Data!C168</f>
        <v>200.1</v>
      </c>
      <c r="D167">
        <f>Data!D168</f>
        <v>4.3499999999999996</v>
      </c>
      <c r="E167">
        <f>Data!E168</f>
        <v>323</v>
      </c>
      <c r="F167">
        <f>Data!G168</f>
        <v>57.9</v>
      </c>
      <c r="G167">
        <f>Data!I168</f>
        <v>601</v>
      </c>
      <c r="H167" s="3">
        <f>Data!J168</f>
        <v>3.0034982508745629</v>
      </c>
      <c r="I167" s="7">
        <f>Data!K168</f>
        <v>0.13022421905569473</v>
      </c>
      <c r="J167" s="3">
        <f>Data!M168</f>
        <v>1.0371028269656357</v>
      </c>
      <c r="K167" s="4">
        <f>Data!P168</f>
        <v>3221.2604339999984</v>
      </c>
      <c r="L167" s="4">
        <f>Data!P168</f>
        <v>3221.2604339999984</v>
      </c>
      <c r="M167" s="3">
        <f>Data!Q168</f>
        <v>0.99371040174642444</v>
      </c>
    </row>
    <row r="168" spans="1:14">
      <c r="A168" t="str">
        <f>Data!A169</f>
        <v>S30D-4A</v>
      </c>
      <c r="B168">
        <f>Data!B169</f>
        <v>300.7</v>
      </c>
      <c r="C168">
        <f>Data!C169</f>
        <v>300.7</v>
      </c>
      <c r="D168">
        <f>Data!D169</f>
        <v>6.1</v>
      </c>
      <c r="E168">
        <f>Data!E169</f>
        <v>395</v>
      </c>
      <c r="F168">
        <f>Data!G169</f>
        <v>52.2</v>
      </c>
      <c r="G168">
        <f>Data!I169</f>
        <v>902</v>
      </c>
      <c r="H168" s="3">
        <f>Data!J169</f>
        <v>2.9996674426338545</v>
      </c>
      <c r="I168" s="7">
        <f>Data!K169</f>
        <v>0.1322477241470254</v>
      </c>
      <c r="J168" s="3">
        <f>Data!M169</f>
        <v>1.2290367415390639</v>
      </c>
      <c r="K168" s="4">
        <f>Data!P169</f>
        <v>7184.0782499999959</v>
      </c>
      <c r="L168" s="4">
        <f>Data!P169</f>
        <v>7184.0782499999959</v>
      </c>
      <c r="M168" s="3">
        <f>Data!Q169</f>
        <v>0.90394338341178337</v>
      </c>
    </row>
    <row r="169" spans="1:14">
      <c r="A169" t="str">
        <f>Data!A170</f>
        <v>S10D-6A</v>
      </c>
      <c r="B169">
        <f>Data!B170</f>
        <v>100.1</v>
      </c>
      <c r="C169">
        <f>Data!C170</f>
        <v>100.1</v>
      </c>
      <c r="D169">
        <f>Data!D170</f>
        <v>2.1800000000000002</v>
      </c>
      <c r="E169">
        <f>Data!E170</f>
        <v>300</v>
      </c>
      <c r="F169">
        <f>Data!G170</f>
        <v>61</v>
      </c>
      <c r="G169">
        <f>Data!I170</f>
        <v>300</v>
      </c>
      <c r="H169" s="3">
        <f>Data!J170</f>
        <v>2.9970029970029972</v>
      </c>
      <c r="I169" s="7">
        <f>Data!K170</f>
        <v>0.13028184146198363</v>
      </c>
      <c r="J169" s="3">
        <f>Data!M170</f>
        <v>0.99770221515331337</v>
      </c>
      <c r="K169" s="4">
        <f>Data!P170</f>
        <v>815.29372359999991</v>
      </c>
      <c r="L169" s="4">
        <f>Data!P170</f>
        <v>815.29372359999991</v>
      </c>
      <c r="M169" s="3">
        <f>Data!Q170</f>
        <v>1.1173887074432522</v>
      </c>
    </row>
    <row r="170" spans="1:14">
      <c r="A170" t="str">
        <f>Data!A171</f>
        <v>S20D-6A</v>
      </c>
      <c r="B170">
        <f>Data!B171</f>
        <v>200.3</v>
      </c>
      <c r="C170">
        <f>Data!C171</f>
        <v>200.3</v>
      </c>
      <c r="D170">
        <f>Data!D171</f>
        <v>4.3499999999999996</v>
      </c>
      <c r="E170">
        <f>Data!E171</f>
        <v>323</v>
      </c>
      <c r="F170">
        <f>Data!G171</f>
        <v>63.7</v>
      </c>
      <c r="G170">
        <f>Data!I171</f>
        <v>601</v>
      </c>
      <c r="H170" s="3">
        <f>Data!J171</f>
        <v>3.0004992511233151</v>
      </c>
      <c r="I170" s="7">
        <f>Data!K171</f>
        <v>0.13369460127852797</v>
      </c>
      <c r="J170" s="3">
        <f>Data!M171</f>
        <v>1.0381394115003342</v>
      </c>
      <c r="K170" s="4">
        <f>Data!P171</f>
        <v>3439.7408619999978</v>
      </c>
      <c r="L170" s="4">
        <f>Data!P171</f>
        <v>3439.7408619999978</v>
      </c>
      <c r="M170" s="3">
        <f>Data!Q171</f>
        <v>0.99338878627421501</v>
      </c>
    </row>
    <row r="171" spans="1:14">
      <c r="H171" s="3"/>
      <c r="K171" s="4"/>
      <c r="L171" s="20" t="s">
        <v>307</v>
      </c>
      <c r="M171" s="10">
        <f>AVERAGE(M163:M170)</f>
        <v>1.0517097951583279</v>
      </c>
    </row>
    <row r="172" spans="1:14">
      <c r="A172" s="27" t="s">
        <v>214</v>
      </c>
      <c r="B172" s="27">
        <v>2002</v>
      </c>
      <c r="C172" s="28" t="s">
        <v>215</v>
      </c>
      <c r="J172" s="3"/>
      <c r="K172" s="4"/>
      <c r="L172" s="4" t="s">
        <v>308</v>
      </c>
      <c r="M172" s="7">
        <f>STDEV(M163:M170)</f>
        <v>0.10487970715236224</v>
      </c>
    </row>
    <row r="173" spans="1:14">
      <c r="A173" s="16" t="s">
        <v>216</v>
      </c>
      <c r="B173">
        <v>100</v>
      </c>
      <c r="C173">
        <v>100</v>
      </c>
      <c r="D173">
        <v>2.86</v>
      </c>
      <c r="E173">
        <v>228</v>
      </c>
      <c r="F173" s="2">
        <v>47.44</v>
      </c>
      <c r="G173">
        <v>300</v>
      </c>
      <c r="H173" s="3">
        <v>3</v>
      </c>
      <c r="I173" s="7">
        <f>Data!K174</f>
        <v>0.11913501878688405</v>
      </c>
      <c r="J173" s="3">
        <f>Data!M174</f>
        <v>0.66231427501784446</v>
      </c>
      <c r="K173" s="4">
        <f>Data!N174</f>
        <v>760</v>
      </c>
      <c r="L173" s="4">
        <f>Data!P174</f>
        <v>675.05300569600001</v>
      </c>
      <c r="M173" s="3">
        <v>1.1258375173315718</v>
      </c>
    </row>
    <row r="174" spans="1:14">
      <c r="A174" s="16" t="s">
        <v>217</v>
      </c>
      <c r="B174">
        <v>100</v>
      </c>
      <c r="C174">
        <v>100</v>
      </c>
      <c r="D174">
        <v>2.86</v>
      </c>
      <c r="E174">
        <v>228</v>
      </c>
      <c r="F174" s="2">
        <v>47.44</v>
      </c>
      <c r="G174">
        <v>300</v>
      </c>
      <c r="H174" s="3">
        <v>3</v>
      </c>
      <c r="I174" s="7">
        <f>Data!K175</f>
        <v>0.11913501878688405</v>
      </c>
      <c r="J174" s="3">
        <f>Data!M175</f>
        <v>0.66231427501784446</v>
      </c>
      <c r="K174" s="4">
        <f>Data!N175</f>
        <v>800</v>
      </c>
      <c r="L174" s="4">
        <f>Data!P175</f>
        <v>675.05300569600001</v>
      </c>
      <c r="M174" s="3">
        <v>1.1850921235069176</v>
      </c>
    </row>
    <row r="175" spans="1:14">
      <c r="A175" s="16" t="s">
        <v>218</v>
      </c>
      <c r="B175">
        <v>120</v>
      </c>
      <c r="C175">
        <v>120</v>
      </c>
      <c r="D175">
        <v>2.86</v>
      </c>
      <c r="E175">
        <v>228</v>
      </c>
      <c r="F175" s="2">
        <v>47.44</v>
      </c>
      <c r="G175">
        <v>360</v>
      </c>
      <c r="H175" s="3">
        <v>3</v>
      </c>
      <c r="I175" s="7">
        <f>Data!K176</f>
        <v>0.12268042549711543</v>
      </c>
      <c r="J175" s="3">
        <f>Data!M176</f>
        <v>0.79477713002141337</v>
      </c>
      <c r="K175" s="4">
        <f>Data!N176</f>
        <v>992</v>
      </c>
      <c r="L175" s="4">
        <f>Data!P176</f>
        <v>925.10113369599981</v>
      </c>
      <c r="M175" s="3">
        <v>1.0723151922176586</v>
      </c>
    </row>
    <row r="176" spans="1:14">
      <c r="A176" s="16" t="s">
        <v>219</v>
      </c>
      <c r="B176">
        <v>120</v>
      </c>
      <c r="C176">
        <v>120</v>
      </c>
      <c r="D176">
        <v>2.86</v>
      </c>
      <c r="E176">
        <v>228</v>
      </c>
      <c r="F176" s="2">
        <v>47.44</v>
      </c>
      <c r="G176">
        <v>360</v>
      </c>
      <c r="H176" s="3">
        <v>3</v>
      </c>
      <c r="I176" s="7">
        <f>Data!K177</f>
        <v>0.12268042549711543</v>
      </c>
      <c r="J176" s="3">
        <f>Data!M177</f>
        <v>0.79477713002141337</v>
      </c>
      <c r="K176" s="4">
        <f>Data!N177</f>
        <v>1050</v>
      </c>
      <c r="L176" s="4">
        <f>Data!P177</f>
        <v>925.10113369599981</v>
      </c>
      <c r="M176" s="3">
        <v>1.1350110401497395</v>
      </c>
    </row>
    <row r="177" spans="1:13">
      <c r="A177" s="16" t="s">
        <v>220</v>
      </c>
      <c r="B177">
        <v>100</v>
      </c>
      <c r="C177">
        <v>110</v>
      </c>
      <c r="D177">
        <v>2.86</v>
      </c>
      <c r="E177">
        <v>228</v>
      </c>
      <c r="F177" s="2">
        <v>47.44</v>
      </c>
      <c r="G177">
        <v>330</v>
      </c>
      <c r="H177" s="3">
        <v>3.3</v>
      </c>
      <c r="I177" s="7">
        <f>Data!K178</f>
        <v>0.13109227750279487</v>
      </c>
      <c r="J177" s="3">
        <f>Data!M178</f>
        <v>0.7285457025196288</v>
      </c>
      <c r="K177" s="4">
        <f>Data!N178</f>
        <v>844</v>
      </c>
      <c r="L177" s="4">
        <f>Data!P178</f>
        <v>732.82103769599985</v>
      </c>
      <c r="M177" s="3">
        <v>1.1517136607507181</v>
      </c>
    </row>
    <row r="178" spans="1:13">
      <c r="A178" s="16" t="s">
        <v>221</v>
      </c>
      <c r="B178">
        <v>100</v>
      </c>
      <c r="C178">
        <v>110</v>
      </c>
      <c r="D178">
        <v>2.86</v>
      </c>
      <c r="E178">
        <v>228</v>
      </c>
      <c r="F178" s="2">
        <v>47.44</v>
      </c>
      <c r="G178">
        <v>330</v>
      </c>
      <c r="H178" s="3">
        <v>3.3</v>
      </c>
      <c r="I178" s="7">
        <f>Data!K179</f>
        <v>0.13109227750279487</v>
      </c>
      <c r="J178" s="3">
        <f>Data!M179</f>
        <v>0.7285457025196288</v>
      </c>
      <c r="K178" s="4">
        <f>Data!N179</f>
        <v>860</v>
      </c>
      <c r="L178" s="4">
        <f>Data!P179</f>
        <v>732.82103769599985</v>
      </c>
      <c r="M178" s="3">
        <v>1.173547095077746</v>
      </c>
    </row>
    <row r="179" spans="1:13">
      <c r="A179" s="16" t="s">
        <v>222</v>
      </c>
      <c r="B179">
        <v>135</v>
      </c>
      <c r="C179">
        <v>150</v>
      </c>
      <c r="D179">
        <v>2.86</v>
      </c>
      <c r="E179">
        <v>228</v>
      </c>
      <c r="F179" s="2">
        <v>47.44</v>
      </c>
      <c r="G179">
        <v>450</v>
      </c>
      <c r="H179" s="3">
        <v>3.3333333333333335</v>
      </c>
      <c r="I179" s="7">
        <f>Data!K180</f>
        <v>0.13910993614323494</v>
      </c>
      <c r="J179" s="3">
        <f>Data!M180</f>
        <v>0.99347141252676663</v>
      </c>
      <c r="K179" s="4">
        <f>Data!N180</f>
        <v>1420</v>
      </c>
      <c r="L179" s="4">
        <f>Data!P180</f>
        <v>1249.1012776959999</v>
      </c>
      <c r="M179" s="3">
        <v>1.1368173464838873</v>
      </c>
    </row>
    <row r="180" spans="1:13">
      <c r="A180" s="16" t="s">
        <v>223</v>
      </c>
      <c r="B180">
        <v>135</v>
      </c>
      <c r="C180">
        <v>150</v>
      </c>
      <c r="D180">
        <v>2.86</v>
      </c>
      <c r="E180">
        <v>228</v>
      </c>
      <c r="F180" s="2">
        <v>47.44</v>
      </c>
      <c r="G180">
        <v>450</v>
      </c>
      <c r="H180" s="3">
        <v>3.3333333333333335</v>
      </c>
      <c r="I180" s="7">
        <f>Data!K181</f>
        <v>0.13910993614323494</v>
      </c>
      <c r="J180" s="3">
        <f>Data!M181</f>
        <v>0.99347141252676663</v>
      </c>
      <c r="K180" s="4">
        <f>Data!N181</f>
        <v>1340</v>
      </c>
      <c r="L180" s="4">
        <f>Data!P181</f>
        <v>1249.1012776959999</v>
      </c>
      <c r="M180" s="3">
        <v>1.0727712987946543</v>
      </c>
    </row>
    <row r="181" spans="1:13">
      <c r="A181" s="16" t="s">
        <v>224</v>
      </c>
      <c r="B181">
        <v>70</v>
      </c>
      <c r="C181">
        <v>90</v>
      </c>
      <c r="D181">
        <v>2.86</v>
      </c>
      <c r="E181">
        <v>228</v>
      </c>
      <c r="F181" s="2">
        <v>47.44</v>
      </c>
      <c r="G181">
        <v>270</v>
      </c>
      <c r="H181" s="3">
        <v>3.8571428571428572</v>
      </c>
      <c r="I181" s="7">
        <f>Data!K182</f>
        <v>0.14482038920866375</v>
      </c>
      <c r="J181" s="3">
        <f>Data!M182</f>
        <v>0.59608284751606</v>
      </c>
      <c r="K181" s="4">
        <f>Data!N182</f>
        <v>554</v>
      </c>
      <c r="L181" s="4">
        <f>Data!P182</f>
        <v>458.21287769600002</v>
      </c>
      <c r="M181" s="3">
        <v>1.2090450246305597</v>
      </c>
    </row>
    <row r="182" spans="1:13">
      <c r="A182" s="16" t="s">
        <v>225</v>
      </c>
      <c r="B182">
        <v>70</v>
      </c>
      <c r="C182">
        <v>90</v>
      </c>
      <c r="D182">
        <v>2.86</v>
      </c>
      <c r="E182">
        <v>228</v>
      </c>
      <c r="F182" s="2">
        <v>47.44</v>
      </c>
      <c r="G182">
        <v>270</v>
      </c>
      <c r="H182" s="3">
        <v>3.8571428571428572</v>
      </c>
      <c r="I182" s="7">
        <f>Data!K183</f>
        <v>0.14482038920866375</v>
      </c>
      <c r="J182" s="3">
        <f>Data!M183</f>
        <v>0.59608284751606</v>
      </c>
      <c r="K182" s="4">
        <f>Data!N183</f>
        <v>576</v>
      </c>
      <c r="L182" s="4">
        <f>Data!P183</f>
        <v>458.21287769600002</v>
      </c>
      <c r="M182" s="3">
        <v>1.2570576429371885</v>
      </c>
    </row>
    <row r="183" spans="1:13">
      <c r="A183" s="16" t="s">
        <v>226</v>
      </c>
      <c r="B183">
        <v>75</v>
      </c>
      <c r="C183">
        <v>100</v>
      </c>
      <c r="D183">
        <v>2.86</v>
      </c>
      <c r="E183">
        <v>228</v>
      </c>
      <c r="F183" s="2">
        <v>47.44</v>
      </c>
      <c r="G183">
        <v>300</v>
      </c>
      <c r="H183" s="3">
        <v>4</v>
      </c>
      <c r="I183" s="7">
        <f>Data!K184</f>
        <v>0.15174701835670623</v>
      </c>
      <c r="J183" s="3">
        <f>Data!M184</f>
        <v>0.66231427501784446</v>
      </c>
      <c r="K183" s="4">
        <f>Data!N184</f>
        <v>640</v>
      </c>
      <c r="L183" s="4">
        <f>Data!P184</f>
        <v>530.63292569600003</v>
      </c>
      <c r="M183" s="3">
        <v>1.206106837717523</v>
      </c>
    </row>
    <row r="184" spans="1:13">
      <c r="A184" s="16" t="s">
        <v>227</v>
      </c>
      <c r="B184">
        <v>75</v>
      </c>
      <c r="C184">
        <v>100</v>
      </c>
      <c r="D184">
        <v>2.86</v>
      </c>
      <c r="E184">
        <v>228</v>
      </c>
      <c r="F184" s="2">
        <v>47.44</v>
      </c>
      <c r="G184">
        <v>300</v>
      </c>
      <c r="H184" s="3">
        <v>4</v>
      </c>
      <c r="I184" s="7">
        <f>Data!K185</f>
        <v>0.15174701835670623</v>
      </c>
      <c r="J184" s="3">
        <f>Data!M185</f>
        <v>0.66231427501784446</v>
      </c>
      <c r="K184" s="4">
        <f>Data!N185</f>
        <v>672</v>
      </c>
      <c r="L184" s="4">
        <f>Data!P185</f>
        <v>530.63292569600003</v>
      </c>
      <c r="M184" s="3">
        <v>1.2664121796033994</v>
      </c>
    </row>
    <row r="185" spans="1:13">
      <c r="A185" s="16" t="s">
        <v>228</v>
      </c>
      <c r="B185">
        <v>90</v>
      </c>
      <c r="C185">
        <v>120</v>
      </c>
      <c r="D185">
        <v>2.86</v>
      </c>
      <c r="E185">
        <v>228</v>
      </c>
      <c r="F185" s="2">
        <v>47.44</v>
      </c>
      <c r="G185">
        <v>360</v>
      </c>
      <c r="H185" s="3">
        <v>4</v>
      </c>
      <c r="I185" s="7">
        <f>Data!K186</f>
        <v>0.15624872504007886</v>
      </c>
      <c r="J185" s="3">
        <f>Data!M186</f>
        <v>0.79477713002141337</v>
      </c>
      <c r="K185" s="4">
        <f>Data!N186</f>
        <v>800</v>
      </c>
      <c r="L185" s="4">
        <f>Data!P186</f>
        <v>723.33303769599979</v>
      </c>
      <c r="M185" s="3">
        <v>1.1059912354455756</v>
      </c>
    </row>
    <row r="186" spans="1:13">
      <c r="A186" s="16" t="s">
        <v>229</v>
      </c>
      <c r="B186">
        <v>90</v>
      </c>
      <c r="C186">
        <v>120</v>
      </c>
      <c r="D186">
        <v>2.86</v>
      </c>
      <c r="E186">
        <v>228</v>
      </c>
      <c r="F186" s="2">
        <v>47.44</v>
      </c>
      <c r="G186">
        <v>360</v>
      </c>
      <c r="H186" s="3">
        <v>4</v>
      </c>
      <c r="I186" s="7">
        <f>Data!K187</f>
        <v>0.15624872504007886</v>
      </c>
      <c r="J186" s="3">
        <f>Data!M187</f>
        <v>0.79477713002141337</v>
      </c>
      <c r="K186" s="4">
        <f>Data!N187</f>
        <v>760</v>
      </c>
      <c r="L186" s="4">
        <f>Data!P187</f>
        <v>723.33303769599979</v>
      </c>
      <c r="M186" s="3">
        <v>1.050691673673297</v>
      </c>
    </row>
    <row r="187" spans="1:13">
      <c r="A187" s="16" t="s">
        <v>230</v>
      </c>
      <c r="B187">
        <v>105</v>
      </c>
      <c r="C187">
        <v>140</v>
      </c>
      <c r="D187">
        <v>2.86</v>
      </c>
      <c r="E187">
        <v>228</v>
      </c>
      <c r="F187" s="2">
        <v>47.44</v>
      </c>
      <c r="G187">
        <v>420</v>
      </c>
      <c r="H187" s="3">
        <v>4</v>
      </c>
      <c r="I187" s="7">
        <f>Data!K188</f>
        <v>0.16029850159865472</v>
      </c>
      <c r="J187" s="3">
        <f>Data!M188</f>
        <v>0.92723998502498217</v>
      </c>
      <c r="K187" s="4">
        <f>Data!N188</f>
        <v>1044</v>
      </c>
      <c r="L187" s="4">
        <f>Data!P188</f>
        <v>944.49714969599995</v>
      </c>
      <c r="M187" s="3">
        <v>1.1053500800251503</v>
      </c>
    </row>
    <row r="188" spans="1:13">
      <c r="A188" s="16" t="s">
        <v>231</v>
      </c>
      <c r="B188">
        <v>105</v>
      </c>
      <c r="C188">
        <v>140</v>
      </c>
      <c r="D188">
        <v>2.86</v>
      </c>
      <c r="E188">
        <v>228</v>
      </c>
      <c r="F188" s="2">
        <v>47.44</v>
      </c>
      <c r="G188">
        <v>420</v>
      </c>
      <c r="H188" s="3">
        <v>4</v>
      </c>
      <c r="I188" s="7">
        <f>Data!K189</f>
        <v>0.16029850159865472</v>
      </c>
      <c r="J188" s="3">
        <f>Data!M189</f>
        <v>0.92723998502498217</v>
      </c>
      <c r="K188" s="4">
        <f>Data!N189</f>
        <v>1086</v>
      </c>
      <c r="L188" s="4">
        <f>Data!P189</f>
        <v>944.49714969599995</v>
      </c>
      <c r="M188" s="3">
        <v>1.1498181866928288</v>
      </c>
    </row>
    <row r="189" spans="1:13">
      <c r="A189" s="16" t="s">
        <v>232</v>
      </c>
      <c r="B189">
        <v>115</v>
      </c>
      <c r="C189">
        <v>150</v>
      </c>
      <c r="D189">
        <v>2.86</v>
      </c>
      <c r="E189">
        <v>228</v>
      </c>
      <c r="F189" s="2">
        <v>47.44</v>
      </c>
      <c r="G189">
        <v>450</v>
      </c>
      <c r="H189" s="3">
        <v>3.9130434782608696</v>
      </c>
      <c r="I189" s="7">
        <f>Data!K190</f>
        <v>0.15920966256544916</v>
      </c>
      <c r="J189" s="3">
        <f>Data!M190</f>
        <v>0.99347141252676663</v>
      </c>
      <c r="K189" s="4">
        <f>Data!N190</f>
        <v>1251</v>
      </c>
      <c r="L189" s="4">
        <f>Data!P190</f>
        <v>1086.1252136959999</v>
      </c>
      <c r="M189" s="3">
        <v>1.1518009012450268</v>
      </c>
    </row>
    <row r="190" spans="1:13">
      <c r="A190" s="16" t="s">
        <v>233</v>
      </c>
      <c r="B190">
        <v>115</v>
      </c>
      <c r="C190">
        <v>150</v>
      </c>
      <c r="D190">
        <v>2.86</v>
      </c>
      <c r="E190">
        <v>228</v>
      </c>
      <c r="F190" s="2">
        <v>47.44</v>
      </c>
      <c r="G190">
        <v>450</v>
      </c>
      <c r="H190" s="3">
        <v>3.9130434782608696</v>
      </c>
      <c r="I190" s="7">
        <f>Data!K191</f>
        <v>0.15920966256544916</v>
      </c>
      <c r="J190" s="3">
        <f>Data!M191</f>
        <v>0.99347141252676663</v>
      </c>
      <c r="K190" s="4">
        <f>Data!N191</f>
        <v>1218</v>
      </c>
      <c r="L190" s="4">
        <f>Data!P191</f>
        <v>1086.1252136959999</v>
      </c>
      <c r="M190" s="3">
        <v>1.1214176640419204</v>
      </c>
    </row>
    <row r="191" spans="1:13">
      <c r="A191" s="16" t="s">
        <v>234</v>
      </c>
      <c r="B191">
        <v>120</v>
      </c>
      <c r="C191">
        <v>160</v>
      </c>
      <c r="D191">
        <v>7.6</v>
      </c>
      <c r="E191">
        <v>194</v>
      </c>
      <c r="F191" s="2">
        <v>47.44</v>
      </c>
      <c r="G191">
        <v>480</v>
      </c>
      <c r="H191" s="3">
        <v>4</v>
      </c>
      <c r="I191" s="7">
        <f>Data!K192</f>
        <v>0.13173974257842358</v>
      </c>
      <c r="J191" s="3">
        <f>Data!M192</f>
        <v>0.36784933949780046</v>
      </c>
      <c r="K191" s="4">
        <f>Data!N192</f>
        <v>1820</v>
      </c>
      <c r="L191" s="4">
        <f>Data!P192</f>
        <v>1500.7461376000001</v>
      </c>
      <c r="M191" s="3">
        <v>1.2127300909869754</v>
      </c>
    </row>
    <row r="192" spans="1:13">
      <c r="A192" s="16" t="s">
        <v>235</v>
      </c>
      <c r="B192">
        <v>120</v>
      </c>
      <c r="C192">
        <v>160</v>
      </c>
      <c r="D192">
        <v>7.6</v>
      </c>
      <c r="E192">
        <v>194</v>
      </c>
      <c r="F192" s="2">
        <v>47.44</v>
      </c>
      <c r="G192">
        <v>480</v>
      </c>
      <c r="H192" s="3">
        <v>4</v>
      </c>
      <c r="I192" s="7">
        <f>Data!K193</f>
        <v>0.13173974257842358</v>
      </c>
      <c r="J192" s="3">
        <f>Data!M193</f>
        <v>0.36784933949780046</v>
      </c>
      <c r="K192" s="4">
        <f>Data!N193</f>
        <v>1770</v>
      </c>
      <c r="L192" s="4">
        <f>Data!P193</f>
        <v>1500.7461376000001</v>
      </c>
      <c r="M192" s="3">
        <v>1.1794133302455749</v>
      </c>
    </row>
    <row r="193" spans="1:13">
      <c r="J193" s="3"/>
      <c r="K193" s="4"/>
      <c r="L193" s="8" t="s">
        <v>299</v>
      </c>
      <c r="M193" s="10">
        <f>AVERAGE(M173:M192)</f>
        <v>1.1534470060778959</v>
      </c>
    </row>
    <row r="194" spans="1:13">
      <c r="J194" s="3"/>
      <c r="K194" s="4"/>
      <c r="L194" s="4" t="s">
        <v>298</v>
      </c>
      <c r="M194" s="7">
        <f>STDEV(M173:M192)</f>
        <v>5.8756004171642354E-2</v>
      </c>
    </row>
    <row r="195" spans="1:13">
      <c r="A195" s="8" t="str">
        <f>Data!A196</f>
        <v>Lam &amp; Williams</v>
      </c>
      <c r="B195" s="27">
        <v>2004</v>
      </c>
      <c r="C195" s="28" t="s">
        <v>237</v>
      </c>
      <c r="J195" s="3"/>
      <c r="K195" s="4"/>
      <c r="L195" s="4"/>
    </row>
    <row r="196" spans="1:13">
      <c r="A196" t="str">
        <f>Data!A197</f>
        <v>S3</v>
      </c>
      <c r="B196">
        <f>Data!B197</f>
        <v>100.7</v>
      </c>
      <c r="C196">
        <f>Data!C197</f>
        <v>100.7</v>
      </c>
      <c r="D196">
        <f>Data!D197</f>
        <v>9.6</v>
      </c>
      <c r="E196">
        <f>Data!E197</f>
        <v>400</v>
      </c>
      <c r="F196">
        <f>Data!G197</f>
        <v>24.64</v>
      </c>
      <c r="G196">
        <f>Data!I197</f>
        <v>301</v>
      </c>
      <c r="H196" s="3">
        <f>Data!J197</f>
        <v>2.9890764647467725</v>
      </c>
      <c r="I196" s="7">
        <f>Data!K197</f>
        <v>0.11702284623075589</v>
      </c>
      <c r="J196" s="3">
        <f>Data!M197</f>
        <v>0.26317883396026298</v>
      </c>
      <c r="K196" s="4">
        <f>Data!N197</f>
        <v>1550</v>
      </c>
      <c r="L196" s="4">
        <f>Data!P197</f>
        <v>1562.9610400000001</v>
      </c>
      <c r="M196" s="3">
        <f>K196/L196</f>
        <v>0.99170738126652203</v>
      </c>
    </row>
    <row r="197" spans="1:13">
      <c r="A197" t="str">
        <f>Data!A198</f>
        <v>S4</v>
      </c>
      <c r="B197">
        <f>Data!B198</f>
        <v>101</v>
      </c>
      <c r="C197">
        <f>Data!C198</f>
        <v>101</v>
      </c>
      <c r="D197">
        <f>Data!D198</f>
        <v>9.6</v>
      </c>
      <c r="E197">
        <f>Data!E198</f>
        <v>400</v>
      </c>
      <c r="F197">
        <f>Data!G198</f>
        <v>74.88</v>
      </c>
      <c r="G197">
        <f>Data!I198</f>
        <v>300</v>
      </c>
      <c r="H197" s="3">
        <f>Data!J198</f>
        <v>2.9702970297029703</v>
      </c>
      <c r="I197" s="7">
        <f>Data!K198</f>
        <v>0.12677384086774982</v>
      </c>
      <c r="J197" s="3">
        <f>Data!M198</f>
        <v>0.26396288212499064</v>
      </c>
      <c r="K197" s="4">
        <f>Data!N198</f>
        <v>2000</v>
      </c>
      <c r="L197" s="4">
        <f>Data!P198</f>
        <v>1904.9440511999999</v>
      </c>
      <c r="M197" s="3">
        <f t="shared" ref="M197:M213" si="0">K197/L197</f>
        <v>1.0498996013768072</v>
      </c>
    </row>
    <row r="198" spans="1:13">
      <c r="A198" t="str">
        <f>Data!A199</f>
        <v>S5</v>
      </c>
      <c r="B198">
        <f>Data!B199</f>
        <v>99.9</v>
      </c>
      <c r="C198">
        <f>Data!C199</f>
        <v>99.9</v>
      </c>
      <c r="D198">
        <f>Data!D199</f>
        <v>4.9000000000000004</v>
      </c>
      <c r="E198">
        <f>Data!E199</f>
        <v>289</v>
      </c>
      <c r="F198">
        <f>Data!G199</f>
        <v>24.64</v>
      </c>
      <c r="G198">
        <f>Data!I199</f>
        <v>301</v>
      </c>
      <c r="H198" s="3">
        <f>Data!J199</f>
        <v>3.0130130130130128</v>
      </c>
      <c r="I198" s="7">
        <f>Data!K199</f>
        <v>0.10119598002639107</v>
      </c>
      <c r="J198" s="3">
        <f>Data!M199</f>
        <v>0.43479150960230017</v>
      </c>
      <c r="K198" s="4">
        <f>Data!N199</f>
        <v>800</v>
      </c>
      <c r="L198" s="4">
        <f>Data!P199</f>
        <v>738.1457664000003</v>
      </c>
      <c r="M198" s="3">
        <f t="shared" si="0"/>
        <v>1.0837967735040575</v>
      </c>
    </row>
    <row r="199" spans="1:13">
      <c r="A199" t="str">
        <f>Data!A200</f>
        <v>S6</v>
      </c>
      <c r="B199">
        <f>Data!B200</f>
        <v>99.8</v>
      </c>
      <c r="C199">
        <f>Data!C200</f>
        <v>99.8</v>
      </c>
      <c r="D199">
        <f>Data!D200</f>
        <v>4.9000000000000004</v>
      </c>
      <c r="E199">
        <f>Data!E200</f>
        <v>300</v>
      </c>
      <c r="F199">
        <f>Data!G200</f>
        <v>74.88</v>
      </c>
      <c r="G199">
        <f>Data!I200</f>
        <v>300</v>
      </c>
      <c r="H199" s="3">
        <f>Data!J200</f>
        <v>3.0060120240480961</v>
      </c>
      <c r="I199" s="7">
        <f>Data!K200</f>
        <v>0.12354421791393871</v>
      </c>
      <c r="J199" s="3">
        <f>Data!M200</f>
        <v>0.44254538265329663</v>
      </c>
      <c r="K199" s="4">
        <f>Data!N200</f>
        <v>900</v>
      </c>
      <c r="L199" s="4">
        <f>Data!P200</f>
        <v>1164.5399999999997</v>
      </c>
      <c r="M199" s="3">
        <f t="shared" si="0"/>
        <v>0.77283734350043809</v>
      </c>
    </row>
    <row r="200" spans="1:13">
      <c r="A200" t="str">
        <f>Data!A201</f>
        <v>S7</v>
      </c>
      <c r="B200">
        <f>Data!B201</f>
        <v>100.1</v>
      </c>
      <c r="C200">
        <f>Data!C201</f>
        <v>100.1</v>
      </c>
      <c r="D200">
        <f>Data!D201</f>
        <v>4.2</v>
      </c>
      <c r="E200">
        <f>Data!E201</f>
        <v>333</v>
      </c>
      <c r="F200">
        <f>Data!G201</f>
        <v>27.76</v>
      </c>
      <c r="G200">
        <f>Data!I201</f>
        <v>301</v>
      </c>
      <c r="H200" s="3">
        <f>Data!J201</f>
        <v>3.0069930069930071</v>
      </c>
      <c r="I200" s="7">
        <f>Data!K201</f>
        <v>0.10803985150010958</v>
      </c>
      <c r="J200" s="3">
        <f>Data!M201</f>
        <v>0.54559405453177878</v>
      </c>
      <c r="K200" s="4">
        <f>Data!N201</f>
        <v>700</v>
      </c>
      <c r="L200" s="4">
        <f>Data!P201</f>
        <v>769.93374640000025</v>
      </c>
      <c r="M200" s="3">
        <f t="shared" si="0"/>
        <v>0.90916913730955251</v>
      </c>
    </row>
    <row r="201" spans="1:13">
      <c r="A201" t="str">
        <f>Data!A202</f>
        <v>S8</v>
      </c>
      <c r="B201">
        <f>Data!B202</f>
        <v>100</v>
      </c>
      <c r="C201">
        <f>Data!C202</f>
        <v>100</v>
      </c>
      <c r="D201">
        <f>Data!D202</f>
        <v>4.2</v>
      </c>
      <c r="E201">
        <f>Data!E202</f>
        <v>333</v>
      </c>
      <c r="F201">
        <f>Data!G202</f>
        <v>27.76</v>
      </c>
      <c r="G201">
        <f>Data!I202</f>
        <v>302</v>
      </c>
      <c r="H201" s="3">
        <f>Data!J202</f>
        <v>3.02</v>
      </c>
      <c r="I201" s="7">
        <f>Data!K202</f>
        <v>0.10850526901025576</v>
      </c>
      <c r="J201" s="3">
        <f>Data!M202</f>
        <v>0.54504900552625257</v>
      </c>
      <c r="K201" s="4">
        <f>Data!N202</f>
        <v>680</v>
      </c>
      <c r="L201" s="4">
        <f>Data!P202</f>
        <v>768.86546560000011</v>
      </c>
      <c r="M201" s="3">
        <f t="shared" si="0"/>
        <v>0.88442000639129748</v>
      </c>
    </row>
    <row r="202" spans="1:13">
      <c r="A202" t="str">
        <f>Data!A203</f>
        <v>S9</v>
      </c>
      <c r="B202">
        <f>Data!B203</f>
        <v>100</v>
      </c>
      <c r="C202">
        <f>Data!C203</f>
        <v>100</v>
      </c>
      <c r="D202">
        <f>Data!D203</f>
        <v>4.0999999999999996</v>
      </c>
      <c r="E202">
        <f>Data!E203</f>
        <v>333</v>
      </c>
      <c r="F202">
        <f>Data!G203</f>
        <v>77.760000000000005</v>
      </c>
      <c r="G202">
        <f>Data!I203</f>
        <v>299</v>
      </c>
      <c r="H202" s="3">
        <f>Data!J203</f>
        <v>2.99</v>
      </c>
      <c r="I202" s="7">
        <f>Data!K203</f>
        <v>0.13001653916598169</v>
      </c>
      <c r="J202" s="3">
        <f>Data!M203</f>
        <v>0.55834288370981966</v>
      </c>
      <c r="K202" s="4">
        <f>Data!N203</f>
        <v>1130</v>
      </c>
      <c r="L202" s="4">
        <f>Data!P203</f>
        <v>1179.0312624000001</v>
      </c>
      <c r="M202" s="3">
        <f t="shared" si="0"/>
        <v>0.95841394205256825</v>
      </c>
    </row>
    <row r="203" spans="1:13">
      <c r="A203" t="str">
        <f>Data!A204</f>
        <v>S10-g</v>
      </c>
      <c r="B203">
        <f>Data!B204</f>
        <v>100</v>
      </c>
      <c r="C203">
        <f>Data!C204</f>
        <v>100</v>
      </c>
      <c r="D203">
        <f>Data!D204</f>
        <v>4.0999999999999996</v>
      </c>
      <c r="E203">
        <f>Data!E204</f>
        <v>333</v>
      </c>
      <c r="F203">
        <f>Data!G204</f>
        <v>77.760000000000005</v>
      </c>
      <c r="G203">
        <f>Data!I204</f>
        <v>300</v>
      </c>
      <c r="H203" s="3">
        <f>Data!J204</f>
        <v>3</v>
      </c>
      <c r="I203" s="7">
        <f>Data!K204</f>
        <v>0.13045137708961374</v>
      </c>
      <c r="J203" s="3">
        <f>Data!M204</f>
        <v>0.55834288370981966</v>
      </c>
      <c r="K203" s="4">
        <f>Data!N204</f>
        <v>970</v>
      </c>
      <c r="L203" s="4">
        <f>Data!P204</f>
        <v>1179.0312624000001</v>
      </c>
      <c r="M203" s="3">
        <f t="shared" si="0"/>
        <v>0.82270931308937267</v>
      </c>
    </row>
    <row r="204" spans="1:13">
      <c r="A204" t="str">
        <f>Data!A205</f>
        <v>S12</v>
      </c>
      <c r="B204">
        <f>Data!B205</f>
        <v>100</v>
      </c>
      <c r="C204">
        <f>Data!C205</f>
        <v>100</v>
      </c>
      <c r="D204">
        <f>Data!D205</f>
        <v>4.0999999999999996</v>
      </c>
      <c r="E204">
        <f>Data!E205</f>
        <v>333</v>
      </c>
      <c r="F204">
        <f>Data!G205</f>
        <v>46.08</v>
      </c>
      <c r="G204">
        <f>Data!I205</f>
        <v>301</v>
      </c>
      <c r="H204" s="3">
        <f>Data!J205</f>
        <v>3.01</v>
      </c>
      <c r="I204" s="7">
        <f>Data!K205</f>
        <v>0.11709847463694931</v>
      </c>
      <c r="J204" s="3">
        <f>Data!M205</f>
        <v>0.55834288370981966</v>
      </c>
      <c r="K204" s="4">
        <f>Data!N205</f>
        <v>880</v>
      </c>
      <c r="L204" s="4">
        <f>Data!P205</f>
        <v>912.05629920000001</v>
      </c>
      <c r="M204" s="3">
        <f t="shared" si="0"/>
        <v>0.96485271881996992</v>
      </c>
    </row>
    <row r="205" spans="1:13">
      <c r="A205" t="str">
        <f>Data!A206</f>
        <v>S13-g</v>
      </c>
      <c r="B205">
        <f>Data!B206</f>
        <v>99.9</v>
      </c>
      <c r="C205">
        <f>Data!C206</f>
        <v>99.9</v>
      </c>
      <c r="D205">
        <f>Data!D206</f>
        <v>4</v>
      </c>
      <c r="E205">
        <f>Data!E206</f>
        <v>333</v>
      </c>
      <c r="F205">
        <f>Data!G206</f>
        <v>46.08</v>
      </c>
      <c r="G205">
        <f>Data!I206</f>
        <v>301</v>
      </c>
      <c r="H205" s="3">
        <f>Data!J206</f>
        <v>3.0130130130130128</v>
      </c>
      <c r="I205" s="7">
        <f>Data!K206</f>
        <v>0.11741854327183147</v>
      </c>
      <c r="J205" s="3">
        <f>Data!M206</f>
        <v>0.57172915434676264</v>
      </c>
      <c r="K205" s="4">
        <f>Data!N206</f>
        <v>830</v>
      </c>
      <c r="L205" s="4">
        <f>Data!P206</f>
        <v>900.12890880000054</v>
      </c>
      <c r="M205" s="3">
        <f t="shared" si="0"/>
        <v>0.92209014940594192</v>
      </c>
    </row>
    <row r="206" spans="1:13">
      <c r="A206" t="str">
        <f>Data!A207</f>
        <v>S14</v>
      </c>
      <c r="B206">
        <f>Data!B207</f>
        <v>101</v>
      </c>
      <c r="C206">
        <f>Data!C207</f>
        <v>101</v>
      </c>
      <c r="D206">
        <f>Data!D207</f>
        <v>9.6</v>
      </c>
      <c r="E206">
        <f>Data!E207</f>
        <v>400</v>
      </c>
      <c r="F206">
        <f>Data!G207</f>
        <v>46.08</v>
      </c>
      <c r="G206">
        <f>Data!I207</f>
        <v>302</v>
      </c>
      <c r="H206" s="3">
        <f>Data!J207</f>
        <v>2.9900990099009901</v>
      </c>
      <c r="I206" s="7">
        <f>Data!K207</f>
        <v>0.12168616779872542</v>
      </c>
      <c r="J206" s="3">
        <f>Data!M207</f>
        <v>0.26396288212499064</v>
      </c>
      <c r="K206" s="4">
        <f>Data!N207</f>
        <v>1800</v>
      </c>
      <c r="L206" s="4">
        <f>Data!P207</f>
        <v>1712.2363392</v>
      </c>
      <c r="M206" s="3">
        <f t="shared" si="0"/>
        <v>1.0512567446390055</v>
      </c>
    </row>
    <row r="207" spans="1:13">
      <c r="A207" t="str">
        <f>Data!A208</f>
        <v>S15-g</v>
      </c>
      <c r="B207">
        <f>Data!B208</f>
        <v>99.8</v>
      </c>
      <c r="C207">
        <f>Data!C208</f>
        <v>99.8</v>
      </c>
      <c r="D207">
        <f>Data!D208</f>
        <v>4.8</v>
      </c>
      <c r="E207">
        <f>Data!E208</f>
        <v>289</v>
      </c>
      <c r="F207">
        <f>Data!G208</f>
        <v>25.52</v>
      </c>
      <c r="G207">
        <f>Data!I208</f>
        <v>302</v>
      </c>
      <c r="H207" s="3">
        <f>Data!J208</f>
        <v>3.026052104208417</v>
      </c>
      <c r="I207" s="7">
        <f>Data!K208</f>
        <v>0.10208803679604993</v>
      </c>
      <c r="J207" s="3">
        <f>Data!M208</f>
        <v>0.44340537209233577</v>
      </c>
      <c r="K207" s="4">
        <f>Data!N208</f>
        <v>780</v>
      </c>
      <c r="L207" s="4">
        <f>Data!P208</f>
        <v>734.7677407999995</v>
      </c>
      <c r="M207" s="3">
        <f t="shared" si="0"/>
        <v>1.0615599415820196</v>
      </c>
    </row>
    <row r="208" spans="1:13">
      <c r="A208" t="str">
        <f>Data!A209</f>
        <v>S16</v>
      </c>
      <c r="B208">
        <f>Data!B209</f>
        <v>99.7</v>
      </c>
      <c r="C208">
        <f>Data!C209</f>
        <v>99.7</v>
      </c>
      <c r="D208">
        <f>Data!D209</f>
        <v>4.7</v>
      </c>
      <c r="E208">
        <f>Data!E209</f>
        <v>289</v>
      </c>
      <c r="F208">
        <f>Data!G209</f>
        <v>46.56</v>
      </c>
      <c r="G208">
        <f>Data!I209</f>
        <v>301</v>
      </c>
      <c r="H208" s="3">
        <f>Data!J209</f>
        <v>3.0190571715145436</v>
      </c>
      <c r="I208" s="7">
        <f>Data!K209</f>
        <v>0.11175928175357702</v>
      </c>
      <c r="J208" s="3">
        <f>Data!M209</f>
        <v>0.45238578192237283</v>
      </c>
      <c r="K208" s="4">
        <f>Data!N209</f>
        <v>1000</v>
      </c>
      <c r="L208" s="4">
        <f>Data!P209</f>
        <v>895.80843040000025</v>
      </c>
      <c r="M208" s="3">
        <f t="shared" si="0"/>
        <v>1.1163101016513941</v>
      </c>
    </row>
    <row r="209" spans="1:13">
      <c r="A209" t="str">
        <f>Data!A210</f>
        <v>S17-g</v>
      </c>
      <c r="B209">
        <f>Data!B210</f>
        <v>99.7</v>
      </c>
      <c r="C209">
        <f>Data!C210</f>
        <v>99.7</v>
      </c>
      <c r="D209">
        <f>Data!D210</f>
        <v>4.7300000000000004</v>
      </c>
      <c r="E209">
        <f>Data!E210</f>
        <v>289</v>
      </c>
      <c r="F209">
        <f>Data!G210</f>
        <v>79.12</v>
      </c>
      <c r="G209">
        <f>Data!I210</f>
        <v>302</v>
      </c>
      <c r="H209" s="3">
        <f>Data!J210</f>
        <v>3.0290872617853561</v>
      </c>
      <c r="I209" s="7">
        <f>Data!K210</f>
        <v>0.12563896243025161</v>
      </c>
      <c r="J209" s="3">
        <f>Data!M210</f>
        <v>0.4495165274915755</v>
      </c>
      <c r="K209" s="4">
        <f>Data!N210</f>
        <v>1050</v>
      </c>
      <c r="L209" s="4">
        <f>Data!P210</f>
        <v>1163.5791049119998</v>
      </c>
      <c r="M209" s="3">
        <f t="shared" si="0"/>
        <v>0.90238815355781965</v>
      </c>
    </row>
    <row r="210" spans="1:13">
      <c r="A210" t="str">
        <f>Data!A211</f>
        <v>S18</v>
      </c>
      <c r="B210">
        <f>Data!B211</f>
        <v>99.9</v>
      </c>
      <c r="C210">
        <f>Data!C211</f>
        <v>99.9</v>
      </c>
      <c r="D210">
        <f>Data!D211</f>
        <v>4.0999999999999996</v>
      </c>
      <c r="E210">
        <f>Data!E211</f>
        <v>333</v>
      </c>
      <c r="F210">
        <f>Data!G211</f>
        <v>79.12</v>
      </c>
      <c r="G210">
        <f>Data!I211</f>
        <v>301</v>
      </c>
      <c r="H210" s="3">
        <f>Data!J211</f>
        <v>3.0130130130130128</v>
      </c>
      <c r="I210" s="7">
        <f>Data!K211</f>
        <v>0.13155375077850837</v>
      </c>
      <c r="J210" s="3">
        <f>Data!M211</f>
        <v>0.55778454082610995</v>
      </c>
      <c r="K210" s="4">
        <f>Data!N211</f>
        <v>1130</v>
      </c>
      <c r="L210" s="4">
        <f>Data!P211</f>
        <v>1188.4943368000004</v>
      </c>
      <c r="M210" s="3">
        <f t="shared" si="0"/>
        <v>0.95078282244280998</v>
      </c>
    </row>
    <row r="211" spans="1:13">
      <c r="A211" t="str">
        <f>Data!A212</f>
        <v>S1-hollow</v>
      </c>
      <c r="B211">
        <f>Data!B212</f>
        <v>100</v>
      </c>
      <c r="C211">
        <f>Data!C212</f>
        <v>100</v>
      </c>
      <c r="D211">
        <f>Data!D212</f>
        <v>9.4</v>
      </c>
      <c r="E211">
        <f>Data!E212</f>
        <v>400</v>
      </c>
      <c r="F211">
        <f>Data!G212</f>
        <v>0.1</v>
      </c>
      <c r="G211">
        <f>Data!I212</f>
        <v>299</v>
      </c>
      <c r="H211" s="3">
        <f>Data!J212</f>
        <v>2.99</v>
      </c>
      <c r="I211" s="7">
        <f>Data!K212</f>
        <v>0.11204939949128184</v>
      </c>
      <c r="J211" s="3">
        <f>Data!M212</f>
        <v>0.2669100135243217</v>
      </c>
      <c r="K211" s="4">
        <f>Data!N212</f>
        <v>1400</v>
      </c>
      <c r="L211" s="4">
        <f>Data!P212</f>
        <v>1363.2833439999997</v>
      </c>
      <c r="M211" s="3">
        <f t="shared" si="0"/>
        <v>1.026932520052853</v>
      </c>
    </row>
    <row r="212" spans="1:13">
      <c r="A212" t="str">
        <f>Data!A213</f>
        <v>S2-hollow</v>
      </c>
      <c r="B212">
        <f>Data!B213</f>
        <v>100</v>
      </c>
      <c r="C212">
        <f>Data!C213</f>
        <v>100</v>
      </c>
      <c r="D212">
        <f>Data!D213</f>
        <v>4.8</v>
      </c>
      <c r="E212">
        <f>Data!E213</f>
        <v>299</v>
      </c>
      <c r="F212">
        <f>Data!G213</f>
        <v>0.1</v>
      </c>
      <c r="G212">
        <f>Data!I213</f>
        <v>299</v>
      </c>
      <c r="H212" s="3">
        <f>Data!J213</f>
        <v>2.99</v>
      </c>
      <c r="I212" s="7">
        <f>Data!K213</f>
        <v>8.961913307308067E-2</v>
      </c>
      <c r="J212" s="3">
        <f>Data!M213</f>
        <v>0.45191533850594329</v>
      </c>
      <c r="K212" s="4">
        <f>Data!N213</f>
        <v>549</v>
      </c>
      <c r="L212" s="4">
        <f>Data!P213</f>
        <v>547.34137599999985</v>
      </c>
      <c r="M212" s="3">
        <f t="shared" si="0"/>
        <v>1.0030303281877235</v>
      </c>
    </row>
    <row r="213" spans="1:13">
      <c r="A213" t="str">
        <f>Data!A214</f>
        <v>S11-hollow</v>
      </c>
      <c r="B213">
        <f>Data!B214</f>
        <v>100</v>
      </c>
      <c r="C213">
        <f>Data!C214</f>
        <v>100</v>
      </c>
      <c r="D213">
        <f>Data!D214</f>
        <v>4.0999999999999996</v>
      </c>
      <c r="E213">
        <f>Data!E214</f>
        <v>333</v>
      </c>
      <c r="F213">
        <f>Data!G214</f>
        <v>0.1</v>
      </c>
      <c r="G213">
        <f>Data!I214</f>
        <v>300</v>
      </c>
      <c r="H213" s="3">
        <f>Data!J214</f>
        <v>3</v>
      </c>
      <c r="I213" s="7">
        <f>Data!K214</f>
        <v>9.319382242353827E-2</v>
      </c>
      <c r="J213" s="3">
        <f>Data!M214</f>
        <v>0.55834288370981966</v>
      </c>
      <c r="K213" s="4">
        <f>Data!N214</f>
        <v>500</v>
      </c>
      <c r="L213" s="4">
        <f>Data!P214</f>
        <v>524.57180400000016</v>
      </c>
      <c r="M213" s="3">
        <f t="shared" si="0"/>
        <v>0.95315835923198011</v>
      </c>
    </row>
    <row r="214" spans="1:13">
      <c r="A214" s="29" t="s">
        <v>257</v>
      </c>
      <c r="B214" s="29"/>
      <c r="J214" s="3"/>
      <c r="L214" s="8" t="s">
        <v>309</v>
      </c>
      <c r="M214" s="10">
        <f>AVERAGE(M196:M210)</f>
        <v>0.96281294203930501</v>
      </c>
    </row>
    <row r="215" spans="1:13">
      <c r="J215" s="3"/>
      <c r="K215" s="8"/>
      <c r="L215" s="22" t="s">
        <v>280</v>
      </c>
      <c r="M215" s="7">
        <f>STDEV(M196:M210)</f>
        <v>9.7983715146887612E-2</v>
      </c>
    </row>
    <row r="216" spans="1:13">
      <c r="A216" s="27" t="s">
        <v>310</v>
      </c>
      <c r="B216" s="27">
        <v>2004</v>
      </c>
      <c r="C216" s="28" t="s">
        <v>258</v>
      </c>
      <c r="D216" s="30" t="s">
        <v>259</v>
      </c>
      <c r="E216" s="30"/>
      <c r="F216" s="28" t="s">
        <v>260</v>
      </c>
      <c r="G216" s="28" t="s">
        <v>261</v>
      </c>
      <c r="H216" s="28" t="s">
        <v>262</v>
      </c>
      <c r="J216" s="3"/>
      <c r="K216" s="7"/>
      <c r="L216" s="7"/>
    </row>
    <row r="217" spans="1:13">
      <c r="A217" t="str">
        <f>Data!A218</f>
        <v>sssc-1</v>
      </c>
      <c r="B217">
        <f>Data!B218</f>
        <v>200</v>
      </c>
      <c r="C217">
        <f>Data!C218</f>
        <v>200</v>
      </c>
      <c r="D217">
        <f>Data!D218</f>
        <v>3</v>
      </c>
      <c r="E217">
        <f>Data!E218</f>
        <v>303.5</v>
      </c>
      <c r="F217">
        <f>Data!G218</f>
        <v>46.8</v>
      </c>
      <c r="G217">
        <f>Data!I218</f>
        <v>600</v>
      </c>
      <c r="H217" s="3">
        <f>Data!J218</f>
        <v>3</v>
      </c>
      <c r="I217" s="7">
        <f>Data!K218</f>
        <v>0.12645352208774535</v>
      </c>
      <c r="J217" s="3">
        <f>Data!M218</f>
        <v>1.4569706858382765</v>
      </c>
      <c r="K217" s="4">
        <f>Data!N218</f>
        <v>2458</v>
      </c>
      <c r="L217" s="4">
        <f>Data!P218</f>
        <v>2478.8388</v>
      </c>
      <c r="M217" s="3">
        <f t="shared" ref="M217:M222" si="1">K217/L217</f>
        <v>0.99159332184085547</v>
      </c>
    </row>
    <row r="218" spans="1:13">
      <c r="A218" t="str">
        <f>Data!A219</f>
        <v>sssc-2</v>
      </c>
      <c r="B218">
        <f>Data!B219</f>
        <v>200</v>
      </c>
      <c r="C218">
        <f>Data!C219</f>
        <v>200</v>
      </c>
      <c r="D218">
        <f>Data!D219</f>
        <v>3</v>
      </c>
      <c r="E218">
        <f>Data!E219</f>
        <v>303.5</v>
      </c>
      <c r="F218">
        <f>Data!G219</f>
        <v>46.8</v>
      </c>
      <c r="G218">
        <f>Data!I219</f>
        <v>601</v>
      </c>
      <c r="H218" s="3">
        <f>Data!J219</f>
        <v>3.0049999999999999</v>
      </c>
      <c r="I218" s="7">
        <f>Data!K219</f>
        <v>0.12666427795789159</v>
      </c>
      <c r="J218" s="3">
        <f>Data!M219</f>
        <v>1.4569706858382765</v>
      </c>
      <c r="K218" s="4">
        <f>Data!N219</f>
        <v>2594</v>
      </c>
      <c r="L218" s="4">
        <f>Data!P219</f>
        <v>2478.8388</v>
      </c>
      <c r="M218" s="3">
        <f t="shared" si="1"/>
        <v>1.046457720445557</v>
      </c>
    </row>
    <row r="219" spans="1:13">
      <c r="A219" t="str">
        <f>Data!A220</f>
        <v>ssh-1</v>
      </c>
      <c r="B219">
        <f>Data!B220</f>
        <v>200</v>
      </c>
      <c r="C219">
        <f>Data!C220</f>
        <v>200</v>
      </c>
      <c r="D219">
        <f>Data!D220</f>
        <v>3</v>
      </c>
      <c r="E219">
        <f>Data!E220</f>
        <v>303.5</v>
      </c>
      <c r="F219">
        <f>Data!G220</f>
        <v>46.8</v>
      </c>
      <c r="G219">
        <f>Data!I220</f>
        <v>602</v>
      </c>
      <c r="H219" s="3">
        <f>Data!J220</f>
        <v>3.01</v>
      </c>
      <c r="I219" s="7">
        <f>Data!K220</f>
        <v>0.12687503382803783</v>
      </c>
      <c r="J219" s="3">
        <f>Data!M220</f>
        <v>1.4569706858382765</v>
      </c>
      <c r="K219" s="4">
        <f>Data!N220</f>
        <v>2306</v>
      </c>
      <c r="L219" s="4">
        <f>Data!P220</f>
        <v>2478.8388</v>
      </c>
      <c r="M219" s="3">
        <f t="shared" si="1"/>
        <v>0.93027428810618906</v>
      </c>
    </row>
    <row r="220" spans="1:13">
      <c r="A220" t="str">
        <f>Data!A221</f>
        <v>ssh-2</v>
      </c>
      <c r="B220">
        <f>Data!B221</f>
        <v>200</v>
      </c>
      <c r="C220">
        <f>Data!C221</f>
        <v>200</v>
      </c>
      <c r="D220">
        <f>Data!D221</f>
        <v>3</v>
      </c>
      <c r="E220">
        <f>Data!E221</f>
        <v>303.5</v>
      </c>
      <c r="F220">
        <f>Data!G221</f>
        <v>46.8</v>
      </c>
      <c r="G220">
        <f>Data!I221</f>
        <v>603</v>
      </c>
      <c r="H220" s="3">
        <f>Data!J221</f>
        <v>3.0150000000000001</v>
      </c>
      <c r="I220" s="7">
        <f>Data!K221</f>
        <v>0.12708578969818407</v>
      </c>
      <c r="J220" s="3">
        <f>Data!M221</f>
        <v>1.4569706858382765</v>
      </c>
      <c r="K220" s="4">
        <f>Data!N221</f>
        <v>2284</v>
      </c>
      <c r="L220" s="4">
        <f>Data!P221</f>
        <v>2478.8388</v>
      </c>
      <c r="M220" s="3">
        <f t="shared" si="1"/>
        <v>0.9213991648024874</v>
      </c>
    </row>
    <row r="221" spans="1:13">
      <c r="A221" t="str">
        <f>Data!A222</f>
        <v>ssv-1</v>
      </c>
      <c r="B221">
        <f>Data!B222</f>
        <v>200</v>
      </c>
      <c r="C221">
        <f>Data!C222</f>
        <v>200</v>
      </c>
      <c r="D221">
        <f>Data!D222</f>
        <v>3</v>
      </c>
      <c r="E221">
        <f>Data!E222</f>
        <v>303.5</v>
      </c>
      <c r="F221">
        <f>Data!G222</f>
        <v>46.8</v>
      </c>
      <c r="G221">
        <f>Data!I222</f>
        <v>604</v>
      </c>
      <c r="H221" s="3">
        <f>Data!J222</f>
        <v>3.02</v>
      </c>
      <c r="I221" s="7">
        <f>Data!K222</f>
        <v>0.12729654556833031</v>
      </c>
      <c r="J221" s="3">
        <f>Data!M222</f>
        <v>1.4569706858382765</v>
      </c>
      <c r="K221" s="4">
        <f>Data!N222</f>
        <v>2550</v>
      </c>
      <c r="L221" s="4">
        <f>Data!P222</f>
        <v>2478.8388</v>
      </c>
      <c r="M221" s="3">
        <f t="shared" si="1"/>
        <v>1.0287074738381536</v>
      </c>
    </row>
    <row r="222" spans="1:13">
      <c r="A222" t="str">
        <f>Data!A223</f>
        <v>ssv-2</v>
      </c>
      <c r="B222">
        <f>Data!B223</f>
        <v>200</v>
      </c>
      <c r="C222">
        <f>Data!C223</f>
        <v>200</v>
      </c>
      <c r="D222">
        <f>Data!D223</f>
        <v>3</v>
      </c>
      <c r="E222">
        <f>Data!E223</f>
        <v>303.5</v>
      </c>
      <c r="F222">
        <f>Data!G223</f>
        <v>46.8</v>
      </c>
      <c r="G222">
        <f>Data!I223</f>
        <v>605</v>
      </c>
      <c r="H222" s="3">
        <f>Data!J223</f>
        <v>3.0249999999999999</v>
      </c>
      <c r="I222" s="7">
        <f>Data!K223</f>
        <v>0.12750730143847655</v>
      </c>
      <c r="J222" s="3">
        <f>Data!M223</f>
        <v>1.4569706858382765</v>
      </c>
      <c r="K222" s="4">
        <f>Data!N223</f>
        <v>2587</v>
      </c>
      <c r="L222" s="4">
        <f>Data!P223</f>
        <v>2478.8388</v>
      </c>
      <c r="M222" s="3">
        <f t="shared" si="1"/>
        <v>1.0436338175761974</v>
      </c>
    </row>
    <row r="223" spans="1:13">
      <c r="L223" s="8" t="s">
        <v>311</v>
      </c>
      <c r="M223" s="10">
        <f>AVERAGE(M217:M222)</f>
        <v>0.99367763110157326</v>
      </c>
    </row>
    <row r="224" spans="1:13">
      <c r="L224" t="s">
        <v>298</v>
      </c>
      <c r="M224" s="7">
        <f>STDEV(M217:M222)</f>
        <v>5.6137248274258367E-2</v>
      </c>
    </row>
    <row r="225" spans="9:13">
      <c r="K225" s="3" t="s">
        <v>312</v>
      </c>
      <c r="L225" s="8" t="s">
        <v>313</v>
      </c>
      <c r="M225" s="10">
        <f>AVERAGE(M8:M9,M12:M31,M34:M69,M72:M79,M82:M83,M86:M133,M136:M139,M142:M145,M148:M151,M154:M161,M163:M170,M173:M192,M196:M210,M217:M222)</f>
        <v>1.0883274745903757</v>
      </c>
    </row>
    <row r="226" spans="9:13">
      <c r="K226" s="3"/>
      <c r="L226" s="7" t="s">
        <v>298</v>
      </c>
      <c r="M226" s="7">
        <f>(2*M11+20*M33+36*M71+8*M81+2*M85+48*M135+4*M141+4*M147+4*M153+8*N162+8*M172+20*M194+15*M215+6*M224)/185</f>
        <v>9.8478883732054281E-2</v>
      </c>
    </row>
    <row r="227" spans="9:13">
      <c r="I227">
        <f>COUNTIF(F8:F222,"&gt;74")</f>
        <v>30</v>
      </c>
      <c r="J227" s="16" t="s">
        <v>314</v>
      </c>
      <c r="K227" t="s">
        <v>315</v>
      </c>
      <c r="L227" t="s">
        <v>316</v>
      </c>
      <c r="M227" s="3">
        <f t="array" ref="M227">(SUM(IF(F8:F222 &gt;74,M8:M222)))/I227</f>
        <v>0.90860739164469295</v>
      </c>
    </row>
    <row r="228" spans="9:13">
      <c r="L228" t="s">
        <v>298</v>
      </c>
      <c r="M228" s="7">
        <f>STDEV(M83,M89,M93,M97,M101,M105,M109,M113,M117,M121,M123,M125,M127,M129,M131,M133,M136:M139,M142:M145,M197,M199,M202,M203,M209,M210)</f>
        <v>8.0363723743185178E-2</v>
      </c>
    </row>
  </sheetData>
  <mergeCells count="4">
    <mergeCell ref="B3:C3"/>
    <mergeCell ref="A214:B214"/>
    <mergeCell ref="D216:E216"/>
    <mergeCell ref="G3:K3"/>
  </mergeCells>
  <phoneticPr fontId="0" type="noConversion"/>
  <pageMargins left="0.75" right="0.75" top="1" bottom="1" header="0.5" footer="0.5"/>
  <pageSetup paperSize="9" scale="77" orientation="portrait" horizontalDpi="30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GOODE</dc:creator>
  <cp:keywords/>
  <dc:description/>
  <cp:lastModifiedBy>X</cp:lastModifiedBy>
  <cp:revision/>
  <dcterms:created xsi:type="dcterms:W3CDTF">1999-11-19T15:06:59Z</dcterms:created>
  <dcterms:modified xsi:type="dcterms:W3CDTF">2018-11-12T15:42:49Z</dcterms:modified>
  <cp:category/>
  <cp:contentStatus/>
</cp:coreProperties>
</file>