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oode\Douglas\ASCCS\for CD\CFST Column Database 2 2007-17\"/>
    </mc:Choice>
  </mc:AlternateContent>
  <xr:revisionPtr revIDLastSave="0" documentId="12_ncr:500000_{F649483E-188D-412E-9A47-CB0503098D94}" xr6:coauthVersionLast="31" xr6:coauthVersionMax="31" xr10:uidLastSave="{00000000-0000-0000-0000-000000000000}"/>
  <bookViews>
    <workbookView xWindow="0" yWindow="0" windowWidth="17625" windowHeight="6960" xr2:uid="{00000000-000D-0000-FFFF-FFFF00000000}"/>
  </bookViews>
  <sheets>
    <sheet name="Summary" sheetId="2" r:id="rId1"/>
    <sheet name="Data" sheetId="1" r:id="rId2"/>
  </sheets>
  <definedNames>
    <definedName name="_xlnm.Print_Area" localSheetId="1">Data!$A$1:$AL$135</definedName>
    <definedName name="_xlnm.Print_Area" localSheetId="0">Summary!$A$1:$AA$150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9" i="2" l="1"/>
  <c r="P148" i="2"/>
  <c r="K145" i="2" l="1" a="1"/>
  <c r="K145" i="2" s="1"/>
  <c r="G145" i="2"/>
  <c r="V150" i="2"/>
  <c r="W150" i="2" s="1"/>
  <c r="S150" i="2"/>
  <c r="R150" i="2"/>
  <c r="L143" i="2" l="1"/>
  <c r="L142" i="2"/>
  <c r="L135" i="2"/>
  <c r="L136" i="2"/>
  <c r="L137" i="2"/>
  <c r="L138" i="2"/>
  <c r="L139" i="2"/>
  <c r="L134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00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82" i="2"/>
  <c r="L66" i="2"/>
  <c r="L67" i="2"/>
  <c r="L68" i="2"/>
  <c r="L69" i="2"/>
  <c r="L70" i="2"/>
  <c r="L71" i="2"/>
  <c r="L72" i="2"/>
  <c r="L73" i="2"/>
  <c r="L65" i="2"/>
  <c r="L60" i="2"/>
  <c r="L61" i="2"/>
  <c r="L62" i="2"/>
  <c r="L5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39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10" i="2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2" i="1"/>
  <c r="J63" i="1"/>
  <c r="J64" i="1"/>
  <c r="J65" i="1"/>
  <c r="J66" i="1"/>
  <c r="J67" i="1"/>
  <c r="J68" i="1"/>
  <c r="J69" i="1"/>
  <c r="J70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2" i="1"/>
  <c r="J123" i="1"/>
  <c r="J124" i="1"/>
  <c r="J125" i="1"/>
  <c r="J126" i="1"/>
  <c r="J127" i="1"/>
  <c r="J129" i="1"/>
  <c r="J130" i="1"/>
  <c r="J10" i="1"/>
  <c r="R147" i="2" l="1"/>
  <c r="Z145" i="2"/>
  <c r="V145" i="2"/>
  <c r="R145" i="2"/>
  <c r="R141" i="2"/>
  <c r="Z133" i="2"/>
  <c r="V133" i="2"/>
  <c r="R133" i="2"/>
  <c r="Z99" i="2"/>
  <c r="V99" i="2"/>
  <c r="R99" i="2"/>
  <c r="Z75" i="2"/>
  <c r="V75" i="2"/>
  <c r="R75" i="2"/>
  <c r="Z64" i="2"/>
  <c r="V64" i="2"/>
  <c r="R64" i="2"/>
  <c r="Z58" i="2"/>
  <c r="R58" i="2"/>
  <c r="Z38" i="2"/>
  <c r="V38" i="2"/>
  <c r="R38" i="2"/>
  <c r="Z71" i="2" l="1"/>
  <c r="V71" i="2"/>
  <c r="R71" i="2"/>
  <c r="V61" i="2" l="1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4" i="2"/>
  <c r="Z135" i="2"/>
  <c r="Z136" i="2"/>
  <c r="Z137" i="2"/>
  <c r="Z138" i="2"/>
  <c r="Z139" i="2"/>
  <c r="Z142" i="2"/>
  <c r="Z144" i="2" s="1"/>
  <c r="Z143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4" i="2"/>
  <c r="V141" i="2" s="1"/>
  <c r="V135" i="2"/>
  <c r="V136" i="2"/>
  <c r="V137" i="2"/>
  <c r="V138" i="2"/>
  <c r="V139" i="2"/>
  <c r="V142" i="2"/>
  <c r="V144" i="2" s="1"/>
  <c r="V143" i="2"/>
  <c r="Z82" i="2"/>
  <c r="V82" i="2"/>
  <c r="V65" i="2"/>
  <c r="V66" i="2"/>
  <c r="V67" i="2"/>
  <c r="V68" i="2"/>
  <c r="V69" i="2"/>
  <c r="V70" i="2"/>
  <c r="V72" i="2"/>
  <c r="V73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9" i="2"/>
  <c r="Z60" i="2"/>
  <c r="Z61" i="2"/>
  <c r="Z62" i="2"/>
  <c r="Z65" i="2"/>
  <c r="Z66" i="2"/>
  <c r="Z67" i="2"/>
  <c r="Z68" i="2"/>
  <c r="Z69" i="2"/>
  <c r="Z70" i="2"/>
  <c r="Z72" i="2"/>
  <c r="Z73" i="2"/>
  <c r="Z36" i="2"/>
  <c r="Z35" i="2"/>
  <c r="Z34" i="2"/>
  <c r="Z33" i="2"/>
  <c r="Z32" i="2"/>
  <c r="Z31" i="2"/>
  <c r="Z30" i="2"/>
  <c r="Z29" i="2"/>
  <c r="Z28" i="2"/>
  <c r="Z150" i="2" l="1"/>
  <c r="AA150" i="2" s="1"/>
  <c r="Z141" i="2"/>
  <c r="Z147" i="2" s="1"/>
  <c r="Z63" i="2"/>
  <c r="Z57" i="2"/>
  <c r="V140" i="2"/>
  <c r="V132" i="2"/>
  <c r="Z132" i="2"/>
  <c r="Z140" i="2"/>
  <c r="V74" i="2"/>
  <c r="Z74" i="2"/>
  <c r="Z98" i="2"/>
  <c r="V98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9" i="2"/>
  <c r="V60" i="2"/>
  <c r="V62" i="2"/>
  <c r="Z10" i="2"/>
  <c r="V10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4" i="2"/>
  <c r="R135" i="2"/>
  <c r="R136" i="2"/>
  <c r="R137" i="2"/>
  <c r="R138" i="2"/>
  <c r="R139" i="2"/>
  <c r="R142" i="2"/>
  <c r="R144" i="2" s="1"/>
  <c r="R143" i="2"/>
  <c r="R82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9" i="2"/>
  <c r="R60" i="2"/>
  <c r="R61" i="2"/>
  <c r="R62" i="2"/>
  <c r="R65" i="2"/>
  <c r="R66" i="2"/>
  <c r="R67" i="2"/>
  <c r="R68" i="2"/>
  <c r="R69" i="2"/>
  <c r="R70" i="2"/>
  <c r="R72" i="2"/>
  <c r="R73" i="2"/>
  <c r="R10" i="2"/>
  <c r="V58" i="2" l="1"/>
  <c r="V147" i="2" s="1"/>
  <c r="R37" i="2"/>
  <c r="R63" i="2"/>
  <c r="R74" i="2"/>
  <c r="R132" i="2"/>
  <c r="V37" i="2"/>
  <c r="V63" i="2"/>
  <c r="R57" i="2"/>
  <c r="Z37" i="2"/>
  <c r="Z146" i="2" s="1"/>
  <c r="R140" i="2"/>
  <c r="V57" i="2"/>
  <c r="R98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9" i="2"/>
  <c r="N60" i="2"/>
  <c r="N61" i="2"/>
  <c r="N62" i="2"/>
  <c r="N65" i="2"/>
  <c r="N66" i="2"/>
  <c r="N67" i="2"/>
  <c r="N68" i="2"/>
  <c r="N69" i="2"/>
  <c r="N70" i="2"/>
  <c r="N71" i="2"/>
  <c r="N72" i="2"/>
  <c r="N73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4" i="2"/>
  <c r="N135" i="2"/>
  <c r="N136" i="2"/>
  <c r="N137" i="2"/>
  <c r="N138" i="2"/>
  <c r="N139" i="2"/>
  <c r="N142" i="2"/>
  <c r="N143" i="2"/>
  <c r="N10" i="2"/>
  <c r="K143" i="2"/>
  <c r="G143" i="2"/>
  <c r="K142" i="2"/>
  <c r="G142" i="2"/>
  <c r="K139" i="2"/>
  <c r="G139" i="2"/>
  <c r="K138" i="2"/>
  <c r="G138" i="2"/>
  <c r="K137" i="2"/>
  <c r="G137" i="2"/>
  <c r="K136" i="2"/>
  <c r="G136" i="2"/>
  <c r="K135" i="2"/>
  <c r="G135" i="2"/>
  <c r="K134" i="2"/>
  <c r="G134" i="2"/>
  <c r="K131" i="2"/>
  <c r="G131" i="2"/>
  <c r="K130" i="2"/>
  <c r="G130" i="2"/>
  <c r="K129" i="2"/>
  <c r="G129" i="2"/>
  <c r="K128" i="2"/>
  <c r="G128" i="2"/>
  <c r="K127" i="2"/>
  <c r="G127" i="2"/>
  <c r="K126" i="2"/>
  <c r="G126" i="2"/>
  <c r="K125" i="2"/>
  <c r="G125" i="2"/>
  <c r="K124" i="2"/>
  <c r="G124" i="2"/>
  <c r="K123" i="2"/>
  <c r="G123" i="2"/>
  <c r="K122" i="2"/>
  <c r="G122" i="2"/>
  <c r="K121" i="2"/>
  <c r="G121" i="2"/>
  <c r="K120" i="2"/>
  <c r="G120" i="2"/>
  <c r="K119" i="2"/>
  <c r="G119" i="2"/>
  <c r="K118" i="2"/>
  <c r="G118" i="2"/>
  <c r="K117" i="2"/>
  <c r="G117" i="2"/>
  <c r="K116" i="2"/>
  <c r="G116" i="2"/>
  <c r="K115" i="2"/>
  <c r="G115" i="2"/>
  <c r="K114" i="2"/>
  <c r="G114" i="2"/>
  <c r="K113" i="2"/>
  <c r="G113" i="2"/>
  <c r="K112" i="2"/>
  <c r="G112" i="2"/>
  <c r="K111" i="2"/>
  <c r="G111" i="2"/>
  <c r="K110" i="2"/>
  <c r="G110" i="2"/>
  <c r="K109" i="2"/>
  <c r="G109" i="2"/>
  <c r="K108" i="2"/>
  <c r="G108" i="2"/>
  <c r="K107" i="2"/>
  <c r="G107" i="2"/>
  <c r="K106" i="2"/>
  <c r="G106" i="2"/>
  <c r="K105" i="2"/>
  <c r="G105" i="2"/>
  <c r="K104" i="2"/>
  <c r="G104" i="2"/>
  <c r="K103" i="2"/>
  <c r="G103" i="2"/>
  <c r="K102" i="2"/>
  <c r="G102" i="2"/>
  <c r="K101" i="2"/>
  <c r="G101" i="2"/>
  <c r="K100" i="2"/>
  <c r="G100" i="2"/>
  <c r="K97" i="2"/>
  <c r="G97" i="2"/>
  <c r="K96" i="2"/>
  <c r="G96" i="2"/>
  <c r="K95" i="2"/>
  <c r="G95" i="2"/>
  <c r="K94" i="2"/>
  <c r="G94" i="2"/>
  <c r="K93" i="2"/>
  <c r="G93" i="2"/>
  <c r="K92" i="2"/>
  <c r="G92" i="2"/>
  <c r="K91" i="2"/>
  <c r="G91" i="2"/>
  <c r="K90" i="2"/>
  <c r="G90" i="2"/>
  <c r="K89" i="2"/>
  <c r="G89" i="2"/>
  <c r="K88" i="2"/>
  <c r="G88" i="2"/>
  <c r="K87" i="2"/>
  <c r="G87" i="2"/>
  <c r="K86" i="2"/>
  <c r="G86" i="2"/>
  <c r="K85" i="2"/>
  <c r="G85" i="2"/>
  <c r="K84" i="2"/>
  <c r="G84" i="2"/>
  <c r="K83" i="2"/>
  <c r="G83" i="2"/>
  <c r="K82" i="2"/>
  <c r="G82" i="2"/>
  <c r="K73" i="2"/>
  <c r="G73" i="2"/>
  <c r="K72" i="2"/>
  <c r="G72" i="2"/>
  <c r="K71" i="2"/>
  <c r="G71" i="2"/>
  <c r="K70" i="2"/>
  <c r="G70" i="2"/>
  <c r="K69" i="2"/>
  <c r="G69" i="2"/>
  <c r="K68" i="2"/>
  <c r="G68" i="2"/>
  <c r="K67" i="2"/>
  <c r="G67" i="2"/>
  <c r="K66" i="2"/>
  <c r="G66" i="2"/>
  <c r="K65" i="2"/>
  <c r="G65" i="2"/>
  <c r="K62" i="2"/>
  <c r="G62" i="2"/>
  <c r="K61" i="2"/>
  <c r="G61" i="2"/>
  <c r="K60" i="2"/>
  <c r="G60" i="2"/>
  <c r="K59" i="2"/>
  <c r="G59" i="2"/>
  <c r="K56" i="2"/>
  <c r="G56" i="2"/>
  <c r="K55" i="2"/>
  <c r="G55" i="2"/>
  <c r="K54" i="2"/>
  <c r="G54" i="2"/>
  <c r="K53" i="2"/>
  <c r="G53" i="2"/>
  <c r="K52" i="2"/>
  <c r="G52" i="2"/>
  <c r="K51" i="2"/>
  <c r="G51" i="2"/>
  <c r="K50" i="2"/>
  <c r="G50" i="2"/>
  <c r="K49" i="2"/>
  <c r="G49" i="2"/>
  <c r="K48" i="2"/>
  <c r="G48" i="2"/>
  <c r="K47" i="2"/>
  <c r="G47" i="2"/>
  <c r="K46" i="2"/>
  <c r="G46" i="2"/>
  <c r="K45" i="2"/>
  <c r="G45" i="2"/>
  <c r="K44" i="2"/>
  <c r="G44" i="2"/>
  <c r="K43" i="2"/>
  <c r="G43" i="2"/>
  <c r="K42" i="2"/>
  <c r="G42" i="2"/>
  <c r="K41" i="2"/>
  <c r="G41" i="2"/>
  <c r="K40" i="2"/>
  <c r="G40" i="2"/>
  <c r="K39" i="2"/>
  <c r="G39" i="2"/>
  <c r="K36" i="2"/>
  <c r="G36" i="2"/>
  <c r="K35" i="2"/>
  <c r="G35" i="2"/>
  <c r="K34" i="2"/>
  <c r="G34" i="2"/>
  <c r="K33" i="2"/>
  <c r="G33" i="2"/>
  <c r="K32" i="2"/>
  <c r="G32" i="2"/>
  <c r="K31" i="2"/>
  <c r="G31" i="2"/>
  <c r="K30" i="2"/>
  <c r="G30" i="2"/>
  <c r="K29" i="2"/>
  <c r="G29" i="2"/>
  <c r="K28" i="2"/>
  <c r="G28" i="2"/>
  <c r="K27" i="2"/>
  <c r="G27" i="2"/>
  <c r="K26" i="2"/>
  <c r="G26" i="2"/>
  <c r="K25" i="2"/>
  <c r="G25" i="2"/>
  <c r="K24" i="2"/>
  <c r="G24" i="2"/>
  <c r="K23" i="2"/>
  <c r="G23" i="2"/>
  <c r="K22" i="2"/>
  <c r="G22" i="2"/>
  <c r="K21" i="2"/>
  <c r="G21" i="2"/>
  <c r="K20" i="2"/>
  <c r="G20" i="2"/>
  <c r="K19" i="2"/>
  <c r="G19" i="2"/>
  <c r="K18" i="2"/>
  <c r="G18" i="2"/>
  <c r="K17" i="2"/>
  <c r="G17" i="2"/>
  <c r="K16" i="2"/>
  <c r="G16" i="2"/>
  <c r="K15" i="2"/>
  <c r="G15" i="2"/>
  <c r="K14" i="2"/>
  <c r="G14" i="2"/>
  <c r="K13" i="2"/>
  <c r="G13" i="2"/>
  <c r="K12" i="2"/>
  <c r="G12" i="2"/>
  <c r="K11" i="2"/>
  <c r="G11" i="2"/>
  <c r="K10" i="2"/>
  <c r="G10" i="2"/>
  <c r="V146" i="2" l="1"/>
  <c r="R146" i="2"/>
  <c r="P40" i="1"/>
  <c r="O129" i="1" l="1"/>
  <c r="P129" i="1"/>
  <c r="W129" i="1" s="1"/>
  <c r="Q129" i="1"/>
  <c r="O130" i="1"/>
  <c r="P130" i="1"/>
  <c r="W130" i="1" s="1"/>
  <c r="Q130" i="1"/>
  <c r="AE129" i="1"/>
  <c r="AF129" i="1"/>
  <c r="AG129" i="1" s="1"/>
  <c r="AI129" i="1" s="1"/>
  <c r="AE130" i="1"/>
  <c r="AK130" i="1" s="1"/>
  <c r="I129" i="1"/>
  <c r="K129" i="1"/>
  <c r="L129" i="1" s="1"/>
  <c r="I130" i="1"/>
  <c r="K130" i="1"/>
  <c r="L130" i="1"/>
  <c r="G129" i="1"/>
  <c r="AK129" i="1" s="1"/>
  <c r="G130" i="1"/>
  <c r="AE127" i="1"/>
  <c r="AF127" i="1" s="1"/>
  <c r="AI127" i="1"/>
  <c r="AJ127" i="1"/>
  <c r="O122" i="1"/>
  <c r="P122" i="1"/>
  <c r="W122" i="1" s="1"/>
  <c r="Q122" i="1"/>
  <c r="O123" i="1"/>
  <c r="P123" i="1"/>
  <c r="W123" i="1" s="1"/>
  <c r="Q123" i="1"/>
  <c r="O124" i="1"/>
  <c r="P124" i="1"/>
  <c r="W124" i="1" s="1"/>
  <c r="Q124" i="1"/>
  <c r="O125" i="1"/>
  <c r="P125" i="1"/>
  <c r="Q125" i="1"/>
  <c r="O126" i="1"/>
  <c r="P126" i="1"/>
  <c r="Q126" i="1"/>
  <c r="O127" i="1"/>
  <c r="P127" i="1"/>
  <c r="W127" i="1" s="1"/>
  <c r="Q127" i="1"/>
  <c r="R127" i="1"/>
  <c r="W125" i="1"/>
  <c r="W126" i="1"/>
  <c r="AE122" i="1"/>
  <c r="AI122" i="1"/>
  <c r="AJ122" i="1"/>
  <c r="R122" i="1" s="1"/>
  <c r="AE123" i="1"/>
  <c r="AI123" i="1"/>
  <c r="AJ123" i="1"/>
  <c r="AE124" i="1"/>
  <c r="AI124" i="1"/>
  <c r="AJ124" i="1"/>
  <c r="AE125" i="1"/>
  <c r="AI125" i="1"/>
  <c r="AJ125" i="1"/>
  <c r="R125" i="1" s="1"/>
  <c r="AE126" i="1"/>
  <c r="AI126" i="1"/>
  <c r="AJ126" i="1"/>
  <c r="I122" i="1"/>
  <c r="K122" i="1"/>
  <c r="L122" i="1" s="1"/>
  <c r="I123" i="1"/>
  <c r="K123" i="1"/>
  <c r="L123" i="1" s="1"/>
  <c r="I124" i="1"/>
  <c r="K124" i="1"/>
  <c r="L124" i="1"/>
  <c r="I125" i="1"/>
  <c r="K125" i="1"/>
  <c r="L125" i="1" s="1"/>
  <c r="I126" i="1"/>
  <c r="K126" i="1"/>
  <c r="L126" i="1" s="1"/>
  <c r="I127" i="1"/>
  <c r="K127" i="1"/>
  <c r="L127" i="1" s="1"/>
  <c r="G122" i="1"/>
  <c r="G123" i="1"/>
  <c r="G124" i="1"/>
  <c r="G125" i="1"/>
  <c r="G126" i="1"/>
  <c r="G127" i="1"/>
  <c r="O89" i="1"/>
  <c r="P89" i="1"/>
  <c r="W89" i="1" s="1"/>
  <c r="Q89" i="1"/>
  <c r="O90" i="1"/>
  <c r="P90" i="1"/>
  <c r="W90" i="1" s="1"/>
  <c r="Q90" i="1"/>
  <c r="O91" i="1"/>
  <c r="P91" i="1"/>
  <c r="W91" i="1" s="1"/>
  <c r="Q91" i="1"/>
  <c r="O92" i="1"/>
  <c r="P92" i="1"/>
  <c r="W92" i="1" s="1"/>
  <c r="Q92" i="1"/>
  <c r="O93" i="1"/>
  <c r="P93" i="1"/>
  <c r="W93" i="1" s="1"/>
  <c r="Q93" i="1"/>
  <c r="O94" i="1"/>
  <c r="P94" i="1"/>
  <c r="W94" i="1" s="1"/>
  <c r="Q94" i="1"/>
  <c r="O95" i="1"/>
  <c r="P95" i="1"/>
  <c r="W95" i="1" s="1"/>
  <c r="Q95" i="1"/>
  <c r="O96" i="1"/>
  <c r="P96" i="1"/>
  <c r="W96" i="1" s="1"/>
  <c r="Q96" i="1"/>
  <c r="O97" i="1"/>
  <c r="P97" i="1"/>
  <c r="W97" i="1" s="1"/>
  <c r="Q97" i="1"/>
  <c r="O98" i="1"/>
  <c r="P98" i="1"/>
  <c r="W98" i="1" s="1"/>
  <c r="Q98" i="1"/>
  <c r="O99" i="1"/>
  <c r="P99" i="1"/>
  <c r="W99" i="1" s="1"/>
  <c r="Q99" i="1"/>
  <c r="O100" i="1"/>
  <c r="P100" i="1"/>
  <c r="W100" i="1" s="1"/>
  <c r="Q100" i="1"/>
  <c r="O101" i="1"/>
  <c r="P101" i="1"/>
  <c r="W101" i="1" s="1"/>
  <c r="Q101" i="1"/>
  <c r="O102" i="1"/>
  <c r="P102" i="1"/>
  <c r="W102" i="1" s="1"/>
  <c r="Q102" i="1"/>
  <c r="O103" i="1"/>
  <c r="P103" i="1"/>
  <c r="W103" i="1" s="1"/>
  <c r="Q103" i="1"/>
  <c r="O104" i="1"/>
  <c r="P104" i="1"/>
  <c r="W104" i="1" s="1"/>
  <c r="Q104" i="1"/>
  <c r="O105" i="1"/>
  <c r="P105" i="1"/>
  <c r="W105" i="1" s="1"/>
  <c r="Q105" i="1"/>
  <c r="O106" i="1"/>
  <c r="P106" i="1"/>
  <c r="W106" i="1" s="1"/>
  <c r="Q106" i="1"/>
  <c r="O107" i="1"/>
  <c r="P107" i="1"/>
  <c r="W107" i="1" s="1"/>
  <c r="Q107" i="1"/>
  <c r="O108" i="1"/>
  <c r="P108" i="1"/>
  <c r="W108" i="1" s="1"/>
  <c r="Q108" i="1"/>
  <c r="O109" i="1"/>
  <c r="P109" i="1"/>
  <c r="W109" i="1" s="1"/>
  <c r="Q109" i="1"/>
  <c r="O110" i="1"/>
  <c r="P110" i="1"/>
  <c r="W110" i="1" s="1"/>
  <c r="Q110" i="1"/>
  <c r="O111" i="1"/>
  <c r="P111" i="1"/>
  <c r="W111" i="1" s="1"/>
  <c r="Q111" i="1"/>
  <c r="O112" i="1"/>
  <c r="P112" i="1"/>
  <c r="W112" i="1" s="1"/>
  <c r="Q112" i="1"/>
  <c r="O113" i="1"/>
  <c r="P113" i="1"/>
  <c r="W113" i="1" s="1"/>
  <c r="Q113" i="1"/>
  <c r="O114" i="1"/>
  <c r="P114" i="1"/>
  <c r="W114" i="1" s="1"/>
  <c r="Q114" i="1"/>
  <c r="O115" i="1"/>
  <c r="P115" i="1"/>
  <c r="W115" i="1" s="1"/>
  <c r="Q115" i="1"/>
  <c r="O116" i="1"/>
  <c r="P116" i="1"/>
  <c r="W116" i="1" s="1"/>
  <c r="Q116" i="1"/>
  <c r="O117" i="1"/>
  <c r="P117" i="1"/>
  <c r="W117" i="1" s="1"/>
  <c r="Q117" i="1"/>
  <c r="O118" i="1"/>
  <c r="P118" i="1"/>
  <c r="W118" i="1" s="1"/>
  <c r="Q118" i="1"/>
  <c r="O119" i="1"/>
  <c r="P119" i="1"/>
  <c r="W119" i="1" s="1"/>
  <c r="Q119" i="1"/>
  <c r="O120" i="1"/>
  <c r="P120" i="1"/>
  <c r="W120" i="1" s="1"/>
  <c r="Q120" i="1"/>
  <c r="O87" i="1"/>
  <c r="AE89" i="1"/>
  <c r="AE90" i="1"/>
  <c r="AI90" i="1"/>
  <c r="AJ90" i="1"/>
  <c r="AE91" i="1"/>
  <c r="AK91" i="1" s="1"/>
  <c r="AE92" i="1"/>
  <c r="AI92" i="1"/>
  <c r="AJ92" i="1"/>
  <c r="AE93" i="1"/>
  <c r="AE94" i="1"/>
  <c r="AI94" i="1"/>
  <c r="AJ94" i="1"/>
  <c r="AE95" i="1"/>
  <c r="AK95" i="1" s="1"/>
  <c r="AE96" i="1"/>
  <c r="AI96" i="1"/>
  <c r="AJ96" i="1"/>
  <c r="AE97" i="1"/>
  <c r="AE98" i="1"/>
  <c r="AI98" i="1"/>
  <c r="AJ98" i="1"/>
  <c r="AE99" i="1"/>
  <c r="AK99" i="1" s="1"/>
  <c r="AE100" i="1"/>
  <c r="AI100" i="1"/>
  <c r="AJ100" i="1"/>
  <c r="AE101" i="1"/>
  <c r="AK101" i="1" s="1"/>
  <c r="AE102" i="1"/>
  <c r="AI102" i="1"/>
  <c r="AJ102" i="1"/>
  <c r="AE103" i="1"/>
  <c r="AK103" i="1" s="1"/>
  <c r="AE104" i="1"/>
  <c r="AI104" i="1"/>
  <c r="AJ104" i="1"/>
  <c r="AE105" i="1"/>
  <c r="AE106" i="1"/>
  <c r="AI106" i="1"/>
  <c r="AJ106" i="1"/>
  <c r="AE107" i="1"/>
  <c r="AE108" i="1"/>
  <c r="AI108" i="1"/>
  <c r="AJ108" i="1"/>
  <c r="AE109" i="1"/>
  <c r="AE110" i="1"/>
  <c r="AI110" i="1"/>
  <c r="AJ110" i="1"/>
  <c r="AE111" i="1"/>
  <c r="AK111" i="1" s="1"/>
  <c r="AE112" i="1"/>
  <c r="AI112" i="1"/>
  <c r="AJ112" i="1"/>
  <c r="AE113" i="1"/>
  <c r="AE114" i="1"/>
  <c r="AI114" i="1"/>
  <c r="AJ114" i="1"/>
  <c r="AE115" i="1"/>
  <c r="AK115" i="1" s="1"/>
  <c r="AE116" i="1"/>
  <c r="AI116" i="1"/>
  <c r="AJ116" i="1"/>
  <c r="AE117" i="1"/>
  <c r="AK117" i="1" s="1"/>
  <c r="AE118" i="1"/>
  <c r="AI118" i="1"/>
  <c r="AJ118" i="1"/>
  <c r="AE119" i="1"/>
  <c r="AK119" i="1" s="1"/>
  <c r="AE120" i="1"/>
  <c r="AI120" i="1"/>
  <c r="AJ120" i="1"/>
  <c r="I89" i="1"/>
  <c r="K89" i="1"/>
  <c r="L89" i="1" s="1"/>
  <c r="I90" i="1"/>
  <c r="K90" i="1"/>
  <c r="L90" i="1" s="1"/>
  <c r="I91" i="1"/>
  <c r="K91" i="1"/>
  <c r="L91" i="1" s="1"/>
  <c r="I92" i="1"/>
  <c r="K92" i="1"/>
  <c r="L92" i="1" s="1"/>
  <c r="I93" i="1"/>
  <c r="K93" i="1"/>
  <c r="L93" i="1" s="1"/>
  <c r="I94" i="1"/>
  <c r="K94" i="1"/>
  <c r="L94" i="1" s="1"/>
  <c r="I95" i="1"/>
  <c r="K95" i="1"/>
  <c r="L95" i="1" s="1"/>
  <c r="I96" i="1"/>
  <c r="AK96" i="1"/>
  <c r="K96" i="1"/>
  <c r="L96" i="1" s="1"/>
  <c r="I97" i="1"/>
  <c r="K97" i="1"/>
  <c r="L97" i="1" s="1"/>
  <c r="I98" i="1"/>
  <c r="K98" i="1"/>
  <c r="L98" i="1" s="1"/>
  <c r="I99" i="1"/>
  <c r="K99" i="1"/>
  <c r="L99" i="1" s="1"/>
  <c r="I100" i="1"/>
  <c r="K100" i="1"/>
  <c r="L100" i="1" s="1"/>
  <c r="I101" i="1"/>
  <c r="K101" i="1"/>
  <c r="L101" i="1" s="1"/>
  <c r="I102" i="1"/>
  <c r="K102" i="1"/>
  <c r="L102" i="1" s="1"/>
  <c r="I103" i="1"/>
  <c r="K103" i="1"/>
  <c r="L103" i="1" s="1"/>
  <c r="I104" i="1"/>
  <c r="K104" i="1"/>
  <c r="L104" i="1" s="1"/>
  <c r="I105" i="1"/>
  <c r="K105" i="1"/>
  <c r="L105" i="1" s="1"/>
  <c r="I106" i="1"/>
  <c r="K106" i="1"/>
  <c r="L106" i="1" s="1"/>
  <c r="I107" i="1"/>
  <c r="K107" i="1"/>
  <c r="L107" i="1" s="1"/>
  <c r="I108" i="1"/>
  <c r="K108" i="1"/>
  <c r="L108" i="1" s="1"/>
  <c r="I109" i="1"/>
  <c r="K109" i="1"/>
  <c r="L109" i="1" s="1"/>
  <c r="I110" i="1"/>
  <c r="K110" i="1"/>
  <c r="L110" i="1" s="1"/>
  <c r="I111" i="1"/>
  <c r="K111" i="1"/>
  <c r="L111" i="1" s="1"/>
  <c r="I112" i="1"/>
  <c r="AK112" i="1"/>
  <c r="K112" i="1"/>
  <c r="L112" i="1" s="1"/>
  <c r="I113" i="1"/>
  <c r="K113" i="1"/>
  <c r="L113" i="1" s="1"/>
  <c r="I114" i="1"/>
  <c r="K114" i="1"/>
  <c r="L114" i="1" s="1"/>
  <c r="I115" i="1"/>
  <c r="K115" i="1"/>
  <c r="L115" i="1" s="1"/>
  <c r="I116" i="1"/>
  <c r="K116" i="1"/>
  <c r="L116" i="1" s="1"/>
  <c r="I117" i="1"/>
  <c r="K117" i="1"/>
  <c r="L117" i="1" s="1"/>
  <c r="I118" i="1"/>
  <c r="K118" i="1"/>
  <c r="L118" i="1" s="1"/>
  <c r="I119" i="1"/>
  <c r="K119" i="1"/>
  <c r="L119" i="1" s="1"/>
  <c r="I120" i="1"/>
  <c r="K120" i="1"/>
  <c r="L120" i="1" s="1"/>
  <c r="G89" i="1"/>
  <c r="G90" i="1"/>
  <c r="AK90" i="1" s="1"/>
  <c r="G91" i="1"/>
  <c r="G92" i="1"/>
  <c r="AK92" i="1" s="1"/>
  <c r="G93" i="1"/>
  <c r="G94" i="1"/>
  <c r="AK94" i="1" s="1"/>
  <c r="G95" i="1"/>
  <c r="G96" i="1"/>
  <c r="G97" i="1"/>
  <c r="G98" i="1"/>
  <c r="AK98" i="1" s="1"/>
  <c r="G99" i="1"/>
  <c r="G100" i="1"/>
  <c r="AK100" i="1" s="1"/>
  <c r="G101" i="1"/>
  <c r="G102" i="1"/>
  <c r="AK102" i="1" s="1"/>
  <c r="G103" i="1"/>
  <c r="G104" i="1"/>
  <c r="AK104" i="1" s="1"/>
  <c r="G105" i="1"/>
  <c r="G106" i="1"/>
  <c r="AK106" i="1" s="1"/>
  <c r="G107" i="1"/>
  <c r="G108" i="1"/>
  <c r="AK108" i="1" s="1"/>
  <c r="G109" i="1"/>
  <c r="G110" i="1"/>
  <c r="AK110" i="1" s="1"/>
  <c r="G111" i="1"/>
  <c r="G112" i="1"/>
  <c r="G113" i="1"/>
  <c r="G114" i="1"/>
  <c r="AK114" i="1" s="1"/>
  <c r="G115" i="1"/>
  <c r="G116" i="1"/>
  <c r="AK116" i="1" s="1"/>
  <c r="G117" i="1"/>
  <c r="G118" i="1"/>
  <c r="AK118" i="1" s="1"/>
  <c r="G119" i="1"/>
  <c r="G120" i="1"/>
  <c r="AK120" i="1" s="1"/>
  <c r="W77" i="1"/>
  <c r="W81" i="1"/>
  <c r="O72" i="1"/>
  <c r="P72" i="1"/>
  <c r="W72" i="1" s="1"/>
  <c r="Q72" i="1"/>
  <c r="O73" i="1"/>
  <c r="P73" i="1"/>
  <c r="W73" i="1" s="1"/>
  <c r="Q73" i="1"/>
  <c r="O74" i="1"/>
  <c r="P74" i="1"/>
  <c r="W74" i="1" s="1"/>
  <c r="Q74" i="1"/>
  <c r="O75" i="1"/>
  <c r="P75" i="1"/>
  <c r="W75" i="1" s="1"/>
  <c r="Q75" i="1"/>
  <c r="O76" i="1"/>
  <c r="P76" i="1"/>
  <c r="W76" i="1" s="1"/>
  <c r="Q76" i="1"/>
  <c r="O77" i="1"/>
  <c r="P77" i="1"/>
  <c r="Q77" i="1"/>
  <c r="O78" i="1"/>
  <c r="P78" i="1"/>
  <c r="W78" i="1" s="1"/>
  <c r="Q78" i="1"/>
  <c r="O79" i="1"/>
  <c r="P79" i="1"/>
  <c r="W79" i="1" s="1"/>
  <c r="Q79" i="1"/>
  <c r="O80" i="1"/>
  <c r="P80" i="1"/>
  <c r="W80" i="1" s="1"/>
  <c r="Q80" i="1"/>
  <c r="O81" i="1"/>
  <c r="P81" i="1"/>
  <c r="Q81" i="1"/>
  <c r="O82" i="1"/>
  <c r="P82" i="1"/>
  <c r="W82" i="1" s="1"/>
  <c r="Q82" i="1"/>
  <c r="O83" i="1"/>
  <c r="P83" i="1"/>
  <c r="W83" i="1" s="1"/>
  <c r="Q83" i="1"/>
  <c r="O84" i="1"/>
  <c r="P84" i="1"/>
  <c r="W84" i="1" s="1"/>
  <c r="Q84" i="1"/>
  <c r="O85" i="1"/>
  <c r="P85" i="1"/>
  <c r="W85" i="1" s="1"/>
  <c r="Q85" i="1"/>
  <c r="O86" i="1"/>
  <c r="P86" i="1"/>
  <c r="W86" i="1" s="1"/>
  <c r="Q86" i="1"/>
  <c r="P87" i="1"/>
  <c r="W87" i="1" s="1"/>
  <c r="Q87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I72" i="1"/>
  <c r="K72" i="1"/>
  <c r="L72" i="1" s="1"/>
  <c r="I73" i="1"/>
  <c r="K73" i="1"/>
  <c r="L73" i="1" s="1"/>
  <c r="I74" i="1"/>
  <c r="K74" i="1"/>
  <c r="L74" i="1" s="1"/>
  <c r="I75" i="1"/>
  <c r="K75" i="1"/>
  <c r="L75" i="1" s="1"/>
  <c r="I76" i="1"/>
  <c r="K76" i="1"/>
  <c r="L76" i="1" s="1"/>
  <c r="I77" i="1"/>
  <c r="K77" i="1"/>
  <c r="L77" i="1" s="1"/>
  <c r="I78" i="1"/>
  <c r="K78" i="1"/>
  <c r="L78" i="1" s="1"/>
  <c r="I79" i="1"/>
  <c r="K79" i="1"/>
  <c r="L79" i="1" s="1"/>
  <c r="I80" i="1"/>
  <c r="K80" i="1"/>
  <c r="L80" i="1" s="1"/>
  <c r="I81" i="1"/>
  <c r="K81" i="1"/>
  <c r="L81" i="1" s="1"/>
  <c r="I82" i="1"/>
  <c r="K82" i="1"/>
  <c r="L82" i="1" s="1"/>
  <c r="I83" i="1"/>
  <c r="K83" i="1"/>
  <c r="L83" i="1" s="1"/>
  <c r="I84" i="1"/>
  <c r="K84" i="1"/>
  <c r="L84" i="1" s="1"/>
  <c r="I85" i="1"/>
  <c r="K85" i="1"/>
  <c r="L85" i="1" s="1"/>
  <c r="I86" i="1"/>
  <c r="K86" i="1"/>
  <c r="L86" i="1" s="1"/>
  <c r="I87" i="1"/>
  <c r="K87" i="1"/>
  <c r="L87" i="1" s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AK84" i="1" l="1"/>
  <c r="AK80" i="1"/>
  <c r="AK76" i="1"/>
  <c r="AK72" i="1"/>
  <c r="R112" i="1"/>
  <c r="R108" i="1"/>
  <c r="R123" i="1"/>
  <c r="AL129" i="1"/>
  <c r="AK113" i="1"/>
  <c r="AK97" i="1"/>
  <c r="AK107" i="1"/>
  <c r="AF126" i="1"/>
  <c r="AH126" i="1" s="1"/>
  <c r="AF122" i="1"/>
  <c r="AH129" i="1"/>
  <c r="AJ129" i="1" s="1"/>
  <c r="R129" i="1" s="1"/>
  <c r="S129" i="1" s="1"/>
  <c r="T129" i="1" s="1"/>
  <c r="AK109" i="1"/>
  <c r="AK105" i="1"/>
  <c r="AF75" i="1"/>
  <c r="AH75" i="1" s="1"/>
  <c r="AJ75" i="1" s="1"/>
  <c r="AF130" i="1"/>
  <c r="AG130" i="1" s="1"/>
  <c r="AI130" i="1" s="1"/>
  <c r="AL130" i="1"/>
  <c r="AF123" i="1"/>
  <c r="AG123" i="1" s="1"/>
  <c r="AK93" i="1"/>
  <c r="AK89" i="1"/>
  <c r="R110" i="1"/>
  <c r="S110" i="1" s="1"/>
  <c r="T110" i="1" s="1"/>
  <c r="R106" i="1"/>
  <c r="S106" i="1" s="1"/>
  <c r="T106" i="1" s="1"/>
  <c r="R100" i="1"/>
  <c r="AF124" i="1"/>
  <c r="AL124" i="1" s="1"/>
  <c r="AH130" i="1"/>
  <c r="AJ130" i="1" s="1"/>
  <c r="R130" i="1" s="1"/>
  <c r="S130" i="1" s="1"/>
  <c r="T130" i="1" s="1"/>
  <c r="AK127" i="1"/>
  <c r="R124" i="1"/>
  <c r="AF125" i="1"/>
  <c r="AG125" i="1" s="1"/>
  <c r="AG127" i="1"/>
  <c r="AH127" i="1"/>
  <c r="AL127" i="1"/>
  <c r="S127" i="1"/>
  <c r="T127" i="1" s="1"/>
  <c r="R126" i="1"/>
  <c r="AH124" i="1"/>
  <c r="AG122" i="1"/>
  <c r="AH122" i="1"/>
  <c r="AL122" i="1"/>
  <c r="AL123" i="1"/>
  <c r="AK126" i="1"/>
  <c r="AK125" i="1"/>
  <c r="S125" i="1" s="1"/>
  <c r="T125" i="1" s="1"/>
  <c r="AK124" i="1"/>
  <c r="AK123" i="1"/>
  <c r="S123" i="1" s="1"/>
  <c r="T123" i="1" s="1"/>
  <c r="AK122" i="1"/>
  <c r="S122" i="1" s="1"/>
  <c r="T122" i="1" s="1"/>
  <c r="AF79" i="1"/>
  <c r="AL79" i="1" s="1"/>
  <c r="AF86" i="1"/>
  <c r="AL86" i="1" s="1"/>
  <c r="AG86" i="1" s="1"/>
  <c r="AI86" i="1" s="1"/>
  <c r="AF82" i="1"/>
  <c r="AH82" i="1" s="1"/>
  <c r="AJ82" i="1" s="1"/>
  <c r="AF78" i="1"/>
  <c r="AL78" i="1" s="1"/>
  <c r="AG78" i="1" s="1"/>
  <c r="AI78" i="1" s="1"/>
  <c r="AF74" i="1"/>
  <c r="AH74" i="1" s="1"/>
  <c r="AJ74" i="1" s="1"/>
  <c r="AF119" i="1"/>
  <c r="AL119" i="1" s="1"/>
  <c r="AF117" i="1"/>
  <c r="AG117" i="1" s="1"/>
  <c r="AI117" i="1" s="1"/>
  <c r="AF115" i="1"/>
  <c r="AG115" i="1" s="1"/>
  <c r="AI115" i="1" s="1"/>
  <c r="AF112" i="1"/>
  <c r="AG112" i="1" s="1"/>
  <c r="S108" i="1"/>
  <c r="T108" i="1" s="1"/>
  <c r="AF103" i="1"/>
  <c r="AG103" i="1" s="1"/>
  <c r="AI103" i="1" s="1"/>
  <c r="S100" i="1"/>
  <c r="T100" i="1" s="1"/>
  <c r="AF99" i="1"/>
  <c r="AH99" i="1" s="1"/>
  <c r="AJ99" i="1" s="1"/>
  <c r="AF98" i="1"/>
  <c r="R96" i="1"/>
  <c r="S96" i="1" s="1"/>
  <c r="T96" i="1" s="1"/>
  <c r="R94" i="1"/>
  <c r="S94" i="1" s="1"/>
  <c r="T94" i="1" s="1"/>
  <c r="R92" i="1"/>
  <c r="S92" i="1" s="1"/>
  <c r="T92" i="1" s="1"/>
  <c r="R90" i="1"/>
  <c r="S90" i="1" s="1"/>
  <c r="T90" i="1" s="1"/>
  <c r="AF87" i="1"/>
  <c r="AH87" i="1" s="1"/>
  <c r="AJ87" i="1" s="1"/>
  <c r="AF83" i="1"/>
  <c r="AL83" i="1" s="1"/>
  <c r="AG83" i="1" s="1"/>
  <c r="AI83" i="1" s="1"/>
  <c r="AF85" i="1"/>
  <c r="AH85" i="1" s="1"/>
  <c r="AJ85" i="1" s="1"/>
  <c r="AF81" i="1"/>
  <c r="AH81" i="1" s="1"/>
  <c r="AJ81" i="1" s="1"/>
  <c r="AF77" i="1"/>
  <c r="AG77" i="1" s="1"/>
  <c r="AI77" i="1" s="1"/>
  <c r="AF73" i="1"/>
  <c r="AH73" i="1" s="1"/>
  <c r="AJ73" i="1" s="1"/>
  <c r="R120" i="1"/>
  <c r="S120" i="1" s="1"/>
  <c r="T120" i="1" s="1"/>
  <c r="R118" i="1"/>
  <c r="S118" i="1" s="1"/>
  <c r="T118" i="1" s="1"/>
  <c r="R116" i="1"/>
  <c r="S116" i="1" s="1"/>
  <c r="T116" i="1" s="1"/>
  <c r="R114" i="1"/>
  <c r="S114" i="1" s="1"/>
  <c r="T114" i="1" s="1"/>
  <c r="AF113" i="1"/>
  <c r="AH113" i="1" s="1"/>
  <c r="AJ113" i="1" s="1"/>
  <c r="AF111" i="1"/>
  <c r="AG111" i="1" s="1"/>
  <c r="AI111" i="1" s="1"/>
  <c r="AF107" i="1"/>
  <c r="AF106" i="1"/>
  <c r="AH106" i="1" s="1"/>
  <c r="R104" i="1"/>
  <c r="S104" i="1" s="1"/>
  <c r="T104" i="1" s="1"/>
  <c r="AF102" i="1"/>
  <c r="AF101" i="1"/>
  <c r="AF100" i="1"/>
  <c r="AF96" i="1"/>
  <c r="AH96" i="1" s="1"/>
  <c r="AF94" i="1"/>
  <c r="AF92" i="1"/>
  <c r="AL92" i="1" s="1"/>
  <c r="AF90" i="1"/>
  <c r="AG90" i="1" s="1"/>
  <c r="AF84" i="1"/>
  <c r="AH84" i="1" s="1"/>
  <c r="AJ84" i="1" s="1"/>
  <c r="AF80" i="1"/>
  <c r="AF76" i="1"/>
  <c r="AH76" i="1" s="1"/>
  <c r="AJ76" i="1" s="1"/>
  <c r="AF72" i="1"/>
  <c r="S112" i="1"/>
  <c r="T112" i="1" s="1"/>
  <c r="AF110" i="1"/>
  <c r="AF109" i="1"/>
  <c r="AF108" i="1"/>
  <c r="AH108" i="1" s="1"/>
  <c r="R102" i="1"/>
  <c r="S102" i="1" s="1"/>
  <c r="T102" i="1" s="1"/>
  <c r="R98" i="1"/>
  <c r="S98" i="1" s="1"/>
  <c r="T98" i="1" s="1"/>
  <c r="AF97" i="1"/>
  <c r="AL97" i="1" s="1"/>
  <c r="AF95" i="1"/>
  <c r="AL95" i="1" s="1"/>
  <c r="AF93" i="1"/>
  <c r="AG93" i="1" s="1"/>
  <c r="AI93" i="1" s="1"/>
  <c r="AF91" i="1"/>
  <c r="AF89" i="1"/>
  <c r="AH89" i="1" s="1"/>
  <c r="AJ89" i="1" s="1"/>
  <c r="AF120" i="1"/>
  <c r="AG120" i="1" s="1"/>
  <c r="AF118" i="1"/>
  <c r="AG118" i="1" s="1"/>
  <c r="AF116" i="1"/>
  <c r="AG116" i="1" s="1"/>
  <c r="AF114" i="1"/>
  <c r="AH114" i="1" s="1"/>
  <c r="AF105" i="1"/>
  <c r="AF104" i="1"/>
  <c r="AH104" i="1" s="1"/>
  <c r="AL115" i="1"/>
  <c r="AH115" i="1"/>
  <c r="AJ115" i="1" s="1"/>
  <c r="AG119" i="1"/>
  <c r="AI119" i="1" s="1"/>
  <c r="AH117" i="1"/>
  <c r="AJ117" i="1" s="1"/>
  <c r="AH116" i="1"/>
  <c r="AL116" i="1"/>
  <c r="AL111" i="1"/>
  <c r="AH107" i="1"/>
  <c r="AJ107" i="1" s="1"/>
  <c r="AG96" i="1"/>
  <c r="AG91" i="1"/>
  <c r="AI91" i="1" s="1"/>
  <c r="AH91" i="1"/>
  <c r="AJ91" i="1" s="1"/>
  <c r="AL91" i="1"/>
  <c r="AH98" i="1"/>
  <c r="AG97" i="1"/>
  <c r="AI97" i="1" s="1"/>
  <c r="AG94" i="1"/>
  <c r="AH94" i="1"/>
  <c r="AL94" i="1"/>
  <c r="AH111" i="1"/>
  <c r="AJ111" i="1" s="1"/>
  <c r="R111" i="1" s="1"/>
  <c r="S111" i="1" s="1"/>
  <c r="T111" i="1" s="1"/>
  <c r="AG92" i="1"/>
  <c r="AH92" i="1"/>
  <c r="AH78" i="1"/>
  <c r="AJ78" i="1" s="1"/>
  <c r="AL85" i="1"/>
  <c r="AG85" i="1" s="1"/>
  <c r="AI85" i="1" s="1"/>
  <c r="AL81" i="1"/>
  <c r="AG81" i="1" s="1"/>
  <c r="AI81" i="1" s="1"/>
  <c r="AL73" i="1"/>
  <c r="AG73" i="1" s="1"/>
  <c r="AI73" i="1" s="1"/>
  <c r="AH80" i="1"/>
  <c r="AJ80" i="1" s="1"/>
  <c r="AL80" i="1"/>
  <c r="AG80" i="1" s="1"/>
  <c r="AI80" i="1" s="1"/>
  <c r="O62" i="1"/>
  <c r="P62" i="1"/>
  <c r="W62" i="1" s="1"/>
  <c r="Q62" i="1"/>
  <c r="O63" i="1"/>
  <c r="P63" i="1"/>
  <c r="W63" i="1" s="1"/>
  <c r="Q63" i="1"/>
  <c r="O64" i="1"/>
  <c r="P64" i="1"/>
  <c r="W64" i="1" s="1"/>
  <c r="Q64" i="1"/>
  <c r="O65" i="1"/>
  <c r="P65" i="1"/>
  <c r="W65" i="1" s="1"/>
  <c r="Q65" i="1"/>
  <c r="O66" i="1"/>
  <c r="P66" i="1"/>
  <c r="W66" i="1" s="1"/>
  <c r="Q66" i="1"/>
  <c r="O67" i="1"/>
  <c r="P67" i="1"/>
  <c r="W67" i="1" s="1"/>
  <c r="Q67" i="1"/>
  <c r="O68" i="1"/>
  <c r="P68" i="1"/>
  <c r="W68" i="1" s="1"/>
  <c r="Q68" i="1"/>
  <c r="O69" i="1"/>
  <c r="P69" i="1"/>
  <c r="W69" i="1" s="1"/>
  <c r="Q69" i="1"/>
  <c r="O70" i="1"/>
  <c r="P70" i="1"/>
  <c r="W70" i="1" s="1"/>
  <c r="Q70" i="1"/>
  <c r="K62" i="1"/>
  <c r="L62" i="1" s="1"/>
  <c r="K63" i="1"/>
  <c r="L63" i="1" s="1"/>
  <c r="K64" i="1"/>
  <c r="L64" i="1" s="1"/>
  <c r="K65" i="1"/>
  <c r="L65" i="1" s="1"/>
  <c r="K66" i="1"/>
  <c r="L66" i="1"/>
  <c r="K67" i="1"/>
  <c r="L67" i="1" s="1"/>
  <c r="K68" i="1"/>
  <c r="L68" i="1" s="1"/>
  <c r="K69" i="1"/>
  <c r="L69" i="1" s="1"/>
  <c r="K70" i="1"/>
  <c r="L70" i="1" s="1"/>
  <c r="AE62" i="1"/>
  <c r="AI62" i="1"/>
  <c r="AJ62" i="1"/>
  <c r="AE63" i="1"/>
  <c r="AE64" i="1"/>
  <c r="AF64" i="1" s="1"/>
  <c r="AI64" i="1"/>
  <c r="AJ64" i="1"/>
  <c r="AE65" i="1"/>
  <c r="AI65" i="1"/>
  <c r="AJ65" i="1"/>
  <c r="AE66" i="1"/>
  <c r="AI66" i="1"/>
  <c r="AJ66" i="1"/>
  <c r="R66" i="1" s="1"/>
  <c r="AE67" i="1"/>
  <c r="AI67" i="1"/>
  <c r="AJ67" i="1"/>
  <c r="AE68" i="1"/>
  <c r="AF68" i="1" s="1"/>
  <c r="AI68" i="1"/>
  <c r="AJ68" i="1"/>
  <c r="AE69" i="1"/>
  <c r="AI69" i="1"/>
  <c r="AJ69" i="1"/>
  <c r="AE70" i="1"/>
  <c r="AI70" i="1"/>
  <c r="AJ70" i="1"/>
  <c r="R70" i="1" s="1"/>
  <c r="G62" i="1"/>
  <c r="G63" i="1"/>
  <c r="G64" i="1"/>
  <c r="G65" i="1"/>
  <c r="G66" i="1"/>
  <c r="G67" i="1"/>
  <c r="G68" i="1"/>
  <c r="G69" i="1"/>
  <c r="G70" i="1"/>
  <c r="I69" i="1"/>
  <c r="I70" i="1"/>
  <c r="I68" i="1"/>
  <c r="I67" i="1"/>
  <c r="I66" i="1"/>
  <c r="I65" i="1"/>
  <c r="I64" i="1"/>
  <c r="I63" i="1"/>
  <c r="I62" i="1"/>
  <c r="O57" i="1"/>
  <c r="P57" i="1"/>
  <c r="W57" i="1" s="1"/>
  <c r="Q57" i="1"/>
  <c r="O58" i="1"/>
  <c r="P58" i="1"/>
  <c r="Q58" i="1"/>
  <c r="O59" i="1"/>
  <c r="P59" i="1"/>
  <c r="W59" i="1" s="1"/>
  <c r="Q59" i="1"/>
  <c r="O60" i="1"/>
  <c r="P60" i="1"/>
  <c r="Q60" i="1"/>
  <c r="W58" i="1"/>
  <c r="W60" i="1"/>
  <c r="AE57" i="1"/>
  <c r="AE58" i="1"/>
  <c r="AE59" i="1"/>
  <c r="AI59" i="1"/>
  <c r="AJ59" i="1"/>
  <c r="AE60" i="1"/>
  <c r="AI60" i="1"/>
  <c r="AJ60" i="1"/>
  <c r="R60" i="1" s="1"/>
  <c r="K57" i="1"/>
  <c r="L57" i="1" s="1"/>
  <c r="K58" i="1"/>
  <c r="L58" i="1" s="1"/>
  <c r="K59" i="1"/>
  <c r="L59" i="1"/>
  <c r="K60" i="1"/>
  <c r="L60" i="1" s="1"/>
  <c r="I57" i="1"/>
  <c r="I58" i="1"/>
  <c r="I59" i="1"/>
  <c r="I60" i="1"/>
  <c r="G57" i="1"/>
  <c r="G58" i="1"/>
  <c r="G59" i="1"/>
  <c r="AK59" i="1" s="1"/>
  <c r="G60" i="1"/>
  <c r="AE38" i="1"/>
  <c r="AE39" i="1"/>
  <c r="AI39" i="1"/>
  <c r="AJ39" i="1"/>
  <c r="AE40" i="1"/>
  <c r="AI40" i="1"/>
  <c r="AJ40" i="1"/>
  <c r="AE41" i="1"/>
  <c r="AE42" i="1"/>
  <c r="AI42" i="1"/>
  <c r="AJ42" i="1"/>
  <c r="AE43" i="1"/>
  <c r="AI43" i="1"/>
  <c r="AJ43" i="1"/>
  <c r="AE44" i="1"/>
  <c r="AE45" i="1"/>
  <c r="AI45" i="1"/>
  <c r="AJ45" i="1"/>
  <c r="AE46" i="1"/>
  <c r="AI46" i="1"/>
  <c r="AJ46" i="1"/>
  <c r="AE47" i="1"/>
  <c r="AE48" i="1"/>
  <c r="AI48" i="1"/>
  <c r="AJ48" i="1"/>
  <c r="AE49" i="1"/>
  <c r="AI49" i="1"/>
  <c r="AJ49" i="1"/>
  <c r="AE50" i="1"/>
  <c r="AE51" i="1"/>
  <c r="AI51" i="1"/>
  <c r="AJ51" i="1"/>
  <c r="AE52" i="1"/>
  <c r="AI52" i="1"/>
  <c r="AJ52" i="1"/>
  <c r="AE53" i="1"/>
  <c r="AE54" i="1"/>
  <c r="AI54" i="1"/>
  <c r="AJ54" i="1"/>
  <c r="AE55" i="1"/>
  <c r="AI55" i="1"/>
  <c r="AJ55" i="1"/>
  <c r="O38" i="1"/>
  <c r="P38" i="1"/>
  <c r="W38" i="1" s="1"/>
  <c r="Q38" i="1"/>
  <c r="O39" i="1"/>
  <c r="P39" i="1"/>
  <c r="W39" i="1" s="1"/>
  <c r="Q39" i="1"/>
  <c r="O40" i="1"/>
  <c r="W40" i="1"/>
  <c r="Q40" i="1"/>
  <c r="O41" i="1"/>
  <c r="P41" i="1"/>
  <c r="W41" i="1" s="1"/>
  <c r="Q41" i="1"/>
  <c r="O42" i="1"/>
  <c r="P42" i="1"/>
  <c r="W42" i="1" s="1"/>
  <c r="Q42" i="1"/>
  <c r="O43" i="1"/>
  <c r="P43" i="1"/>
  <c r="W43" i="1" s="1"/>
  <c r="Q43" i="1"/>
  <c r="O44" i="1"/>
  <c r="P44" i="1"/>
  <c r="W44" i="1" s="1"/>
  <c r="Q44" i="1"/>
  <c r="O45" i="1"/>
  <c r="P45" i="1"/>
  <c r="W45" i="1" s="1"/>
  <c r="Q45" i="1"/>
  <c r="O46" i="1"/>
  <c r="P46" i="1"/>
  <c r="W46" i="1" s="1"/>
  <c r="Q46" i="1"/>
  <c r="O47" i="1"/>
  <c r="P47" i="1"/>
  <c r="W47" i="1" s="1"/>
  <c r="Q47" i="1"/>
  <c r="O48" i="1"/>
  <c r="P48" i="1"/>
  <c r="W48" i="1" s="1"/>
  <c r="Q48" i="1"/>
  <c r="O49" i="1"/>
  <c r="P49" i="1"/>
  <c r="W49" i="1" s="1"/>
  <c r="Q49" i="1"/>
  <c r="O50" i="1"/>
  <c r="P50" i="1"/>
  <c r="W50" i="1" s="1"/>
  <c r="Q50" i="1"/>
  <c r="O51" i="1"/>
  <c r="P51" i="1"/>
  <c r="W51" i="1" s="1"/>
  <c r="Q51" i="1"/>
  <c r="O52" i="1"/>
  <c r="P52" i="1"/>
  <c r="W52" i="1" s="1"/>
  <c r="Q52" i="1"/>
  <c r="O53" i="1"/>
  <c r="P53" i="1"/>
  <c r="W53" i="1" s="1"/>
  <c r="Q53" i="1"/>
  <c r="O54" i="1"/>
  <c r="P54" i="1"/>
  <c r="W54" i="1" s="1"/>
  <c r="Q54" i="1"/>
  <c r="O55" i="1"/>
  <c r="P55" i="1"/>
  <c r="W55" i="1" s="1"/>
  <c r="Q55" i="1"/>
  <c r="I38" i="1"/>
  <c r="K38" i="1"/>
  <c r="L38" i="1" s="1"/>
  <c r="I39" i="1"/>
  <c r="K39" i="1"/>
  <c r="L39" i="1" s="1"/>
  <c r="I40" i="1"/>
  <c r="K40" i="1"/>
  <c r="L40" i="1" s="1"/>
  <c r="I41" i="1"/>
  <c r="K41" i="1"/>
  <c r="L41" i="1" s="1"/>
  <c r="I42" i="1"/>
  <c r="K42" i="1"/>
  <c r="L42" i="1" s="1"/>
  <c r="I43" i="1"/>
  <c r="K43" i="1"/>
  <c r="L43" i="1" s="1"/>
  <c r="I44" i="1"/>
  <c r="K44" i="1"/>
  <c r="L44" i="1" s="1"/>
  <c r="I45" i="1"/>
  <c r="K45" i="1"/>
  <c r="L45" i="1" s="1"/>
  <c r="I46" i="1"/>
  <c r="K46" i="1"/>
  <c r="L46" i="1" s="1"/>
  <c r="I47" i="1"/>
  <c r="K47" i="1"/>
  <c r="L47" i="1" s="1"/>
  <c r="I48" i="1"/>
  <c r="K48" i="1"/>
  <c r="L48" i="1" s="1"/>
  <c r="I49" i="1"/>
  <c r="K49" i="1"/>
  <c r="L49" i="1" s="1"/>
  <c r="I50" i="1"/>
  <c r="K50" i="1"/>
  <c r="L50" i="1" s="1"/>
  <c r="I51" i="1"/>
  <c r="K51" i="1"/>
  <c r="L51" i="1" s="1"/>
  <c r="I52" i="1"/>
  <c r="K52" i="1"/>
  <c r="L52" i="1" s="1"/>
  <c r="I53" i="1"/>
  <c r="K53" i="1"/>
  <c r="L53" i="1" s="1"/>
  <c r="I54" i="1"/>
  <c r="K54" i="1"/>
  <c r="L54" i="1" s="1"/>
  <c r="I55" i="1"/>
  <c r="K55" i="1"/>
  <c r="L55" i="1" s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W13" i="1"/>
  <c r="O11" i="1"/>
  <c r="P11" i="1"/>
  <c r="W11" i="1" s="1"/>
  <c r="Q11" i="1"/>
  <c r="O12" i="1"/>
  <c r="P12" i="1"/>
  <c r="W12" i="1" s="1"/>
  <c r="Q12" i="1"/>
  <c r="O13" i="1"/>
  <c r="P13" i="1"/>
  <c r="Q13" i="1"/>
  <c r="O14" i="1"/>
  <c r="P14" i="1"/>
  <c r="W14" i="1" s="1"/>
  <c r="Q14" i="1"/>
  <c r="O15" i="1"/>
  <c r="P15" i="1"/>
  <c r="W15" i="1" s="1"/>
  <c r="Q15" i="1"/>
  <c r="O16" i="1"/>
  <c r="P16" i="1"/>
  <c r="W16" i="1" s="1"/>
  <c r="Q16" i="1"/>
  <c r="O17" i="1"/>
  <c r="P17" i="1"/>
  <c r="W17" i="1" s="1"/>
  <c r="Q17" i="1"/>
  <c r="O18" i="1"/>
  <c r="P18" i="1"/>
  <c r="W18" i="1" s="1"/>
  <c r="Q18" i="1"/>
  <c r="O19" i="1"/>
  <c r="P19" i="1"/>
  <c r="W19" i="1" s="1"/>
  <c r="Q19" i="1"/>
  <c r="O20" i="1"/>
  <c r="P20" i="1"/>
  <c r="W20" i="1" s="1"/>
  <c r="Q20" i="1"/>
  <c r="O21" i="1"/>
  <c r="P21" i="1"/>
  <c r="W21" i="1" s="1"/>
  <c r="Q21" i="1"/>
  <c r="O22" i="1"/>
  <c r="P22" i="1"/>
  <c r="W22" i="1" s="1"/>
  <c r="Q22" i="1"/>
  <c r="O23" i="1"/>
  <c r="P23" i="1"/>
  <c r="W23" i="1" s="1"/>
  <c r="Q23" i="1"/>
  <c r="O24" i="1"/>
  <c r="P24" i="1"/>
  <c r="W24" i="1" s="1"/>
  <c r="Q24" i="1"/>
  <c r="O25" i="1"/>
  <c r="P25" i="1"/>
  <c r="W25" i="1" s="1"/>
  <c r="Q25" i="1"/>
  <c r="O26" i="1"/>
  <c r="P26" i="1"/>
  <c r="W26" i="1" s="1"/>
  <c r="Q26" i="1"/>
  <c r="O27" i="1"/>
  <c r="P27" i="1"/>
  <c r="W27" i="1" s="1"/>
  <c r="Q27" i="1"/>
  <c r="O28" i="1"/>
  <c r="P28" i="1"/>
  <c r="W28" i="1" s="1"/>
  <c r="Q28" i="1"/>
  <c r="O29" i="1"/>
  <c r="P29" i="1"/>
  <c r="W29" i="1" s="1"/>
  <c r="Q29" i="1"/>
  <c r="O30" i="1"/>
  <c r="P30" i="1"/>
  <c r="W30" i="1" s="1"/>
  <c r="Q30" i="1"/>
  <c r="O31" i="1"/>
  <c r="P31" i="1"/>
  <c r="W31" i="1" s="1"/>
  <c r="Q31" i="1"/>
  <c r="O32" i="1"/>
  <c r="P32" i="1"/>
  <c r="W32" i="1" s="1"/>
  <c r="Q32" i="1"/>
  <c r="O33" i="1"/>
  <c r="P33" i="1"/>
  <c r="W33" i="1" s="1"/>
  <c r="Q33" i="1"/>
  <c r="O34" i="1"/>
  <c r="P34" i="1"/>
  <c r="W34" i="1" s="1"/>
  <c r="Q34" i="1"/>
  <c r="O35" i="1"/>
  <c r="P35" i="1"/>
  <c r="W35" i="1" s="1"/>
  <c r="Q35" i="1"/>
  <c r="O36" i="1"/>
  <c r="P36" i="1"/>
  <c r="W36" i="1" s="1"/>
  <c r="Q36" i="1"/>
  <c r="AE11" i="1"/>
  <c r="AE12" i="1"/>
  <c r="AI12" i="1"/>
  <c r="AJ12" i="1"/>
  <c r="AE13" i="1"/>
  <c r="AI13" i="1"/>
  <c r="AJ13" i="1"/>
  <c r="R13" i="1" s="1"/>
  <c r="AE14" i="1"/>
  <c r="AI14" i="1"/>
  <c r="AJ14" i="1"/>
  <c r="AE15" i="1"/>
  <c r="AF15" i="1" s="1"/>
  <c r="AI15" i="1"/>
  <c r="AJ15" i="1"/>
  <c r="AE16" i="1"/>
  <c r="AE17" i="1"/>
  <c r="AE18" i="1"/>
  <c r="AI18" i="1"/>
  <c r="AJ18" i="1"/>
  <c r="AE19" i="1"/>
  <c r="AF19" i="1" s="1"/>
  <c r="AI19" i="1"/>
  <c r="AJ19" i="1"/>
  <c r="AE20" i="1"/>
  <c r="AI20" i="1"/>
  <c r="AJ20" i="1"/>
  <c r="AE21" i="1"/>
  <c r="AI21" i="1"/>
  <c r="AJ21" i="1"/>
  <c r="R21" i="1" s="1"/>
  <c r="AE22" i="1"/>
  <c r="AE23" i="1"/>
  <c r="AE24" i="1"/>
  <c r="AI24" i="1"/>
  <c r="AJ24" i="1"/>
  <c r="AE25" i="1"/>
  <c r="AI25" i="1"/>
  <c r="AJ25" i="1"/>
  <c r="R25" i="1" s="1"/>
  <c r="AE26" i="1"/>
  <c r="AI26" i="1"/>
  <c r="AJ26" i="1"/>
  <c r="AE27" i="1"/>
  <c r="AF27" i="1" s="1"/>
  <c r="AI27" i="1"/>
  <c r="AJ27" i="1"/>
  <c r="AE28" i="1"/>
  <c r="AE29" i="1"/>
  <c r="AE30" i="1"/>
  <c r="AE31" i="1"/>
  <c r="AE32" i="1"/>
  <c r="AE33" i="1"/>
  <c r="AE34" i="1"/>
  <c r="AE35" i="1"/>
  <c r="AI35" i="1"/>
  <c r="AJ35" i="1"/>
  <c r="R35" i="1" s="1"/>
  <c r="AE36" i="1"/>
  <c r="AI36" i="1"/>
  <c r="AJ36" i="1"/>
  <c r="AE10" i="1"/>
  <c r="Q10" i="1"/>
  <c r="P10" i="1"/>
  <c r="W10" i="1" s="1"/>
  <c r="O10" i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10" i="1"/>
  <c r="L10" i="1" s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0" i="1"/>
  <c r="T131" i="1" l="1"/>
  <c r="AK87" i="1"/>
  <c r="AK86" i="1"/>
  <c r="AK85" i="1"/>
  <c r="AK83" i="1"/>
  <c r="AK82" i="1"/>
  <c r="AL82" i="1"/>
  <c r="AG82" i="1" s="1"/>
  <c r="AI82" i="1" s="1"/>
  <c r="AK81" i="1"/>
  <c r="AH79" i="1"/>
  <c r="AJ79" i="1" s="1"/>
  <c r="AK79" i="1"/>
  <c r="AK78" i="1"/>
  <c r="AL77" i="1"/>
  <c r="AK77" i="1"/>
  <c r="AL75" i="1"/>
  <c r="AG75" i="1" s="1"/>
  <c r="AI75" i="1" s="1"/>
  <c r="AK75" i="1"/>
  <c r="AK74" i="1"/>
  <c r="AK73" i="1"/>
  <c r="AK40" i="1"/>
  <c r="AK48" i="1"/>
  <c r="AG126" i="1"/>
  <c r="AG79" i="1"/>
  <c r="AI79" i="1" s="1"/>
  <c r="AH112" i="1"/>
  <c r="AK58" i="1"/>
  <c r="R68" i="1"/>
  <c r="R64" i="1"/>
  <c r="AL76" i="1"/>
  <c r="AG76" i="1" s="1"/>
  <c r="AI76" i="1" s="1"/>
  <c r="AL87" i="1"/>
  <c r="AG87" i="1" s="1"/>
  <c r="AI87" i="1" s="1"/>
  <c r="R87" i="1" s="1"/>
  <c r="AH77" i="1"/>
  <c r="AJ77" i="1" s="1"/>
  <c r="AL74" i="1"/>
  <c r="AG74" i="1" s="1"/>
  <c r="AI74" i="1" s="1"/>
  <c r="R74" i="1" s="1"/>
  <c r="AL112" i="1"/>
  <c r="AH95" i="1"/>
  <c r="AJ95" i="1" s="1"/>
  <c r="AL89" i="1"/>
  <c r="R82" i="1"/>
  <c r="AL126" i="1"/>
  <c r="AG124" i="1"/>
  <c r="AK35" i="1"/>
  <c r="S35" i="1" s="1"/>
  <c r="T35" i="1" s="1"/>
  <c r="R27" i="1"/>
  <c r="R19" i="1"/>
  <c r="R15" i="1"/>
  <c r="AH103" i="1"/>
  <c r="AJ103" i="1" s="1"/>
  <c r="R103" i="1" s="1"/>
  <c r="S103" i="1" s="1"/>
  <c r="T103" i="1" s="1"/>
  <c r="AG89" i="1"/>
  <c r="AI89" i="1" s="1"/>
  <c r="R89" i="1" s="1"/>
  <c r="S89" i="1" s="1"/>
  <c r="T89" i="1" s="1"/>
  <c r="AH97" i="1"/>
  <c r="AJ97" i="1" s="1"/>
  <c r="AL103" i="1"/>
  <c r="AG114" i="1"/>
  <c r="AL125" i="1"/>
  <c r="R24" i="1"/>
  <c r="R20" i="1"/>
  <c r="R12" i="1"/>
  <c r="R52" i="1"/>
  <c r="AF48" i="1"/>
  <c r="AL48" i="1" s="1"/>
  <c r="AF46" i="1"/>
  <c r="R42" i="1"/>
  <c r="R39" i="1"/>
  <c r="R59" i="1"/>
  <c r="S59" i="1" s="1"/>
  <c r="T59" i="1" s="1"/>
  <c r="AF57" i="1"/>
  <c r="R69" i="1"/>
  <c r="AF67" i="1"/>
  <c r="R65" i="1"/>
  <c r="AL84" i="1"/>
  <c r="AG84" i="1" s="1"/>
  <c r="AI84" i="1" s="1"/>
  <c r="R84" i="1" s="1"/>
  <c r="S84" i="1" s="1"/>
  <c r="T84" i="1" s="1"/>
  <c r="AL93" i="1"/>
  <c r="AH118" i="1"/>
  <c r="AL117" i="1"/>
  <c r="R73" i="1"/>
  <c r="S73" i="1" s="1"/>
  <c r="T73" i="1" s="1"/>
  <c r="AH123" i="1"/>
  <c r="AH125" i="1"/>
  <c r="S124" i="1"/>
  <c r="T124" i="1" s="1"/>
  <c r="T128" i="1" s="1"/>
  <c r="AH93" i="1"/>
  <c r="AJ93" i="1" s="1"/>
  <c r="AL96" i="1"/>
  <c r="AL118" i="1"/>
  <c r="R36" i="1"/>
  <c r="R26" i="1"/>
  <c r="R18" i="1"/>
  <c r="R14" i="1"/>
  <c r="R55" i="1"/>
  <c r="AF54" i="1"/>
  <c r="AF52" i="1"/>
  <c r="AG52" i="1" s="1"/>
  <c r="R45" i="1"/>
  <c r="R43" i="1"/>
  <c r="AF69" i="1"/>
  <c r="R67" i="1"/>
  <c r="AF65" i="1"/>
  <c r="AH65" i="1" s="1"/>
  <c r="AF63" i="1"/>
  <c r="R78" i="1"/>
  <c r="S78" i="1" s="1"/>
  <c r="T78" i="1" s="1"/>
  <c r="AL120" i="1"/>
  <c r="S126" i="1"/>
  <c r="T126" i="1" s="1"/>
  <c r="AF32" i="1"/>
  <c r="AK32" i="1"/>
  <c r="AF25" i="1"/>
  <c r="AF22" i="1"/>
  <c r="AL22" i="1" s="1"/>
  <c r="AK22" i="1"/>
  <c r="AF18" i="1"/>
  <c r="AK18" i="1"/>
  <c r="AF36" i="1"/>
  <c r="AH36" i="1" s="1"/>
  <c r="AK36" i="1"/>
  <c r="S36" i="1" s="1"/>
  <c r="T36" i="1" s="1"/>
  <c r="AF31" i="1"/>
  <c r="AF23" i="1"/>
  <c r="AF11" i="1"/>
  <c r="AH11" i="1" s="1"/>
  <c r="AJ11" i="1" s="1"/>
  <c r="AK27" i="1"/>
  <c r="AK19" i="1"/>
  <c r="AK11" i="1"/>
  <c r="AF34" i="1"/>
  <c r="AL34" i="1" s="1"/>
  <c r="AG34" i="1" s="1"/>
  <c r="AI34" i="1" s="1"/>
  <c r="AK34" i="1"/>
  <c r="AF28" i="1"/>
  <c r="AK28" i="1"/>
  <c r="AF35" i="1"/>
  <c r="AH35" i="1" s="1"/>
  <c r="AF33" i="1"/>
  <c r="AF29" i="1"/>
  <c r="AF17" i="1"/>
  <c r="AF10" i="1"/>
  <c r="AH10" i="1" s="1"/>
  <c r="AJ10" i="1" s="1"/>
  <c r="AK10" i="1"/>
  <c r="AK57" i="1"/>
  <c r="AK33" i="1"/>
  <c r="AK25" i="1"/>
  <c r="S25" i="1" s="1"/>
  <c r="T25" i="1" s="1"/>
  <c r="AK17" i="1"/>
  <c r="AF70" i="1"/>
  <c r="AK70" i="1"/>
  <c r="S70" i="1" s="1"/>
  <c r="T70" i="1" s="1"/>
  <c r="AF24" i="1"/>
  <c r="AL24" i="1" s="1"/>
  <c r="AK24" i="1"/>
  <c r="AF14" i="1"/>
  <c r="AK14" i="1"/>
  <c r="AF12" i="1"/>
  <c r="AL12" i="1" s="1"/>
  <c r="AG12" i="1" s="1"/>
  <c r="AK12" i="1"/>
  <c r="AK31" i="1"/>
  <c r="AK23" i="1"/>
  <c r="AK15" i="1"/>
  <c r="S15" i="1" s="1"/>
  <c r="T15" i="1" s="1"/>
  <c r="AF44" i="1"/>
  <c r="AK44" i="1"/>
  <c r="AF30" i="1"/>
  <c r="AK30" i="1"/>
  <c r="AF26" i="1"/>
  <c r="AK26" i="1"/>
  <c r="AF21" i="1"/>
  <c r="AF20" i="1"/>
  <c r="AL20" i="1" s="1"/>
  <c r="AG20" i="1" s="1"/>
  <c r="AK20" i="1"/>
  <c r="AF16" i="1"/>
  <c r="AK16" i="1"/>
  <c r="AF13" i="1"/>
  <c r="AL13" i="1" s="1"/>
  <c r="AG13" i="1" s="1"/>
  <c r="AK29" i="1"/>
  <c r="AK21" i="1"/>
  <c r="AK13" i="1"/>
  <c r="S13" i="1" s="1"/>
  <c r="T13" i="1" s="1"/>
  <c r="AF66" i="1"/>
  <c r="AH66" i="1" s="1"/>
  <c r="AK65" i="1"/>
  <c r="R80" i="1"/>
  <c r="S80" i="1" s="1"/>
  <c r="T80" i="1" s="1"/>
  <c r="AG105" i="1"/>
  <c r="AI105" i="1" s="1"/>
  <c r="AL105" i="1"/>
  <c r="AG108" i="1"/>
  <c r="AL108" i="1"/>
  <c r="AG100" i="1"/>
  <c r="AL100" i="1"/>
  <c r="AG106" i="1"/>
  <c r="AL106" i="1"/>
  <c r="R54" i="1"/>
  <c r="AF51" i="1"/>
  <c r="AG51" i="1" s="1"/>
  <c r="AF49" i="1"/>
  <c r="AF47" i="1"/>
  <c r="AG47" i="1" s="1"/>
  <c r="AI47" i="1" s="1"/>
  <c r="R40" i="1"/>
  <c r="S40" i="1" s="1"/>
  <c r="T40" i="1" s="1"/>
  <c r="AF39" i="1"/>
  <c r="AH39" i="1" s="1"/>
  <c r="AF62" i="1"/>
  <c r="AK68" i="1"/>
  <c r="S68" i="1" s="1"/>
  <c r="T68" i="1" s="1"/>
  <c r="AK63" i="1"/>
  <c r="AL72" i="1"/>
  <c r="AG72" i="1" s="1"/>
  <c r="AI72" i="1" s="1"/>
  <c r="R76" i="1"/>
  <c r="S76" i="1" s="1"/>
  <c r="T76" i="1" s="1"/>
  <c r="AH83" i="1"/>
  <c r="AJ83" i="1" s="1"/>
  <c r="R83" i="1" s="1"/>
  <c r="S83" i="1" s="1"/>
  <c r="T83" i="1" s="1"/>
  <c r="R81" i="1"/>
  <c r="S81" i="1" s="1"/>
  <c r="T81" i="1" s="1"/>
  <c r="R85" i="1"/>
  <c r="AH86" i="1"/>
  <c r="AJ86" i="1" s="1"/>
  <c r="R86" i="1" s="1"/>
  <c r="S86" i="1" s="1"/>
  <c r="T86" i="1" s="1"/>
  <c r="AL90" i="1"/>
  <c r="R93" i="1"/>
  <c r="S93" i="1" s="1"/>
  <c r="T93" i="1" s="1"/>
  <c r="AG95" i="1"/>
  <c r="AI95" i="1" s="1"/>
  <c r="AH100" i="1"/>
  <c r="AH120" i="1"/>
  <c r="AG109" i="1"/>
  <c r="AI109" i="1" s="1"/>
  <c r="AL109" i="1"/>
  <c r="AH109" i="1"/>
  <c r="AJ109" i="1" s="1"/>
  <c r="AG101" i="1"/>
  <c r="AI101" i="1" s="1"/>
  <c r="AL101" i="1"/>
  <c r="AH101" i="1"/>
  <c r="AJ101" i="1" s="1"/>
  <c r="AG107" i="1"/>
  <c r="AI107" i="1" s="1"/>
  <c r="R107" i="1" s="1"/>
  <c r="S107" i="1" s="1"/>
  <c r="T107" i="1" s="1"/>
  <c r="AL107" i="1"/>
  <c r="AF50" i="1"/>
  <c r="AH50" i="1" s="1"/>
  <c r="AJ50" i="1" s="1"/>
  <c r="AF42" i="1"/>
  <c r="AF40" i="1"/>
  <c r="AF38" i="1"/>
  <c r="AH38" i="1" s="1"/>
  <c r="AJ38" i="1" s="1"/>
  <c r="AF59" i="1"/>
  <c r="AG59" i="1" s="1"/>
  <c r="AK69" i="1"/>
  <c r="S69" i="1" s="1"/>
  <c r="T69" i="1" s="1"/>
  <c r="AK66" i="1"/>
  <c r="S66" i="1" s="1"/>
  <c r="T66" i="1" s="1"/>
  <c r="AH72" i="1"/>
  <c r="AJ72" i="1" s="1"/>
  <c r="AH90" i="1"/>
  <c r="AL114" i="1"/>
  <c r="AH119" i="1"/>
  <c r="AJ119" i="1" s="1"/>
  <c r="R119" i="1" s="1"/>
  <c r="S119" i="1" s="1"/>
  <c r="T119" i="1" s="1"/>
  <c r="AG110" i="1"/>
  <c r="AL110" i="1"/>
  <c r="AH110" i="1"/>
  <c r="AG102" i="1"/>
  <c r="AL102" i="1"/>
  <c r="AH102" i="1"/>
  <c r="AG98" i="1"/>
  <c r="AL98" i="1"/>
  <c r="AK52" i="1"/>
  <c r="AF55" i="1"/>
  <c r="AH55" i="1" s="1"/>
  <c r="AF53" i="1"/>
  <c r="AH53" i="1" s="1"/>
  <c r="AJ53" i="1" s="1"/>
  <c r="R51" i="1"/>
  <c r="R49" i="1"/>
  <c r="R48" i="1"/>
  <c r="S48" i="1" s="1"/>
  <c r="T48" i="1" s="1"/>
  <c r="R46" i="1"/>
  <c r="AF45" i="1"/>
  <c r="AL45" i="1" s="1"/>
  <c r="AF43" i="1"/>
  <c r="AH43" i="1" s="1"/>
  <c r="AF41" i="1"/>
  <c r="AL41" i="1" s="1"/>
  <c r="AG41" i="1" s="1"/>
  <c r="AI41" i="1" s="1"/>
  <c r="AF60" i="1"/>
  <c r="AL60" i="1" s="1"/>
  <c r="AF58" i="1"/>
  <c r="AH58" i="1" s="1"/>
  <c r="AJ58" i="1" s="1"/>
  <c r="R62" i="1"/>
  <c r="AK67" i="1"/>
  <c r="AK64" i="1"/>
  <c r="S64" i="1" s="1"/>
  <c r="T64" i="1" s="1"/>
  <c r="AK62" i="1"/>
  <c r="R77" i="1"/>
  <c r="S77" i="1" s="1"/>
  <c r="T77" i="1" s="1"/>
  <c r="R75" i="1"/>
  <c r="S75" i="1" s="1"/>
  <c r="T75" i="1" s="1"/>
  <c r="R79" i="1"/>
  <c r="S79" i="1" s="1"/>
  <c r="T79" i="1" s="1"/>
  <c r="AH105" i="1"/>
  <c r="AJ105" i="1" s="1"/>
  <c r="R91" i="1"/>
  <c r="S91" i="1" s="1"/>
  <c r="T91" i="1" s="1"/>
  <c r="AG104" i="1"/>
  <c r="AL104" i="1"/>
  <c r="AG113" i="1"/>
  <c r="AI113" i="1" s="1"/>
  <c r="R113" i="1" s="1"/>
  <c r="S113" i="1" s="1"/>
  <c r="T113" i="1" s="1"/>
  <c r="AL113" i="1"/>
  <c r="AG99" i="1"/>
  <c r="AI99" i="1" s="1"/>
  <c r="R99" i="1" s="1"/>
  <c r="S99" i="1" s="1"/>
  <c r="T99" i="1" s="1"/>
  <c r="AL99" i="1"/>
  <c r="R117" i="1"/>
  <c r="S117" i="1" s="1"/>
  <c r="T117" i="1" s="1"/>
  <c r="R97" i="1"/>
  <c r="S97" i="1" s="1"/>
  <c r="T97" i="1" s="1"/>
  <c r="R115" i="1"/>
  <c r="S115" i="1" s="1"/>
  <c r="T115" i="1" s="1"/>
  <c r="AH63" i="1"/>
  <c r="AJ63" i="1" s="1"/>
  <c r="AL63" i="1"/>
  <c r="AG63" i="1" s="1"/>
  <c r="AI63" i="1" s="1"/>
  <c r="AH62" i="1"/>
  <c r="AL62" i="1"/>
  <c r="AG62" i="1" s="1"/>
  <c r="AH70" i="1"/>
  <c r="AL70" i="1"/>
  <c r="AG70" i="1" s="1"/>
  <c r="AL69" i="1"/>
  <c r="AH69" i="1"/>
  <c r="AG69" i="1"/>
  <c r="AH68" i="1"/>
  <c r="AL68" i="1"/>
  <c r="AG68" i="1" s="1"/>
  <c r="AL67" i="1"/>
  <c r="AG67" i="1" s="1"/>
  <c r="AH67" i="1"/>
  <c r="AL64" i="1"/>
  <c r="AG64" i="1" s="1"/>
  <c r="AH64" i="1"/>
  <c r="AH57" i="1"/>
  <c r="AJ57" i="1" s="1"/>
  <c r="AG57" i="1"/>
  <c r="AI57" i="1" s="1"/>
  <c r="AL57" i="1"/>
  <c r="AH60" i="1"/>
  <c r="AL59" i="1"/>
  <c r="AK60" i="1"/>
  <c r="S60" i="1" s="1"/>
  <c r="T60" i="1" s="1"/>
  <c r="AL51" i="1"/>
  <c r="AG49" i="1"/>
  <c r="AH49" i="1"/>
  <c r="AL49" i="1"/>
  <c r="AL47" i="1"/>
  <c r="AL39" i="1"/>
  <c r="AG39" i="1" s="1"/>
  <c r="AG54" i="1"/>
  <c r="AH54" i="1"/>
  <c r="AL54" i="1"/>
  <c r="AG50" i="1"/>
  <c r="AI50" i="1" s="1"/>
  <c r="AH42" i="1"/>
  <c r="AL42" i="1"/>
  <c r="AG42" i="1" s="1"/>
  <c r="AG55" i="1"/>
  <c r="AL55" i="1"/>
  <c r="AG45" i="1"/>
  <c r="AL43" i="1"/>
  <c r="AG43" i="1" s="1"/>
  <c r="AH41" i="1"/>
  <c r="AJ41" i="1" s="1"/>
  <c r="AH48" i="1"/>
  <c r="AG46" i="1"/>
  <c r="AH46" i="1"/>
  <c r="AL46" i="1"/>
  <c r="AG44" i="1"/>
  <c r="AI44" i="1" s="1"/>
  <c r="AH44" i="1"/>
  <c r="AJ44" i="1" s="1"/>
  <c r="AL44" i="1"/>
  <c r="AK55" i="1"/>
  <c r="S55" i="1" s="1"/>
  <c r="T55" i="1" s="1"/>
  <c r="AK51" i="1"/>
  <c r="AK47" i="1"/>
  <c r="AK43" i="1"/>
  <c r="S43" i="1" s="1"/>
  <c r="T43" i="1" s="1"/>
  <c r="AK39" i="1"/>
  <c r="AK54" i="1"/>
  <c r="AK50" i="1"/>
  <c r="AK46" i="1"/>
  <c r="AK42" i="1"/>
  <c r="S42" i="1" s="1"/>
  <c r="T42" i="1" s="1"/>
  <c r="AK38" i="1"/>
  <c r="AK53" i="1"/>
  <c r="AK49" i="1"/>
  <c r="AK45" i="1"/>
  <c r="AK41" i="1"/>
  <c r="S26" i="1"/>
  <c r="T26" i="1" s="1"/>
  <c r="S21" i="1"/>
  <c r="T21" i="1" s="1"/>
  <c r="S20" i="1"/>
  <c r="T20" i="1" s="1"/>
  <c r="S19" i="1"/>
  <c r="T19" i="1" s="1"/>
  <c r="S18" i="1"/>
  <c r="T18" i="1" s="1"/>
  <c r="S12" i="1"/>
  <c r="T12" i="1" s="1"/>
  <c r="AH34" i="1"/>
  <c r="AJ34" i="1" s="1"/>
  <c r="AH32" i="1"/>
  <c r="AJ32" i="1" s="1"/>
  <c r="AL32" i="1"/>
  <c r="AG32" i="1" s="1"/>
  <c r="AI32" i="1" s="1"/>
  <c r="AG30" i="1"/>
  <c r="AI30" i="1" s="1"/>
  <c r="AH30" i="1"/>
  <c r="AJ30" i="1" s="1"/>
  <c r="AL30" i="1"/>
  <c r="AH28" i="1"/>
  <c r="AJ28" i="1" s="1"/>
  <c r="AG28" i="1"/>
  <c r="AI28" i="1" s="1"/>
  <c r="AL28" i="1"/>
  <c r="AH27" i="1"/>
  <c r="AG27" i="1"/>
  <c r="AL27" i="1"/>
  <c r="AH26" i="1"/>
  <c r="AG26" i="1"/>
  <c r="AL26" i="1"/>
  <c r="AG25" i="1"/>
  <c r="AH25" i="1"/>
  <c r="AL25" i="1"/>
  <c r="AG24" i="1"/>
  <c r="AH22" i="1"/>
  <c r="AJ22" i="1" s="1"/>
  <c r="AL21" i="1"/>
  <c r="AG21" i="1" s="1"/>
  <c r="AH21" i="1"/>
  <c r="AH20" i="1"/>
  <c r="AL19" i="1"/>
  <c r="AG19" i="1" s="1"/>
  <c r="AH19" i="1"/>
  <c r="AL18" i="1"/>
  <c r="AG18" i="1" s="1"/>
  <c r="AH18" i="1"/>
  <c r="AL16" i="1"/>
  <c r="AG16" i="1" s="1"/>
  <c r="AI16" i="1" s="1"/>
  <c r="AH16" i="1"/>
  <c r="AJ16" i="1" s="1"/>
  <c r="AL15" i="1"/>
  <c r="AG15" i="1" s="1"/>
  <c r="AH15" i="1"/>
  <c r="AL14" i="1"/>
  <c r="AG14" i="1" s="1"/>
  <c r="AH14" i="1"/>
  <c r="AH13" i="1"/>
  <c r="AG36" i="1"/>
  <c r="AL36" i="1"/>
  <c r="AL35" i="1"/>
  <c r="AH33" i="1"/>
  <c r="AJ33" i="1" s="1"/>
  <c r="AL33" i="1"/>
  <c r="AG33" i="1" s="1"/>
  <c r="AI33" i="1" s="1"/>
  <c r="AH31" i="1"/>
  <c r="AJ31" i="1" s="1"/>
  <c r="AG31" i="1"/>
  <c r="AI31" i="1" s="1"/>
  <c r="AL31" i="1"/>
  <c r="AG29" i="1"/>
  <c r="AI29" i="1" s="1"/>
  <c r="AH29" i="1"/>
  <c r="AJ29" i="1" s="1"/>
  <c r="AL29" i="1"/>
  <c r="AG23" i="1"/>
  <c r="AI23" i="1" s="1"/>
  <c r="AL23" i="1"/>
  <c r="AH23" i="1"/>
  <c r="AJ23" i="1" s="1"/>
  <c r="AL17" i="1"/>
  <c r="AG17" i="1" s="1"/>
  <c r="AI17" i="1" s="1"/>
  <c r="AH17" i="1"/>
  <c r="AJ17" i="1" s="1"/>
  <c r="AL11" i="1"/>
  <c r="AG11" i="1" s="1"/>
  <c r="AI11" i="1" s="1"/>
  <c r="AL10" i="1"/>
  <c r="AG10" i="1" s="1"/>
  <c r="AI10" i="1" s="1"/>
  <c r="S87" i="1" l="1"/>
  <c r="T87" i="1" s="1"/>
  <c r="S24" i="1"/>
  <c r="T24" i="1" s="1"/>
  <c r="S85" i="1"/>
  <c r="T85" i="1" s="1"/>
  <c r="S14" i="1"/>
  <c r="T14" i="1" s="1"/>
  <c r="S27" i="1"/>
  <c r="T27" i="1" s="1"/>
  <c r="S82" i="1"/>
  <c r="T82" i="1" s="1"/>
  <c r="S74" i="1"/>
  <c r="T74" i="1" s="1"/>
  <c r="S45" i="1"/>
  <c r="T45" i="1" s="1"/>
  <c r="AL50" i="1"/>
  <c r="S49" i="1"/>
  <c r="T49" i="1" s="1"/>
  <c r="AL38" i="1"/>
  <c r="AG38" i="1" s="1"/>
  <c r="AI38" i="1" s="1"/>
  <c r="R38" i="1" s="1"/>
  <c r="S38" i="1" s="1"/>
  <c r="T38" i="1" s="1"/>
  <c r="S67" i="1"/>
  <c r="T67" i="1" s="1"/>
  <c r="S39" i="1"/>
  <c r="T39" i="1" s="1"/>
  <c r="S46" i="1"/>
  <c r="T46" i="1" s="1"/>
  <c r="AG53" i="1"/>
  <c r="AI53" i="1" s="1"/>
  <c r="R53" i="1" s="1"/>
  <c r="S53" i="1" s="1"/>
  <c r="T53" i="1" s="1"/>
  <c r="AL40" i="1"/>
  <c r="AG40" i="1" s="1"/>
  <c r="AL52" i="1"/>
  <c r="AH47" i="1"/>
  <c r="AJ47" i="1" s="1"/>
  <c r="R47" i="1" s="1"/>
  <c r="S47" i="1" s="1"/>
  <c r="T47" i="1" s="1"/>
  <c r="AH40" i="1"/>
  <c r="AH52" i="1"/>
  <c r="S52" i="1"/>
  <c r="T52" i="1" s="1"/>
  <c r="AG35" i="1"/>
  <c r="AG22" i="1"/>
  <c r="AI22" i="1" s="1"/>
  <c r="AH24" i="1"/>
  <c r="R28" i="1"/>
  <c r="S28" i="1" s="1"/>
  <c r="T28" i="1" s="1"/>
  <c r="AG48" i="1"/>
  <c r="AL65" i="1"/>
  <c r="AG65" i="1" s="1"/>
  <c r="AH12" i="1"/>
  <c r="R16" i="1"/>
  <c r="S16" i="1" s="1"/>
  <c r="T16" i="1" s="1"/>
  <c r="AG58" i="1"/>
  <c r="AI58" i="1" s="1"/>
  <c r="R58" i="1" s="1"/>
  <c r="S58" i="1" s="1"/>
  <c r="T58" i="1" s="1"/>
  <c r="R95" i="1"/>
  <c r="S95" i="1" s="1"/>
  <c r="T95" i="1" s="1"/>
  <c r="R10" i="1"/>
  <c r="S10" i="1" s="1"/>
  <c r="T10" i="1" s="1"/>
  <c r="S54" i="1"/>
  <c r="T54" i="1" s="1"/>
  <c r="S51" i="1"/>
  <c r="T51" i="1" s="1"/>
  <c r="AH45" i="1"/>
  <c r="R105" i="1"/>
  <c r="S105" i="1" s="1"/>
  <c r="T105" i="1" s="1"/>
  <c r="S65" i="1"/>
  <c r="T65" i="1" s="1"/>
  <c r="R33" i="1"/>
  <c r="S33" i="1" s="1"/>
  <c r="T33" i="1" s="1"/>
  <c r="R32" i="1"/>
  <c r="S32" i="1" s="1"/>
  <c r="T32" i="1" s="1"/>
  <c r="R57" i="1"/>
  <c r="S57" i="1" s="1"/>
  <c r="T57" i="1" s="1"/>
  <c r="R109" i="1"/>
  <c r="S109" i="1" s="1"/>
  <c r="T109" i="1" s="1"/>
  <c r="R30" i="1"/>
  <c r="S30" i="1" s="1"/>
  <c r="T30" i="1" s="1"/>
  <c r="R63" i="1"/>
  <c r="S63" i="1" s="1"/>
  <c r="T63" i="1" s="1"/>
  <c r="R11" i="1"/>
  <c r="S11" i="1" s="1"/>
  <c r="T11" i="1" s="1"/>
  <c r="R23" i="1"/>
  <c r="S23" i="1" s="1"/>
  <c r="T23" i="1" s="1"/>
  <c r="R29" i="1"/>
  <c r="S29" i="1" s="1"/>
  <c r="T29" i="1" s="1"/>
  <c r="R31" i="1"/>
  <c r="S31" i="1" s="1"/>
  <c r="T31" i="1" s="1"/>
  <c r="R22" i="1"/>
  <c r="S22" i="1" s="1"/>
  <c r="T22" i="1" s="1"/>
  <c r="R34" i="1"/>
  <c r="S34" i="1" s="1"/>
  <c r="T34" i="1" s="1"/>
  <c r="AL53" i="1"/>
  <c r="AH51" i="1"/>
  <c r="AH59" i="1"/>
  <c r="AG60" i="1"/>
  <c r="AL58" i="1"/>
  <c r="AL66" i="1"/>
  <c r="AG66" i="1" s="1"/>
  <c r="R17" i="1"/>
  <c r="S17" i="1" s="1"/>
  <c r="T17" i="1" s="1"/>
  <c r="S62" i="1"/>
  <c r="T62" i="1" s="1"/>
  <c r="R72" i="1"/>
  <c r="S72" i="1" s="1"/>
  <c r="T72" i="1" s="1"/>
  <c r="R101" i="1"/>
  <c r="S101" i="1" s="1"/>
  <c r="T101" i="1" s="1"/>
  <c r="R44" i="1"/>
  <c r="S44" i="1" s="1"/>
  <c r="T44" i="1" s="1"/>
  <c r="R41" i="1"/>
  <c r="S41" i="1" s="1"/>
  <c r="T41" i="1" s="1"/>
  <c r="R50" i="1"/>
  <c r="S50" i="1" s="1"/>
  <c r="T50" i="1" s="1"/>
  <c r="T37" i="1" l="1"/>
  <c r="T121" i="1"/>
  <c r="T88" i="1"/>
  <c r="T71" i="1"/>
  <c r="T61" i="1"/>
  <c r="T56" i="1"/>
  <c r="T133" i="1" l="1"/>
</calcChain>
</file>

<file path=xl/sharedStrings.xml><?xml version="1.0" encoding="utf-8"?>
<sst xmlns="http://schemas.openxmlformats.org/spreadsheetml/2006/main" count="553" uniqueCount="253">
  <si>
    <t>with end eccentricity (moment)</t>
  </si>
  <si>
    <t>Notes:</t>
  </si>
  <si>
    <t>(A)  fcyl</t>
  </si>
  <si>
    <t xml:space="preserve"> =0.8*fcu</t>
  </si>
  <si>
    <t xml:space="preserve"> </t>
  </si>
  <si>
    <t>8)/10)^0.3</t>
  </si>
  <si>
    <t>(C)  Sle</t>
  </si>
  <si>
    <t>nderness</t>
  </si>
  <si>
    <t xml:space="preserve"> = SQRT(</t>
  </si>
  <si>
    <t>NplR/Ncrit</t>
  </si>
  <si>
    <t>)</t>
  </si>
  <si>
    <t xml:space="preserve">   Test  </t>
  </si>
  <si>
    <t>Ref. No.</t>
  </si>
  <si>
    <t xml:space="preserve">  Dia.</t>
  </si>
  <si>
    <t xml:space="preserve"> thick</t>
  </si>
  <si>
    <t xml:space="preserve"> Yield</t>
  </si>
  <si>
    <t xml:space="preserve">  Es</t>
  </si>
  <si>
    <t xml:space="preserve"> f cyl</t>
  </si>
  <si>
    <t xml:space="preserve">  Ec</t>
  </si>
  <si>
    <t xml:space="preserve"> Length</t>
  </si>
  <si>
    <t xml:space="preserve">   et</t>
  </si>
  <si>
    <t xml:space="preserve">   eb</t>
  </si>
  <si>
    <t xml:space="preserve">  L/D</t>
  </si>
  <si>
    <t>slender-</t>
  </si>
  <si>
    <t xml:space="preserve"> Nmax</t>
  </si>
  <si>
    <t xml:space="preserve">   mm</t>
  </si>
  <si>
    <t xml:space="preserve">  MPa</t>
  </si>
  <si>
    <t xml:space="preserve">  GPa</t>
  </si>
  <si>
    <t xml:space="preserve">  ness</t>
  </si>
  <si>
    <t xml:space="preserve"> kN</t>
  </si>
  <si>
    <t>kN</t>
  </si>
  <si>
    <t>PB1-1</t>
  </si>
  <si>
    <t>PB1-2</t>
  </si>
  <si>
    <t>PB1-3</t>
  </si>
  <si>
    <t>PB1-4</t>
  </si>
  <si>
    <t>PB1-5</t>
  </si>
  <si>
    <t>PB1-6</t>
  </si>
  <si>
    <t>PB2-1</t>
  </si>
  <si>
    <t>PB2-2</t>
  </si>
  <si>
    <t>PB2-3</t>
  </si>
  <si>
    <t>PB2-4</t>
  </si>
  <si>
    <t>PB2-5</t>
  </si>
  <si>
    <t>PB2-6</t>
  </si>
  <si>
    <t>PB3-1</t>
  </si>
  <si>
    <t>PB3-2</t>
  </si>
  <si>
    <t>PB3-3</t>
  </si>
  <si>
    <t>PB3-4</t>
  </si>
  <si>
    <t>PB3-5</t>
  </si>
  <si>
    <t>PB3-6</t>
  </si>
  <si>
    <t>PC1-1</t>
  </si>
  <si>
    <t>PC1-2</t>
  </si>
  <si>
    <t>PC1-3</t>
  </si>
  <si>
    <t>PC1-4</t>
  </si>
  <si>
    <t>PC1-5</t>
  </si>
  <si>
    <t>PC1-6</t>
  </si>
  <si>
    <t>PC1-7</t>
  </si>
  <si>
    <t>PC1-8</t>
  </si>
  <si>
    <t>PC1-9</t>
  </si>
  <si>
    <t>Cai</t>
  </si>
  <si>
    <t>DATA</t>
  </si>
  <si>
    <t>Long without M</t>
  </si>
  <si>
    <t>22*((fcy+</t>
  </si>
  <si>
    <t xml:space="preserve">   Theory</t>
  </si>
  <si>
    <t>for</t>
  </si>
  <si>
    <t>Short</t>
  </si>
  <si>
    <t>Column</t>
  </si>
  <si>
    <t xml:space="preserve">  Long</t>
  </si>
  <si>
    <t xml:space="preserve"> &lt; additi</t>
  </si>
  <si>
    <t>onal</t>
  </si>
  <si>
    <t xml:space="preserve"> ..</t>
  </si>
  <si>
    <t xml:space="preserve">   data</t>
  </si>
  <si>
    <t xml:space="preserve">    &gt;</t>
  </si>
  <si>
    <t xml:space="preserve"> &lt;</t>
  </si>
  <si>
    <t>subsi</t>
  </si>
  <si>
    <t>diary</t>
  </si>
  <si>
    <t xml:space="preserve">  cal</t>
  </si>
  <si>
    <t>culations</t>
  </si>
  <si>
    <t>&gt;</t>
  </si>
  <si>
    <t>local</t>
  </si>
  <si>
    <t>Test</t>
  </si>
  <si>
    <t xml:space="preserve">  EC4</t>
  </si>
  <si>
    <t xml:space="preserve"> Chi x</t>
  </si>
  <si>
    <t xml:space="preserve">  Test   </t>
  </si>
  <si>
    <t>d</t>
  </si>
  <si>
    <t>D/t</t>
  </si>
  <si>
    <t>buckling</t>
  </si>
  <si>
    <t>δo</t>
  </si>
  <si>
    <t xml:space="preserve">   Nuniax</t>
  </si>
  <si>
    <t xml:space="preserve">  Nu cdg</t>
  </si>
  <si>
    <t>Npl,Rd</t>
  </si>
  <si>
    <t xml:space="preserve">  nNplR</t>
  </si>
  <si>
    <t>Long EC4</t>
  </si>
  <si>
    <t>Asfy</t>
  </si>
  <si>
    <t xml:space="preserve">  End</t>
  </si>
  <si>
    <t>init.def</t>
  </si>
  <si>
    <t xml:space="preserve">   s2</t>
  </si>
  <si>
    <t xml:space="preserve">  e2</t>
  </si>
  <si>
    <t xml:space="preserve">   Ey</t>
  </si>
  <si>
    <t xml:space="preserve"> ecmax</t>
  </si>
  <si>
    <t xml:space="preserve"> eult</t>
  </si>
  <si>
    <t>EC4</t>
  </si>
  <si>
    <t>Slend</t>
  </si>
  <si>
    <t>if &gt; 1</t>
  </si>
  <si>
    <t>mm</t>
  </si>
  <si>
    <t xml:space="preserve">     kN</t>
  </si>
  <si>
    <t xml:space="preserve">    kN</t>
  </si>
  <si>
    <t xml:space="preserve">   kN</t>
  </si>
  <si>
    <t xml:space="preserve"> condit.</t>
  </si>
  <si>
    <t xml:space="preserve">   MPa</t>
  </si>
  <si>
    <t xml:space="preserve">   GPa</t>
  </si>
  <si>
    <t>Ex n</t>
  </si>
  <si>
    <t>EC4xn</t>
  </si>
  <si>
    <t xml:space="preserve"> n10</t>
  </si>
  <si>
    <t xml:space="preserve"> n20</t>
  </si>
  <si>
    <t xml:space="preserve"> n1</t>
  </si>
  <si>
    <t xml:space="preserve"> n2</t>
  </si>
  <si>
    <t xml:space="preserve">  Chi</t>
  </si>
  <si>
    <t>n10*</t>
  </si>
  <si>
    <t xml:space="preserve"> cc)  Long  (and some short) Circular Concrete filled Columns</t>
  </si>
  <si>
    <t>C4-1</t>
  </si>
  <si>
    <t>C4-3</t>
  </si>
  <si>
    <t>C4-5</t>
  </si>
  <si>
    <t>C8-1</t>
  </si>
  <si>
    <t>C8-3</t>
  </si>
  <si>
    <t>C8-5</t>
  </si>
  <si>
    <t>Matsui</t>
  </si>
  <si>
    <t>C18-1</t>
  </si>
  <si>
    <t>C18-3</t>
  </si>
  <si>
    <t>C18-5</t>
  </si>
  <si>
    <t>C12-1</t>
  </si>
  <si>
    <t>C12-3</t>
  </si>
  <si>
    <t>C12-5</t>
  </si>
  <si>
    <t>C24-1</t>
  </si>
  <si>
    <t>C24-3</t>
  </si>
  <si>
    <t>C24-5</t>
  </si>
  <si>
    <t>C30-1</t>
  </si>
  <si>
    <t>C30-3</t>
  </si>
  <si>
    <t>C30-5</t>
  </si>
  <si>
    <t>C150-3</t>
  </si>
  <si>
    <t>C150-4</t>
  </si>
  <si>
    <t>C150-5</t>
  </si>
  <si>
    <t>C150-6</t>
  </si>
  <si>
    <t>O49E24_30</t>
  </si>
  <si>
    <t>O49E36_30</t>
  </si>
  <si>
    <t>O49E48_30</t>
  </si>
  <si>
    <t>O49E60_30</t>
  </si>
  <si>
    <t>O49E24_60</t>
  </si>
  <si>
    <t>O49E36_60</t>
  </si>
  <si>
    <t>O49E48_60</t>
  </si>
  <si>
    <t>O57E30_30</t>
  </si>
  <si>
    <t>O57E48_30</t>
  </si>
  <si>
    <t>NVC_80_1</t>
  </si>
  <si>
    <t>NVC_80_2</t>
  </si>
  <si>
    <t>NVC_200_1</t>
  </si>
  <si>
    <t>NVC_200_2</t>
  </si>
  <si>
    <t>NVC_300_1</t>
  </si>
  <si>
    <t>NVC_300_2</t>
  </si>
  <si>
    <t>NVC_440_1</t>
  </si>
  <si>
    <t>NVC_440_2</t>
  </si>
  <si>
    <t>SCC_80_1</t>
  </si>
  <si>
    <t>SCC_80_2</t>
  </si>
  <si>
    <t>SCC_200_1</t>
  </si>
  <si>
    <t>SCC_200_2</t>
  </si>
  <si>
    <t>SCC_300_1</t>
  </si>
  <si>
    <t>SCC_300_2</t>
  </si>
  <si>
    <t>SCC_440_1</t>
  </si>
  <si>
    <t>SCC_440_2</t>
  </si>
  <si>
    <t>Muciaccia</t>
  </si>
  <si>
    <t>C1</t>
  </si>
  <si>
    <t>C2</t>
  </si>
  <si>
    <t>C3</t>
  </si>
  <si>
    <t>C4</t>
  </si>
  <si>
    <t>C5</t>
  </si>
  <si>
    <t>C6</t>
  </si>
  <si>
    <t>C9</t>
  </si>
  <si>
    <t>C10</t>
  </si>
  <si>
    <t>C11</t>
  </si>
  <si>
    <t>C12</t>
  </si>
  <si>
    <t>C13</t>
  </si>
  <si>
    <t>C14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</si>
  <si>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</si>
  <si>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</si>
  <si>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</si>
  <si>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</si>
  <si>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</si>
  <si>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</si>
  <si>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</si>
  <si>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</si>
  <si>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</si>
  <si>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</si>
  <si>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</si>
  <si>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</si>
  <si>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</si>
  <si>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</si>
  <si>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</si>
  <si>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</si>
  <si>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</si>
  <si>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</si>
  <si>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</si>
  <si>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</si>
  <si>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Portoles</t>
  </si>
  <si>
    <t>CFST1</t>
  </si>
  <si>
    <t>CFST2</t>
  </si>
  <si>
    <t>Romero</t>
  </si>
  <si>
    <t>Ref: 150</t>
  </si>
  <si>
    <t>Ref: 126</t>
  </si>
  <si>
    <t>Ref: 148</t>
  </si>
  <si>
    <t>Ref: 149</t>
  </si>
  <si>
    <t>Ref: 157</t>
  </si>
  <si>
    <t>Ref: 170</t>
  </si>
  <si>
    <t>Yu et al</t>
  </si>
  <si>
    <t>Ref. 147</t>
  </si>
  <si>
    <t>Lee et al</t>
  </si>
  <si>
    <t>Ref: 40</t>
  </si>
  <si>
    <t>Av (27) =</t>
  </si>
  <si>
    <t>Av (18) =</t>
  </si>
  <si>
    <t>Av (4) =</t>
  </si>
  <si>
    <t>Av (9) =</t>
  </si>
  <si>
    <t>Av (16) =</t>
  </si>
  <si>
    <t>Av (32) =</t>
  </si>
  <si>
    <t>Av (6) =</t>
  </si>
  <si>
    <t>Av (2) =</t>
  </si>
  <si>
    <t>Overall</t>
  </si>
  <si>
    <t>Av (114) =</t>
  </si>
  <si>
    <t>M (Ne)</t>
  </si>
  <si>
    <t>kNm</t>
  </si>
  <si>
    <t>TEST</t>
  </si>
  <si>
    <t>EC4 2nd order analysis</t>
  </si>
  <si>
    <t>imperfections allowed</t>
  </si>
  <si>
    <t>EC4 'k' factor analysis</t>
  </si>
  <si>
    <t>for by ecc+length/300</t>
  </si>
  <si>
    <t>N-M Graph</t>
  </si>
  <si>
    <t>from N-M graph</t>
  </si>
  <si>
    <t>N</t>
  </si>
  <si>
    <t>M</t>
  </si>
  <si>
    <r>
      <t>N</t>
    </r>
    <r>
      <rPr>
        <u/>
        <sz val="10"/>
        <rFont val="Arial"/>
        <family val="2"/>
      </rPr>
      <t>test</t>
    </r>
  </si>
  <si>
    <r>
      <t>N</t>
    </r>
    <r>
      <rPr>
        <sz val="10"/>
        <rFont val="Arial"/>
        <family val="2"/>
      </rPr>
      <t>EC4'k'</t>
    </r>
  </si>
  <si>
    <r>
      <t>N</t>
    </r>
    <r>
      <rPr>
        <sz val="10"/>
        <rFont val="Arial"/>
        <family val="2"/>
      </rPr>
      <t>EC4</t>
    </r>
  </si>
  <si>
    <t>Av (114)=</t>
  </si>
  <si>
    <t>No T/EC4 &lt;1</t>
  </si>
  <si>
    <t>St Dev =</t>
  </si>
  <si>
    <t>Summary of DATA and EC4 predictions</t>
  </si>
  <si>
    <t>with end eccentricity (Moment)</t>
  </si>
  <si>
    <t>L/D &lt; 4</t>
  </si>
  <si>
    <t>Short if</t>
  </si>
  <si>
    <t>(B) Ecm =</t>
  </si>
  <si>
    <t xml:space="preserve">  Ecm</t>
  </si>
  <si>
    <t>with fcyl</t>
  </si>
  <si>
    <t>T/EC4'k'</t>
  </si>
  <si>
    <t>&gt; 75   Av</t>
  </si>
  <si>
    <t>fcyl &gt; 75</t>
  </si>
  <si>
    <t>fcyl &gt;=100</t>
  </si>
  <si>
    <t>cc)  Circular with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</si>
</sst>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_)"/>
    <numFmt numFmtId="165" formatCode="0.00_)"/>
    <numFmt numFmtId="166" formatCode="0.0"/>
    <numFmt numFmtId="167" formatCode="0.0000_)"/>
    <numFmt numFmtId="168" formatCode="0.000_)"/>
    <numFmt numFmtId="169" formatCode="0_)"/>
    <numFmt numFmtId="170" formatCode="0.000"/>
    <numFmt numFmtId="171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Courier"/>
    </font>
    <font>
      <b/>
      <sz val="10"/>
      <name val="Symbol"/>
      <family val="1"/>
      <charset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164" fontId="0" fillId="0" borderId="0" xfId="0" applyNumberFormat="1" applyAlignment="1" applyProtection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/>
    </xf>
    <xf numFmtId="165" fontId="0" fillId="0" borderId="0" xfId="0" applyNumberFormat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165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left"/>
    </xf>
    <xf numFmtId="0" fontId="2" fillId="0" borderId="0" xfId="0" applyFont="1"/>
    <xf numFmtId="16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2" fontId="0" fillId="0" borderId="0" xfId="0" applyNumberFormat="1"/>
    <xf numFmtId="166" fontId="0" fillId="0" borderId="0" xfId="0" applyNumberFormat="1"/>
    <xf numFmtId="0" fontId="1" fillId="0" borderId="0" xfId="0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7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67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right"/>
    </xf>
    <xf numFmtId="0" fontId="5" fillId="0" borderId="0" xfId="0" applyFont="1" applyAlignment="1">
      <alignment horizontal="center"/>
    </xf>
    <xf numFmtId="168" fontId="2" fillId="0" borderId="0" xfId="0" applyNumberFormat="1" applyFont="1" applyAlignment="1" applyProtection="1">
      <alignment horizontal="left"/>
    </xf>
    <xf numFmtId="168" fontId="2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8" fontId="0" fillId="0" borderId="0" xfId="0" applyNumberFormat="1" applyAlignment="1" applyProtection="1">
      <alignment horizontal="left"/>
    </xf>
    <xf numFmtId="0" fontId="2" fillId="0" borderId="0" xfId="0" applyFont="1" applyAlignment="1" applyProtection="1"/>
    <xf numFmtId="164" fontId="2" fillId="0" borderId="0" xfId="0" applyNumberFormat="1" applyFont="1" applyAlignment="1" applyProtection="1"/>
    <xf numFmtId="166" fontId="0" fillId="0" borderId="0" xfId="0" applyNumberFormat="1" applyProtection="1"/>
    <xf numFmtId="2" fontId="0" fillId="0" borderId="0" xfId="0" applyNumberFormat="1" applyProtection="1"/>
    <xf numFmtId="1" fontId="0" fillId="0" borderId="0" xfId="0" applyNumberFormat="1" applyProtection="1"/>
    <xf numFmtId="169" fontId="0" fillId="0" borderId="0" xfId="0" applyNumberFormat="1" applyProtection="1"/>
    <xf numFmtId="167" fontId="0" fillId="0" borderId="0" xfId="0" applyNumberFormat="1" applyProtection="1"/>
    <xf numFmtId="168" fontId="0" fillId="0" borderId="0" xfId="0" applyNumberFormat="1" applyProtection="1"/>
    <xf numFmtId="2" fontId="0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69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quotePrefix="1" applyAlignment="1">
      <alignment horizontal="right"/>
    </xf>
    <xf numFmtId="164" fontId="2" fillId="0" borderId="0" xfId="0" applyNumberFormat="1" applyFont="1" applyAlignment="1" applyProtection="1">
      <alignment horizontal="center"/>
    </xf>
    <xf numFmtId="17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0"/>
  <sheetViews>
    <sheetView tabSelected="1" zoomScale="115" zoomScaleNormal="115" workbookViewId="0">
      <pane xSplit="1" ySplit="8" topLeftCell="O144" activePane="bottomRight" state="frozen"/>
      <selection pane="topRight" activeCell="B1" sqref="B1"/>
      <selection pane="bottomLeft" activeCell="A9" sqref="A9"/>
      <selection pane="bottomRight" activeCell="AA146" sqref="AA146"/>
    </sheetView>
  </sheetViews>
  <sheetFormatPr defaultRowHeight="15" x14ac:dyDescent="0.25"/>
  <cols>
    <col min="12" max="12" width="7.140625" customWidth="1"/>
    <col min="13" max="14" width="9.140625" customWidth="1"/>
    <col min="15" max="15" width="5.7109375" customWidth="1"/>
    <col min="19" max="19" width="8.28515625" customWidth="1"/>
    <col min="22" max="22" width="9" customWidth="1"/>
    <col min="23" max="23" width="8.28515625" customWidth="1"/>
  </cols>
  <sheetData>
    <row r="1" spans="1:26" x14ac:dyDescent="0.25">
      <c r="A1" s="70" t="s">
        <v>118</v>
      </c>
      <c r="B1" s="70"/>
      <c r="C1" s="70"/>
      <c r="D1" s="70"/>
      <c r="E1" s="70"/>
      <c r="F1" s="70"/>
      <c r="G1" s="32"/>
      <c r="H1" s="1"/>
      <c r="I1" s="1"/>
      <c r="J1" s="1"/>
    </row>
    <row r="2" spans="1:26" x14ac:dyDescent="0.25">
      <c r="A2" s="70" t="s">
        <v>242</v>
      </c>
      <c r="B2" s="70"/>
      <c r="C2" s="70"/>
      <c r="D2" s="70"/>
      <c r="E2" s="2"/>
      <c r="F2" s="3"/>
      <c r="G2" s="4"/>
      <c r="H2" s="1"/>
      <c r="I2" s="1"/>
      <c r="J2" s="1"/>
    </row>
    <row r="3" spans="1:26" x14ac:dyDescent="0.25">
      <c r="A3" s="72" t="s">
        <v>241</v>
      </c>
      <c r="B3" s="72"/>
      <c r="C3" s="72"/>
      <c r="D3" s="72"/>
      <c r="E3" s="72"/>
      <c r="X3" s="72" t="s">
        <v>227</v>
      </c>
      <c r="Y3" s="72"/>
      <c r="Z3" s="72"/>
    </row>
    <row r="4" spans="1:26" x14ac:dyDescent="0.25">
      <c r="A4" s="6"/>
      <c r="B4" s="7" t="s">
        <v>1</v>
      </c>
      <c r="C4" s="8" t="s">
        <v>2</v>
      </c>
      <c r="D4" s="2" t="s">
        <v>3</v>
      </c>
      <c r="E4" s="2" t="s">
        <v>4</v>
      </c>
      <c r="F4" s="9" t="s">
        <v>245</v>
      </c>
      <c r="G4" s="4" t="s">
        <v>61</v>
      </c>
      <c r="H4" s="2" t="s">
        <v>5</v>
      </c>
      <c r="I4" s="2"/>
      <c r="J4" s="2"/>
      <c r="K4" s="1"/>
      <c r="X4" s="72" t="s">
        <v>228</v>
      </c>
      <c r="Y4" s="72"/>
      <c r="Z4" s="72"/>
    </row>
    <row r="5" spans="1:26" x14ac:dyDescent="0.25">
      <c r="A5" s="6"/>
      <c r="C5" s="8" t="s">
        <v>6</v>
      </c>
      <c r="D5" s="2" t="s">
        <v>7</v>
      </c>
      <c r="E5" s="2" t="s">
        <v>8</v>
      </c>
      <c r="F5" s="4" t="s">
        <v>9</v>
      </c>
      <c r="G5" s="4" t="s">
        <v>10</v>
      </c>
      <c r="H5" s="57" t="s">
        <v>244</v>
      </c>
      <c r="I5" t="s">
        <v>243</v>
      </c>
      <c r="P5" s="72" t="s">
        <v>229</v>
      </c>
      <c r="Q5" s="72"/>
      <c r="R5" s="72"/>
      <c r="T5" s="72" t="s">
        <v>227</v>
      </c>
      <c r="U5" s="72"/>
      <c r="V5" s="72"/>
      <c r="X5" s="72" t="s">
        <v>230</v>
      </c>
      <c r="Y5" s="72"/>
      <c r="Z5" s="72"/>
    </row>
    <row r="6" spans="1:26" x14ac:dyDescent="0.25">
      <c r="A6" s="6"/>
      <c r="M6" s="71" t="s">
        <v>226</v>
      </c>
      <c r="N6" s="71"/>
      <c r="P6" s="72" t="s">
        <v>231</v>
      </c>
      <c r="Q6" s="72"/>
      <c r="T6" s="72" t="s">
        <v>232</v>
      </c>
      <c r="U6" s="72"/>
      <c r="X6" s="73" t="s">
        <v>232</v>
      </c>
      <c r="Y6" s="73"/>
    </row>
    <row r="7" spans="1:26" x14ac:dyDescent="0.25">
      <c r="A7" s="48" t="s">
        <v>12</v>
      </c>
      <c r="B7" s="7" t="s">
        <v>13</v>
      </c>
      <c r="C7" s="11" t="s">
        <v>14</v>
      </c>
      <c r="D7" s="7" t="s">
        <v>15</v>
      </c>
      <c r="E7" s="7" t="s">
        <v>16</v>
      </c>
      <c r="F7" s="12" t="s">
        <v>17</v>
      </c>
      <c r="G7" s="58" t="s">
        <v>246</v>
      </c>
      <c r="H7" s="7" t="s">
        <v>19</v>
      </c>
      <c r="I7" s="20" t="s">
        <v>20</v>
      </c>
      <c r="J7" s="20" t="s">
        <v>21</v>
      </c>
      <c r="K7" s="12" t="s">
        <v>22</v>
      </c>
      <c r="L7" s="26" t="s">
        <v>23</v>
      </c>
      <c r="M7" s="47" t="s">
        <v>24</v>
      </c>
      <c r="N7" s="47" t="s">
        <v>224</v>
      </c>
      <c r="P7" s="47" t="s">
        <v>233</v>
      </c>
      <c r="Q7" s="47" t="s">
        <v>234</v>
      </c>
      <c r="R7" s="52" t="s">
        <v>235</v>
      </c>
      <c r="T7" s="47" t="s">
        <v>233</v>
      </c>
      <c r="U7" s="47" t="s">
        <v>234</v>
      </c>
      <c r="V7" s="52" t="s">
        <v>235</v>
      </c>
      <c r="X7" s="47" t="s">
        <v>233</v>
      </c>
      <c r="Y7" s="47" t="s">
        <v>234</v>
      </c>
      <c r="Z7" s="52" t="s">
        <v>235</v>
      </c>
    </row>
    <row r="8" spans="1:26" x14ac:dyDescent="0.25">
      <c r="A8" s="6"/>
      <c r="B8" s="7" t="s">
        <v>25</v>
      </c>
      <c r="C8" s="11" t="s">
        <v>25</v>
      </c>
      <c r="D8" s="7" t="s">
        <v>26</v>
      </c>
      <c r="E8" s="7" t="s">
        <v>27</v>
      </c>
      <c r="F8" s="12" t="s">
        <v>26</v>
      </c>
      <c r="G8" s="58" t="s">
        <v>27</v>
      </c>
      <c r="H8" s="7" t="s">
        <v>25</v>
      </c>
      <c r="I8" s="20" t="s">
        <v>25</v>
      </c>
      <c r="J8" s="20" t="s">
        <v>25</v>
      </c>
      <c r="K8" s="13"/>
      <c r="L8" s="26" t="s">
        <v>28</v>
      </c>
      <c r="M8" s="47" t="s">
        <v>29</v>
      </c>
      <c r="N8" s="47" t="s">
        <v>225</v>
      </c>
      <c r="P8" s="47" t="s">
        <v>30</v>
      </c>
      <c r="Q8" s="47" t="s">
        <v>225</v>
      </c>
      <c r="R8" s="47" t="s">
        <v>236</v>
      </c>
      <c r="T8" s="47" t="s">
        <v>30</v>
      </c>
      <c r="U8" s="47" t="s">
        <v>225</v>
      </c>
      <c r="V8" s="47" t="s">
        <v>237</v>
      </c>
      <c r="X8" s="47" t="s">
        <v>30</v>
      </c>
      <c r="Y8" s="47" t="s">
        <v>225</v>
      </c>
      <c r="Z8" s="47" t="s">
        <v>237</v>
      </c>
    </row>
    <row r="9" spans="1:26" x14ac:dyDescent="0.25">
      <c r="A9" s="48" t="s">
        <v>58</v>
      </c>
      <c r="B9" s="19">
        <v>1991</v>
      </c>
      <c r="C9" s="20" t="s">
        <v>205</v>
      </c>
      <c r="D9" s="2"/>
      <c r="E9" s="48"/>
      <c r="F9" s="6"/>
    </row>
    <row r="10" spans="1:26" x14ac:dyDescent="0.25">
      <c r="A10" t="s">
        <v>31</v>
      </c>
      <c r="B10">
        <v>166</v>
      </c>
      <c r="C10" s="16">
        <v>5</v>
      </c>
      <c r="D10">
        <v>313.60000000000002</v>
      </c>
      <c r="E10" s="1">
        <v>200</v>
      </c>
      <c r="F10" s="18">
        <v>41.120000000000005</v>
      </c>
      <c r="G10" s="3">
        <f>22*((F10+8)/10)^0.3</f>
        <v>35.465018298445202</v>
      </c>
      <c r="H10">
        <v>665</v>
      </c>
      <c r="I10">
        <v>20</v>
      </c>
      <c r="J10">
        <v>20</v>
      </c>
      <c r="K10" s="17">
        <f>H10/B10</f>
        <v>4.0060240963855422</v>
      </c>
      <c r="L10">
        <f>Data!J10</f>
        <v>0.17697246579050485</v>
      </c>
      <c r="M10">
        <v>1470</v>
      </c>
      <c r="N10" s="17">
        <f>M10*I10/1000</f>
        <v>29.4</v>
      </c>
      <c r="P10">
        <v>1214</v>
      </c>
      <c r="Q10" s="18">
        <v>24.3</v>
      </c>
      <c r="R10" s="17">
        <f>M10/P10</f>
        <v>1.2108731466227347</v>
      </c>
      <c r="T10">
        <v>1201</v>
      </c>
      <c r="U10" s="18">
        <v>25.1</v>
      </c>
      <c r="V10" s="17">
        <f>M10/T10</f>
        <v>1.2239800166527894</v>
      </c>
      <c r="X10">
        <v>1166</v>
      </c>
      <c r="Y10" s="18">
        <v>27</v>
      </c>
      <c r="Z10" s="17">
        <f>M10/X10</f>
        <v>1.260720411663808</v>
      </c>
    </row>
    <row r="11" spans="1:26" x14ac:dyDescent="0.25">
      <c r="A11" t="s">
        <v>32</v>
      </c>
      <c r="B11">
        <v>166</v>
      </c>
      <c r="C11" s="16">
        <v>5</v>
      </c>
      <c r="D11">
        <v>313.60000000000002</v>
      </c>
      <c r="E11" s="1">
        <v>200</v>
      </c>
      <c r="F11" s="18">
        <v>41.120000000000005</v>
      </c>
      <c r="G11" s="3">
        <f t="shared" ref="G11:G84" si="0">22*((F11+8)/10)^0.3</f>
        <v>35.465018298445202</v>
      </c>
      <c r="H11">
        <v>665</v>
      </c>
      <c r="I11">
        <v>20</v>
      </c>
      <c r="J11">
        <v>20</v>
      </c>
      <c r="K11" s="17">
        <f t="shared" ref="K11:K36" si="1">H11/B11</f>
        <v>4.0060240963855422</v>
      </c>
      <c r="L11">
        <f>Data!J11</f>
        <v>0.17697246579050485</v>
      </c>
      <c r="M11">
        <v>1519</v>
      </c>
      <c r="N11" s="17">
        <f t="shared" ref="N11:N84" si="2">M11*I11/1000</f>
        <v>30.38</v>
      </c>
      <c r="P11">
        <v>1226</v>
      </c>
      <c r="Q11" s="18">
        <v>23.6</v>
      </c>
      <c r="R11" s="17">
        <f t="shared" ref="R11:R73" si="3">M11/P11</f>
        <v>1.2389885807504077</v>
      </c>
      <c r="T11">
        <v>1201</v>
      </c>
      <c r="U11" s="18">
        <v>25.1</v>
      </c>
      <c r="V11" s="17">
        <f t="shared" ref="V11:V73" si="4">M11/T11</f>
        <v>1.2647793505412157</v>
      </c>
      <c r="X11">
        <v>1166</v>
      </c>
      <c r="Y11" s="18">
        <v>27</v>
      </c>
      <c r="Z11" s="17">
        <f t="shared" ref="Z11:Z73" si="5">M11/X11</f>
        <v>1.3027444253859348</v>
      </c>
    </row>
    <row r="12" spans="1:26" x14ac:dyDescent="0.25">
      <c r="A12" t="s">
        <v>33</v>
      </c>
      <c r="B12">
        <v>166</v>
      </c>
      <c r="C12" s="16">
        <v>5</v>
      </c>
      <c r="D12">
        <v>313.60000000000002</v>
      </c>
      <c r="E12" s="1">
        <v>200</v>
      </c>
      <c r="F12" s="18">
        <v>41.120000000000005</v>
      </c>
      <c r="G12" s="3">
        <f t="shared" si="0"/>
        <v>35.465018298445202</v>
      </c>
      <c r="H12">
        <v>665</v>
      </c>
      <c r="I12">
        <v>40</v>
      </c>
      <c r="J12">
        <v>40</v>
      </c>
      <c r="K12" s="17">
        <f t="shared" si="1"/>
        <v>4.0060240963855422</v>
      </c>
      <c r="L12">
        <f>Data!J12</f>
        <v>0.17697246579050485</v>
      </c>
      <c r="M12">
        <v>1240</v>
      </c>
      <c r="N12" s="17">
        <f t="shared" si="2"/>
        <v>49.6</v>
      </c>
      <c r="P12">
        <v>939</v>
      </c>
      <c r="Q12" s="18">
        <v>37.6</v>
      </c>
      <c r="R12" s="17">
        <f t="shared" si="3"/>
        <v>1.3205537806176784</v>
      </c>
      <c r="T12">
        <v>922</v>
      </c>
      <c r="U12" s="18">
        <v>38.299999999999997</v>
      </c>
      <c r="V12" s="17">
        <f t="shared" si="4"/>
        <v>1.3449023861171367</v>
      </c>
      <c r="X12">
        <v>897</v>
      </c>
      <c r="Y12" s="18">
        <v>39.200000000000003</v>
      </c>
      <c r="Z12" s="17">
        <f t="shared" si="5"/>
        <v>1.3823857302118172</v>
      </c>
    </row>
    <row r="13" spans="1:26" x14ac:dyDescent="0.25">
      <c r="A13" t="s">
        <v>34</v>
      </c>
      <c r="B13">
        <v>166</v>
      </c>
      <c r="C13" s="16">
        <v>5</v>
      </c>
      <c r="D13">
        <v>313.60000000000002</v>
      </c>
      <c r="E13" s="1">
        <v>200</v>
      </c>
      <c r="F13" s="18">
        <v>41.120000000000005</v>
      </c>
      <c r="G13" s="3">
        <f t="shared" si="0"/>
        <v>35.465018298445202</v>
      </c>
      <c r="H13">
        <v>665</v>
      </c>
      <c r="I13">
        <v>40</v>
      </c>
      <c r="J13">
        <v>40</v>
      </c>
      <c r="K13" s="17">
        <f t="shared" si="1"/>
        <v>4.0060240963855422</v>
      </c>
      <c r="L13">
        <f>Data!J13</f>
        <v>0.17697246579050485</v>
      </c>
      <c r="M13">
        <v>1245</v>
      </c>
      <c r="N13" s="17">
        <f t="shared" si="2"/>
        <v>49.8</v>
      </c>
      <c r="P13">
        <v>939</v>
      </c>
      <c r="Q13" s="18">
        <v>37.6</v>
      </c>
      <c r="R13" s="17">
        <f t="shared" si="3"/>
        <v>1.3258785942492013</v>
      </c>
      <c r="T13">
        <v>922</v>
      </c>
      <c r="U13" s="18">
        <v>38.299999999999997</v>
      </c>
      <c r="V13" s="17">
        <f t="shared" si="4"/>
        <v>1.3503253796095445</v>
      </c>
      <c r="X13">
        <v>897</v>
      </c>
      <c r="Y13" s="18">
        <v>39.200000000000003</v>
      </c>
      <c r="Z13" s="17">
        <f t="shared" si="5"/>
        <v>1.3879598662207357</v>
      </c>
    </row>
    <row r="14" spans="1:26" x14ac:dyDescent="0.25">
      <c r="A14" t="s">
        <v>35</v>
      </c>
      <c r="B14">
        <v>166</v>
      </c>
      <c r="C14" s="16">
        <v>5</v>
      </c>
      <c r="D14">
        <v>313.60000000000002</v>
      </c>
      <c r="E14" s="1">
        <v>200</v>
      </c>
      <c r="F14" s="18">
        <v>41.120000000000005</v>
      </c>
      <c r="G14" s="3">
        <f t="shared" si="0"/>
        <v>35.465018298445202</v>
      </c>
      <c r="H14">
        <v>665</v>
      </c>
      <c r="I14">
        <v>100</v>
      </c>
      <c r="J14">
        <v>100</v>
      </c>
      <c r="K14" s="17">
        <f t="shared" si="1"/>
        <v>4.0060240963855422</v>
      </c>
      <c r="L14">
        <f>Data!J14</f>
        <v>0.17697246579050485</v>
      </c>
      <c r="M14">
        <v>707</v>
      </c>
      <c r="N14" s="17">
        <f t="shared" si="2"/>
        <v>70.7</v>
      </c>
      <c r="P14">
        <v>479</v>
      </c>
      <c r="Q14" s="18">
        <v>48</v>
      </c>
      <c r="R14" s="17">
        <f t="shared" si="3"/>
        <v>1.475991649269311</v>
      </c>
      <c r="T14">
        <v>470</v>
      </c>
      <c r="U14" s="18">
        <v>48</v>
      </c>
      <c r="V14" s="17">
        <f t="shared" si="4"/>
        <v>1.5042553191489361</v>
      </c>
      <c r="X14">
        <v>461</v>
      </c>
      <c r="Y14" s="18">
        <v>48.1</v>
      </c>
      <c r="Z14" s="17">
        <f t="shared" si="5"/>
        <v>1.5336225596529285</v>
      </c>
    </row>
    <row r="15" spans="1:26" x14ac:dyDescent="0.25">
      <c r="A15" t="s">
        <v>36</v>
      </c>
      <c r="B15">
        <v>166</v>
      </c>
      <c r="C15" s="16">
        <v>5</v>
      </c>
      <c r="D15">
        <v>313.60000000000002</v>
      </c>
      <c r="E15" s="1">
        <v>200</v>
      </c>
      <c r="F15" s="18">
        <v>41.120000000000005</v>
      </c>
      <c r="G15" s="3">
        <f t="shared" si="0"/>
        <v>35.465018298445202</v>
      </c>
      <c r="H15">
        <v>665</v>
      </c>
      <c r="I15">
        <v>100</v>
      </c>
      <c r="J15">
        <v>100</v>
      </c>
      <c r="K15" s="17">
        <f t="shared" si="1"/>
        <v>4.0060240963855422</v>
      </c>
      <c r="L15">
        <f>Data!J15</f>
        <v>0.17697246579050485</v>
      </c>
      <c r="M15">
        <v>637</v>
      </c>
      <c r="N15" s="17">
        <f t="shared" si="2"/>
        <v>63.7</v>
      </c>
      <c r="P15">
        <v>479</v>
      </c>
      <c r="Q15" s="18">
        <v>48</v>
      </c>
      <c r="R15" s="17">
        <f t="shared" si="3"/>
        <v>1.3298538622129437</v>
      </c>
      <c r="T15">
        <v>471</v>
      </c>
      <c r="U15" s="18">
        <v>48</v>
      </c>
      <c r="V15" s="17">
        <f t="shared" si="4"/>
        <v>1.3524416135881103</v>
      </c>
      <c r="X15">
        <v>462</v>
      </c>
      <c r="Y15" s="18">
        <v>48.1</v>
      </c>
      <c r="Z15" s="17">
        <f t="shared" si="5"/>
        <v>1.3787878787878789</v>
      </c>
    </row>
    <row r="16" spans="1:26" x14ac:dyDescent="0.25">
      <c r="A16" t="s">
        <v>37</v>
      </c>
      <c r="B16">
        <v>166</v>
      </c>
      <c r="C16" s="16">
        <v>5</v>
      </c>
      <c r="D16">
        <v>297.89999999999998</v>
      </c>
      <c r="E16" s="1">
        <v>200</v>
      </c>
      <c r="F16" s="18">
        <v>41.120000000000005</v>
      </c>
      <c r="G16" s="3">
        <f t="shared" si="0"/>
        <v>35.465018298445202</v>
      </c>
      <c r="H16">
        <v>1495</v>
      </c>
      <c r="I16">
        <v>20</v>
      </c>
      <c r="J16">
        <v>20</v>
      </c>
      <c r="K16" s="17">
        <f t="shared" si="1"/>
        <v>9.0060240963855414</v>
      </c>
      <c r="L16">
        <f>Data!J16</f>
        <v>0.39282148320259042</v>
      </c>
      <c r="M16">
        <v>1465</v>
      </c>
      <c r="N16" s="17">
        <f t="shared" si="2"/>
        <v>29.3</v>
      </c>
      <c r="P16">
        <v>1069</v>
      </c>
      <c r="Q16" s="18">
        <v>21.4</v>
      </c>
      <c r="R16" s="17">
        <f t="shared" si="3"/>
        <v>1.3704396632366698</v>
      </c>
      <c r="T16">
        <v>1075</v>
      </c>
      <c r="U16" s="18">
        <v>26.1</v>
      </c>
      <c r="V16" s="17">
        <f t="shared" si="4"/>
        <v>1.3627906976744186</v>
      </c>
      <c r="X16">
        <v>994</v>
      </c>
      <c r="Y16" s="18">
        <v>30.1</v>
      </c>
      <c r="Z16" s="17">
        <f t="shared" si="5"/>
        <v>1.4738430583501005</v>
      </c>
    </row>
    <row r="17" spans="1:26" x14ac:dyDescent="0.25">
      <c r="A17" t="s">
        <v>38</v>
      </c>
      <c r="B17">
        <v>166</v>
      </c>
      <c r="C17" s="16">
        <v>5</v>
      </c>
      <c r="D17">
        <v>297.89999999999998</v>
      </c>
      <c r="E17" s="1">
        <v>200</v>
      </c>
      <c r="F17" s="18">
        <v>41.120000000000005</v>
      </c>
      <c r="G17" s="3">
        <f t="shared" si="0"/>
        <v>35.465018298445202</v>
      </c>
      <c r="H17">
        <v>1495</v>
      </c>
      <c r="I17">
        <v>20</v>
      </c>
      <c r="J17">
        <v>20</v>
      </c>
      <c r="K17" s="17">
        <f t="shared" si="1"/>
        <v>9.0060240963855414</v>
      </c>
      <c r="L17">
        <f>Data!J17</f>
        <v>0.39282148320259042</v>
      </c>
      <c r="M17">
        <v>1431</v>
      </c>
      <c r="N17" s="17">
        <f t="shared" si="2"/>
        <v>28.62</v>
      </c>
      <c r="P17">
        <v>1069</v>
      </c>
      <c r="Q17" s="18">
        <v>21.4</v>
      </c>
      <c r="R17" s="17">
        <f t="shared" si="3"/>
        <v>1.3386342376052385</v>
      </c>
      <c r="T17">
        <v>1076</v>
      </c>
      <c r="U17" s="18">
        <v>26</v>
      </c>
      <c r="V17" s="17">
        <f t="shared" si="4"/>
        <v>1.3299256505576209</v>
      </c>
      <c r="X17">
        <v>996</v>
      </c>
      <c r="Y17" s="18">
        <v>30</v>
      </c>
      <c r="Z17" s="17">
        <f t="shared" si="5"/>
        <v>1.4367469879518073</v>
      </c>
    </row>
    <row r="18" spans="1:26" x14ac:dyDescent="0.25">
      <c r="A18" t="s">
        <v>39</v>
      </c>
      <c r="B18">
        <v>166</v>
      </c>
      <c r="C18" s="16">
        <v>5</v>
      </c>
      <c r="D18">
        <v>297.89999999999998</v>
      </c>
      <c r="E18" s="1">
        <v>200</v>
      </c>
      <c r="F18" s="18">
        <v>41.120000000000005</v>
      </c>
      <c r="G18" s="3">
        <f t="shared" si="0"/>
        <v>35.465018298445202</v>
      </c>
      <c r="H18">
        <v>1495</v>
      </c>
      <c r="I18">
        <v>40</v>
      </c>
      <c r="J18">
        <v>40</v>
      </c>
      <c r="K18" s="17">
        <f t="shared" si="1"/>
        <v>9.0060240963855414</v>
      </c>
      <c r="L18">
        <f>Data!J18</f>
        <v>0.39282148320259042</v>
      </c>
      <c r="M18">
        <v>1093</v>
      </c>
      <c r="N18" s="17">
        <f t="shared" si="2"/>
        <v>43.72</v>
      </c>
      <c r="P18">
        <v>876</v>
      </c>
      <c r="Q18" s="18">
        <v>35.1</v>
      </c>
      <c r="R18" s="17">
        <f t="shared" si="3"/>
        <v>1.2477168949771689</v>
      </c>
      <c r="T18">
        <v>801</v>
      </c>
      <c r="U18" s="18">
        <v>37.5</v>
      </c>
      <c r="V18" s="17">
        <f t="shared" si="4"/>
        <v>1.3645443196004994</v>
      </c>
      <c r="X18">
        <v>754</v>
      </c>
      <c r="Y18" s="18">
        <v>39.299999999999997</v>
      </c>
      <c r="Z18" s="17">
        <f t="shared" si="5"/>
        <v>1.4496021220159152</v>
      </c>
    </row>
    <row r="19" spans="1:26" x14ac:dyDescent="0.25">
      <c r="A19" t="s">
        <v>40</v>
      </c>
      <c r="B19">
        <v>166</v>
      </c>
      <c r="C19" s="16">
        <v>5</v>
      </c>
      <c r="D19">
        <v>297.89999999999998</v>
      </c>
      <c r="E19" s="1">
        <v>200</v>
      </c>
      <c r="F19" s="18">
        <v>41.120000000000005</v>
      </c>
      <c r="G19" s="3">
        <f t="shared" si="0"/>
        <v>35.465018298445202</v>
      </c>
      <c r="H19">
        <v>1495</v>
      </c>
      <c r="I19">
        <v>40</v>
      </c>
      <c r="J19">
        <v>40</v>
      </c>
      <c r="K19" s="17">
        <f t="shared" si="1"/>
        <v>9.0060240963855414</v>
      </c>
      <c r="L19">
        <f>Data!J19</f>
        <v>0.39282148320259042</v>
      </c>
      <c r="M19">
        <v>1147</v>
      </c>
      <c r="N19" s="17">
        <f t="shared" si="2"/>
        <v>45.88</v>
      </c>
      <c r="P19">
        <v>876</v>
      </c>
      <c r="Q19" s="18">
        <v>35.1</v>
      </c>
      <c r="R19" s="17">
        <f t="shared" si="3"/>
        <v>1.3093607305936072</v>
      </c>
      <c r="T19">
        <v>807</v>
      </c>
      <c r="U19" s="18">
        <v>37.6</v>
      </c>
      <c r="V19" s="17">
        <f t="shared" si="4"/>
        <v>1.4213135068153655</v>
      </c>
      <c r="X19">
        <v>750</v>
      </c>
      <c r="Y19" s="18">
        <v>39.4</v>
      </c>
      <c r="Z19" s="17">
        <f t="shared" si="5"/>
        <v>1.5293333333333334</v>
      </c>
    </row>
    <row r="20" spans="1:26" x14ac:dyDescent="0.25">
      <c r="A20" t="s">
        <v>41</v>
      </c>
      <c r="B20">
        <v>166</v>
      </c>
      <c r="C20" s="16">
        <v>5</v>
      </c>
      <c r="D20">
        <v>297.89999999999998</v>
      </c>
      <c r="E20" s="1">
        <v>200</v>
      </c>
      <c r="F20" s="18">
        <v>41.120000000000005</v>
      </c>
      <c r="G20" s="3">
        <f t="shared" si="0"/>
        <v>35.465018298445202</v>
      </c>
      <c r="H20">
        <v>1495</v>
      </c>
      <c r="I20">
        <v>100</v>
      </c>
      <c r="J20">
        <v>100</v>
      </c>
      <c r="K20" s="17">
        <f t="shared" si="1"/>
        <v>9.0060240963855414</v>
      </c>
      <c r="L20">
        <f>Data!J20</f>
        <v>0.39282148320259042</v>
      </c>
      <c r="M20">
        <v>582</v>
      </c>
      <c r="N20" s="17">
        <f t="shared" si="2"/>
        <v>58.2</v>
      </c>
      <c r="P20">
        <v>449</v>
      </c>
      <c r="Q20" s="18">
        <v>44.9</v>
      </c>
      <c r="R20" s="17">
        <f t="shared" si="3"/>
        <v>1.2962138084632517</v>
      </c>
      <c r="T20">
        <v>416</v>
      </c>
      <c r="U20" s="18">
        <v>45.1</v>
      </c>
      <c r="V20" s="17">
        <f t="shared" si="4"/>
        <v>1.3990384615384615</v>
      </c>
      <c r="X20">
        <v>396</v>
      </c>
      <c r="Y20" s="18">
        <v>45.2</v>
      </c>
      <c r="Z20" s="17">
        <f t="shared" si="5"/>
        <v>1.4696969696969697</v>
      </c>
    </row>
    <row r="21" spans="1:26" x14ac:dyDescent="0.25">
      <c r="A21" t="s">
        <v>42</v>
      </c>
      <c r="B21">
        <v>166</v>
      </c>
      <c r="C21" s="16">
        <v>5</v>
      </c>
      <c r="D21">
        <v>297.89999999999998</v>
      </c>
      <c r="E21" s="1">
        <v>200</v>
      </c>
      <c r="F21" s="18">
        <v>41.120000000000005</v>
      </c>
      <c r="G21" s="3">
        <f t="shared" si="0"/>
        <v>35.465018298445202</v>
      </c>
      <c r="H21">
        <v>1495</v>
      </c>
      <c r="I21">
        <v>100</v>
      </c>
      <c r="J21">
        <v>100</v>
      </c>
      <c r="K21" s="17">
        <f t="shared" si="1"/>
        <v>9.0060240963855414</v>
      </c>
      <c r="L21">
        <f>Data!J21</f>
        <v>0.39282148320259042</v>
      </c>
      <c r="M21">
        <v>568</v>
      </c>
      <c r="N21" s="17">
        <f t="shared" si="2"/>
        <v>56.8</v>
      </c>
      <c r="P21">
        <v>449</v>
      </c>
      <c r="Q21" s="18">
        <v>44.9</v>
      </c>
      <c r="R21" s="17">
        <f t="shared" si="3"/>
        <v>1.265033407572383</v>
      </c>
      <c r="T21">
        <v>417</v>
      </c>
      <c r="U21" s="18">
        <v>45.1</v>
      </c>
      <c r="V21" s="17">
        <f t="shared" si="4"/>
        <v>1.3621103117505995</v>
      </c>
      <c r="X21">
        <v>397</v>
      </c>
      <c r="Y21" s="18">
        <v>45.2</v>
      </c>
      <c r="Z21" s="17">
        <f t="shared" si="5"/>
        <v>1.4307304785894206</v>
      </c>
    </row>
    <row r="22" spans="1:26" x14ac:dyDescent="0.25">
      <c r="A22" t="s">
        <v>43</v>
      </c>
      <c r="B22">
        <v>166</v>
      </c>
      <c r="C22" s="16">
        <v>5</v>
      </c>
      <c r="D22">
        <v>277.3</v>
      </c>
      <c r="E22" s="1">
        <v>200</v>
      </c>
      <c r="F22" s="18">
        <v>41.120000000000005</v>
      </c>
      <c r="G22" s="3">
        <f t="shared" si="0"/>
        <v>35.465018298445202</v>
      </c>
      <c r="H22">
        <v>1990</v>
      </c>
      <c r="I22">
        <v>20</v>
      </c>
      <c r="J22">
        <v>20</v>
      </c>
      <c r="K22" s="17">
        <f t="shared" si="1"/>
        <v>11.987951807228916</v>
      </c>
      <c r="L22">
        <f>Data!J22</f>
        <v>0.51396168522309416</v>
      </c>
      <c r="M22">
        <v>1225</v>
      </c>
      <c r="N22" s="17">
        <f t="shared" si="2"/>
        <v>24.5</v>
      </c>
      <c r="P22">
        <v>970</v>
      </c>
      <c r="Q22" s="18">
        <v>19.399999999999999</v>
      </c>
      <c r="R22" s="17">
        <f t="shared" si="3"/>
        <v>1.2628865979381443</v>
      </c>
      <c r="T22">
        <v>974</v>
      </c>
      <c r="U22" s="18">
        <v>25.6</v>
      </c>
      <c r="V22" s="17">
        <f t="shared" si="4"/>
        <v>1.2577002053388091</v>
      </c>
      <c r="X22">
        <v>869</v>
      </c>
      <c r="Y22" s="18">
        <v>30.4</v>
      </c>
      <c r="Z22" s="17">
        <f t="shared" si="5"/>
        <v>1.4096662830840045</v>
      </c>
    </row>
    <row r="23" spans="1:26" x14ac:dyDescent="0.25">
      <c r="A23" t="s">
        <v>44</v>
      </c>
      <c r="B23">
        <v>166</v>
      </c>
      <c r="C23" s="16">
        <v>5</v>
      </c>
      <c r="D23">
        <v>277.3</v>
      </c>
      <c r="E23" s="1">
        <v>200</v>
      </c>
      <c r="F23" s="18">
        <v>41.120000000000005</v>
      </c>
      <c r="G23" s="3">
        <f t="shared" si="0"/>
        <v>35.465018298445202</v>
      </c>
      <c r="H23">
        <v>1990</v>
      </c>
      <c r="I23">
        <v>20</v>
      </c>
      <c r="J23">
        <v>20</v>
      </c>
      <c r="K23" s="17">
        <f t="shared" si="1"/>
        <v>11.987951807228916</v>
      </c>
      <c r="L23">
        <f>Data!J23</f>
        <v>0.51396168522309416</v>
      </c>
      <c r="M23">
        <v>1156</v>
      </c>
      <c r="N23" s="17">
        <f t="shared" si="2"/>
        <v>23.12</v>
      </c>
      <c r="P23">
        <v>970</v>
      </c>
      <c r="Q23" s="18">
        <v>19.399999999999999</v>
      </c>
      <c r="R23" s="17">
        <f t="shared" si="3"/>
        <v>1.1917525773195876</v>
      </c>
      <c r="T23">
        <v>979</v>
      </c>
      <c r="U23" s="18">
        <v>25.4</v>
      </c>
      <c r="V23" s="17">
        <f t="shared" si="4"/>
        <v>1.180796731358529</v>
      </c>
      <c r="X23">
        <v>875</v>
      </c>
      <c r="Y23" s="18">
        <v>30.2</v>
      </c>
      <c r="Z23" s="17">
        <f t="shared" si="5"/>
        <v>1.3211428571428572</v>
      </c>
    </row>
    <row r="24" spans="1:26" x14ac:dyDescent="0.25">
      <c r="A24" t="s">
        <v>45</v>
      </c>
      <c r="B24">
        <v>166</v>
      </c>
      <c r="C24" s="16">
        <v>5</v>
      </c>
      <c r="D24">
        <v>277.3</v>
      </c>
      <c r="E24" s="1">
        <v>200</v>
      </c>
      <c r="F24" s="18">
        <v>41.120000000000005</v>
      </c>
      <c r="G24" s="3">
        <f t="shared" si="0"/>
        <v>35.465018298445202</v>
      </c>
      <c r="H24">
        <v>1990</v>
      </c>
      <c r="I24">
        <v>40</v>
      </c>
      <c r="J24">
        <v>40</v>
      </c>
      <c r="K24" s="17">
        <f t="shared" si="1"/>
        <v>11.987951807228916</v>
      </c>
      <c r="L24">
        <f>Data!J24</f>
        <v>0.51396168522309416</v>
      </c>
      <c r="M24">
        <v>916</v>
      </c>
      <c r="N24" s="17">
        <f t="shared" si="2"/>
        <v>36.64</v>
      </c>
      <c r="P24">
        <v>714</v>
      </c>
      <c r="Q24" s="18">
        <v>28.5</v>
      </c>
      <c r="R24" s="17">
        <f t="shared" si="3"/>
        <v>1.2829131652661065</v>
      </c>
      <c r="T24">
        <v>723</v>
      </c>
      <c r="U24" s="18">
        <v>35.700000000000003</v>
      </c>
      <c r="V24" s="17">
        <f t="shared" si="4"/>
        <v>1.2669432918395573</v>
      </c>
      <c r="X24">
        <v>654</v>
      </c>
      <c r="Y24" s="18">
        <v>37.6</v>
      </c>
      <c r="Z24" s="17">
        <f t="shared" si="5"/>
        <v>1.4006116207951069</v>
      </c>
    </row>
    <row r="25" spans="1:26" x14ac:dyDescent="0.25">
      <c r="A25" t="s">
        <v>46</v>
      </c>
      <c r="B25">
        <v>166</v>
      </c>
      <c r="C25" s="16">
        <v>5</v>
      </c>
      <c r="D25">
        <v>279.3</v>
      </c>
      <c r="E25" s="1">
        <v>200</v>
      </c>
      <c r="F25" s="18">
        <v>41.120000000000005</v>
      </c>
      <c r="G25" s="3">
        <f t="shared" si="0"/>
        <v>35.465018298445202</v>
      </c>
      <c r="H25">
        <v>1990</v>
      </c>
      <c r="I25">
        <v>40</v>
      </c>
      <c r="J25">
        <v>40</v>
      </c>
      <c r="K25" s="17">
        <f t="shared" si="1"/>
        <v>11.987951807228916</v>
      </c>
      <c r="L25">
        <f>Data!J25</f>
        <v>0.51483491604914311</v>
      </c>
      <c r="M25">
        <v>896</v>
      </c>
      <c r="N25" s="17">
        <f t="shared" si="2"/>
        <v>35.840000000000003</v>
      </c>
      <c r="P25">
        <v>714</v>
      </c>
      <c r="Q25" s="18">
        <v>28.5</v>
      </c>
      <c r="R25" s="17">
        <f t="shared" si="3"/>
        <v>1.2549019607843137</v>
      </c>
      <c r="T25">
        <v>728</v>
      </c>
      <c r="U25" s="18">
        <v>35.799999999999997</v>
      </c>
      <c r="V25" s="17">
        <f t="shared" si="4"/>
        <v>1.2307692307692308</v>
      </c>
      <c r="X25">
        <v>659</v>
      </c>
      <c r="Y25" s="18">
        <v>37.700000000000003</v>
      </c>
      <c r="Z25" s="17">
        <f t="shared" si="5"/>
        <v>1.3596358118361154</v>
      </c>
    </row>
    <row r="26" spans="1:26" x14ac:dyDescent="0.25">
      <c r="A26" t="s">
        <v>47</v>
      </c>
      <c r="B26">
        <v>166</v>
      </c>
      <c r="C26" s="16">
        <v>5</v>
      </c>
      <c r="D26">
        <v>279.3</v>
      </c>
      <c r="E26" s="1">
        <v>200</v>
      </c>
      <c r="F26" s="18">
        <v>41.120000000000005</v>
      </c>
      <c r="G26" s="3">
        <f t="shared" si="0"/>
        <v>35.465018298445202</v>
      </c>
      <c r="H26">
        <v>1990</v>
      </c>
      <c r="I26">
        <v>100</v>
      </c>
      <c r="J26">
        <v>100</v>
      </c>
      <c r="K26" s="17">
        <f t="shared" si="1"/>
        <v>11.987951807228916</v>
      </c>
      <c r="L26">
        <f>Data!J26</f>
        <v>0.51483491604914311</v>
      </c>
      <c r="M26">
        <v>477</v>
      </c>
      <c r="N26" s="17">
        <f t="shared" si="2"/>
        <v>47.7</v>
      </c>
      <c r="P26">
        <v>416</v>
      </c>
      <c r="Q26" s="18">
        <v>41.6</v>
      </c>
      <c r="R26" s="17">
        <f t="shared" si="3"/>
        <v>1.1466346153846154</v>
      </c>
      <c r="T26">
        <v>374</v>
      </c>
      <c r="U26" s="18">
        <v>42.1</v>
      </c>
      <c r="V26" s="17">
        <f t="shared" si="4"/>
        <v>1.2754010695187166</v>
      </c>
      <c r="X26">
        <v>352</v>
      </c>
      <c r="Y26" s="18">
        <v>42.1</v>
      </c>
      <c r="Z26" s="17">
        <f t="shared" si="5"/>
        <v>1.3551136363636365</v>
      </c>
    </row>
    <row r="27" spans="1:26" x14ac:dyDescent="0.25">
      <c r="A27" t="s">
        <v>48</v>
      </c>
      <c r="B27">
        <v>166</v>
      </c>
      <c r="C27" s="16">
        <v>5</v>
      </c>
      <c r="D27">
        <v>277.3</v>
      </c>
      <c r="E27" s="1">
        <v>200</v>
      </c>
      <c r="F27" s="18">
        <v>41.120000000000005</v>
      </c>
      <c r="G27" s="3">
        <f t="shared" si="0"/>
        <v>35.465018298445202</v>
      </c>
      <c r="H27">
        <v>1990</v>
      </c>
      <c r="I27">
        <v>100</v>
      </c>
      <c r="J27">
        <v>100</v>
      </c>
      <c r="K27" s="17">
        <f t="shared" si="1"/>
        <v>11.987951807228916</v>
      </c>
      <c r="L27">
        <f>Data!J27</f>
        <v>0.51396168522309416</v>
      </c>
      <c r="M27">
        <v>515</v>
      </c>
      <c r="N27" s="17">
        <f t="shared" si="2"/>
        <v>51.5</v>
      </c>
      <c r="P27">
        <v>416</v>
      </c>
      <c r="Q27" s="18">
        <v>41.6</v>
      </c>
      <c r="R27" s="17">
        <f t="shared" si="3"/>
        <v>1.2379807692307692</v>
      </c>
      <c r="T27">
        <v>369</v>
      </c>
      <c r="U27" s="18">
        <v>41.9</v>
      </c>
      <c r="V27" s="17">
        <f t="shared" si="4"/>
        <v>1.3956639566395663</v>
      </c>
      <c r="X27">
        <v>349</v>
      </c>
      <c r="Y27" s="18">
        <v>42.1</v>
      </c>
      <c r="Z27" s="17">
        <f t="shared" si="5"/>
        <v>1.4756446991404011</v>
      </c>
    </row>
    <row r="28" spans="1:26" x14ac:dyDescent="0.25">
      <c r="A28" t="s">
        <v>49</v>
      </c>
      <c r="B28">
        <v>166</v>
      </c>
      <c r="C28" s="16">
        <v>5</v>
      </c>
      <c r="D28">
        <v>285.2</v>
      </c>
      <c r="E28" s="1">
        <v>200</v>
      </c>
      <c r="F28" s="18">
        <v>27.84</v>
      </c>
      <c r="G28" s="3">
        <f t="shared" si="0"/>
        <v>32.265104877692274</v>
      </c>
      <c r="H28">
        <v>2990</v>
      </c>
      <c r="I28">
        <v>20</v>
      </c>
      <c r="J28">
        <v>-20</v>
      </c>
      <c r="K28" s="17">
        <f t="shared" si="1"/>
        <v>18.012048192771083</v>
      </c>
      <c r="L28">
        <f>Data!J28</f>
        <v>0.71785089975061878</v>
      </c>
      <c r="M28">
        <v>1022</v>
      </c>
      <c r="N28" s="17">
        <f t="shared" si="2"/>
        <v>20.440000000000001</v>
      </c>
      <c r="P28">
        <v>856</v>
      </c>
      <c r="Q28" s="18">
        <v>17.2</v>
      </c>
      <c r="R28" s="17">
        <f t="shared" si="3"/>
        <v>1.1939252336448598</v>
      </c>
      <c r="T28">
        <v>759</v>
      </c>
      <c r="U28" s="18">
        <v>24.3</v>
      </c>
      <c r="V28" s="17">
        <f t="shared" si="4"/>
        <v>1.3465085638998682</v>
      </c>
      <c r="X28">
        <v>651</v>
      </c>
      <c r="Y28" s="18">
        <v>31.3</v>
      </c>
      <c r="Z28" s="17">
        <f t="shared" si="5"/>
        <v>1.5698924731182795</v>
      </c>
    </row>
    <row r="29" spans="1:26" x14ac:dyDescent="0.25">
      <c r="A29" t="s">
        <v>50</v>
      </c>
      <c r="B29">
        <v>166</v>
      </c>
      <c r="C29" s="16">
        <v>5</v>
      </c>
      <c r="D29">
        <v>289.10000000000002</v>
      </c>
      <c r="E29" s="1">
        <v>200</v>
      </c>
      <c r="F29" s="18">
        <v>27.84</v>
      </c>
      <c r="G29" s="3">
        <f t="shared" si="0"/>
        <v>32.265104877692274</v>
      </c>
      <c r="H29">
        <v>2990</v>
      </c>
      <c r="I29">
        <v>20</v>
      </c>
      <c r="J29">
        <v>-20</v>
      </c>
      <c r="K29" s="17">
        <f t="shared" si="1"/>
        <v>18.012048192771083</v>
      </c>
      <c r="L29">
        <f>Data!J29</f>
        <v>0.72066979250379182</v>
      </c>
      <c r="M29">
        <v>1094</v>
      </c>
      <c r="N29" s="17">
        <f t="shared" si="2"/>
        <v>21.88</v>
      </c>
      <c r="P29">
        <v>863</v>
      </c>
      <c r="Q29" s="18">
        <v>17.2</v>
      </c>
      <c r="R29" s="17">
        <f t="shared" si="3"/>
        <v>1.2676709154113557</v>
      </c>
      <c r="T29">
        <v>757</v>
      </c>
      <c r="U29" s="18">
        <v>25</v>
      </c>
      <c r="V29" s="17">
        <f t="shared" si="4"/>
        <v>1.4451783355350065</v>
      </c>
      <c r="X29">
        <v>649</v>
      </c>
      <c r="Y29" s="18">
        <v>32</v>
      </c>
      <c r="Z29" s="17">
        <f t="shared" si="5"/>
        <v>1.6856702619414483</v>
      </c>
    </row>
    <row r="30" spans="1:26" x14ac:dyDescent="0.25">
      <c r="A30" t="s">
        <v>51</v>
      </c>
      <c r="B30">
        <v>166</v>
      </c>
      <c r="C30" s="16">
        <v>5</v>
      </c>
      <c r="D30">
        <v>285.2</v>
      </c>
      <c r="E30" s="1">
        <v>200</v>
      </c>
      <c r="F30" s="18">
        <v>27.84</v>
      </c>
      <c r="G30" s="3">
        <f t="shared" si="0"/>
        <v>32.265104877692274</v>
      </c>
      <c r="H30">
        <v>2240</v>
      </c>
      <c r="I30">
        <v>40</v>
      </c>
      <c r="J30">
        <v>-20</v>
      </c>
      <c r="K30" s="17">
        <f t="shared" si="1"/>
        <v>13.493975903614459</v>
      </c>
      <c r="L30">
        <f>Data!J30</f>
        <v>0.53778796503056392</v>
      </c>
      <c r="M30">
        <v>860</v>
      </c>
      <c r="N30" s="17">
        <f t="shared" si="2"/>
        <v>34.4</v>
      </c>
      <c r="P30">
        <v>721</v>
      </c>
      <c r="Q30" s="18">
        <v>28.9</v>
      </c>
      <c r="R30" s="17">
        <f t="shared" si="3"/>
        <v>1.1927877947295422</v>
      </c>
      <c r="T30">
        <v>637</v>
      </c>
      <c r="U30" s="18">
        <v>32.799999999999997</v>
      </c>
      <c r="V30" s="17">
        <f t="shared" si="4"/>
        <v>1.3500784929356358</v>
      </c>
      <c r="X30">
        <v>578</v>
      </c>
      <c r="Y30" s="18">
        <v>35.200000000000003</v>
      </c>
      <c r="Z30" s="17">
        <f t="shared" si="5"/>
        <v>1.4878892733564013</v>
      </c>
    </row>
    <row r="31" spans="1:26" x14ac:dyDescent="0.25">
      <c r="A31" t="s">
        <v>52</v>
      </c>
      <c r="B31">
        <v>166</v>
      </c>
      <c r="C31" s="16">
        <v>5</v>
      </c>
      <c r="D31">
        <v>303.8</v>
      </c>
      <c r="E31" s="1">
        <v>200</v>
      </c>
      <c r="F31" s="18">
        <v>27.84</v>
      </c>
      <c r="G31" s="3">
        <f t="shared" si="0"/>
        <v>32.265104877692274</v>
      </c>
      <c r="H31">
        <v>2240</v>
      </c>
      <c r="I31">
        <v>40</v>
      </c>
      <c r="J31">
        <v>-20</v>
      </c>
      <c r="K31" s="17">
        <f t="shared" si="1"/>
        <v>13.493975903614459</v>
      </c>
      <c r="L31">
        <f>Data!J31</f>
        <v>0.54778651538811463</v>
      </c>
      <c r="M31">
        <v>907</v>
      </c>
      <c r="N31" s="17">
        <f t="shared" si="2"/>
        <v>36.28</v>
      </c>
      <c r="P31">
        <v>747</v>
      </c>
      <c r="Q31" s="18">
        <v>30</v>
      </c>
      <c r="R31" s="17">
        <f t="shared" si="3"/>
        <v>1.214190093708166</v>
      </c>
      <c r="T31">
        <v>659</v>
      </c>
      <c r="U31" s="18">
        <v>34.299999999999997</v>
      </c>
      <c r="V31" s="17">
        <f t="shared" si="4"/>
        <v>1.3763277693474962</v>
      </c>
      <c r="X31">
        <v>598</v>
      </c>
      <c r="Y31" s="18">
        <v>36.9</v>
      </c>
      <c r="Z31" s="17">
        <f t="shared" si="5"/>
        <v>1.5167224080267558</v>
      </c>
    </row>
    <row r="32" spans="1:26" x14ac:dyDescent="0.25">
      <c r="A32" t="s">
        <v>53</v>
      </c>
      <c r="B32">
        <v>166</v>
      </c>
      <c r="C32" s="16">
        <v>5</v>
      </c>
      <c r="D32">
        <v>290.10000000000002</v>
      </c>
      <c r="E32" s="1">
        <v>200</v>
      </c>
      <c r="F32" s="18">
        <v>41.120000000000005</v>
      </c>
      <c r="G32" s="3">
        <f t="shared" si="0"/>
        <v>35.465018298445202</v>
      </c>
      <c r="H32">
        <v>1330</v>
      </c>
      <c r="I32">
        <v>20</v>
      </c>
      <c r="J32">
        <v>-20</v>
      </c>
      <c r="K32" s="17">
        <f t="shared" si="1"/>
        <v>8.0120481927710845</v>
      </c>
      <c r="L32">
        <f>Data!J32</f>
        <v>0.34722022642045169</v>
      </c>
      <c r="M32">
        <v>1460</v>
      </c>
      <c r="N32" s="17">
        <f t="shared" si="2"/>
        <v>29.2</v>
      </c>
      <c r="P32">
        <v>1143</v>
      </c>
      <c r="Q32" s="18">
        <v>22.8</v>
      </c>
      <c r="R32" s="17">
        <f t="shared" si="3"/>
        <v>1.2773403324584427</v>
      </c>
      <c r="T32">
        <v>1095</v>
      </c>
      <c r="U32" s="18">
        <v>25.6</v>
      </c>
      <c r="V32" s="17">
        <f t="shared" si="4"/>
        <v>1.3333333333333333</v>
      </c>
      <c r="X32">
        <v>1027</v>
      </c>
      <c r="Y32" s="18">
        <v>29.3</v>
      </c>
      <c r="Z32" s="17">
        <f t="shared" si="5"/>
        <v>1.421616358325219</v>
      </c>
    </row>
    <row r="33" spans="1:26" x14ac:dyDescent="0.25">
      <c r="A33" t="s">
        <v>54</v>
      </c>
      <c r="B33">
        <v>166</v>
      </c>
      <c r="C33" s="16">
        <v>5</v>
      </c>
      <c r="D33">
        <v>290.10000000000002</v>
      </c>
      <c r="E33" s="1">
        <v>200</v>
      </c>
      <c r="F33" s="18">
        <v>41.120000000000005</v>
      </c>
      <c r="G33" s="3">
        <f t="shared" si="0"/>
        <v>35.465018298445202</v>
      </c>
      <c r="H33">
        <v>1330</v>
      </c>
      <c r="I33">
        <v>20</v>
      </c>
      <c r="J33">
        <v>-20</v>
      </c>
      <c r="K33" s="17">
        <f t="shared" si="1"/>
        <v>8.0120481927710845</v>
      </c>
      <c r="L33">
        <f>Data!J33</f>
        <v>0.34722022642045169</v>
      </c>
      <c r="M33">
        <v>1568</v>
      </c>
      <c r="N33" s="17">
        <f t="shared" si="2"/>
        <v>31.36</v>
      </c>
      <c r="P33">
        <v>1143</v>
      </c>
      <c r="Q33" s="18">
        <v>22.8</v>
      </c>
      <c r="R33" s="17">
        <f t="shared" si="3"/>
        <v>1.3718285214348207</v>
      </c>
      <c r="T33">
        <v>1092</v>
      </c>
      <c r="U33" s="18">
        <v>25.8</v>
      </c>
      <c r="V33" s="17">
        <f t="shared" si="4"/>
        <v>1.4358974358974359</v>
      </c>
      <c r="X33">
        <v>1023</v>
      </c>
      <c r="Y33" s="18">
        <v>29.5</v>
      </c>
      <c r="Z33" s="17">
        <f t="shared" si="5"/>
        <v>1.5327468230694037</v>
      </c>
    </row>
    <row r="34" spans="1:26" x14ac:dyDescent="0.25">
      <c r="A34" t="s">
        <v>55</v>
      </c>
      <c r="B34">
        <v>166</v>
      </c>
      <c r="C34" s="16">
        <v>5</v>
      </c>
      <c r="D34">
        <v>290.10000000000002</v>
      </c>
      <c r="E34" s="1">
        <v>200</v>
      </c>
      <c r="F34" s="18">
        <v>41.120000000000005</v>
      </c>
      <c r="G34" s="3">
        <f t="shared" si="0"/>
        <v>35.465018298445202</v>
      </c>
      <c r="H34">
        <v>1330</v>
      </c>
      <c r="I34">
        <v>100</v>
      </c>
      <c r="J34">
        <v>-100</v>
      </c>
      <c r="K34" s="17">
        <f t="shared" si="1"/>
        <v>8.0120481927710845</v>
      </c>
      <c r="L34">
        <f>Data!J34</f>
        <v>0.34722022642045169</v>
      </c>
      <c r="M34">
        <v>657</v>
      </c>
      <c r="N34" s="17">
        <f t="shared" si="2"/>
        <v>65.7</v>
      </c>
      <c r="P34">
        <v>453</v>
      </c>
      <c r="Q34" s="18">
        <v>45.4</v>
      </c>
      <c r="R34" s="17">
        <f t="shared" si="3"/>
        <v>1.4503311258278146</v>
      </c>
      <c r="T34">
        <v>422</v>
      </c>
      <c r="U34" s="18">
        <v>45.5</v>
      </c>
      <c r="V34" s="17">
        <f t="shared" si="4"/>
        <v>1.5568720379146919</v>
      </c>
      <c r="X34">
        <v>405</v>
      </c>
      <c r="Y34" s="18">
        <v>45.5</v>
      </c>
      <c r="Z34" s="17">
        <f t="shared" si="5"/>
        <v>1.6222222222222222</v>
      </c>
    </row>
    <row r="35" spans="1:26" x14ac:dyDescent="0.25">
      <c r="A35" t="s">
        <v>56</v>
      </c>
      <c r="B35">
        <v>166</v>
      </c>
      <c r="C35" s="16">
        <v>5</v>
      </c>
      <c r="D35">
        <v>290.10000000000002</v>
      </c>
      <c r="E35" s="1">
        <v>200</v>
      </c>
      <c r="F35" s="18">
        <v>41.120000000000005</v>
      </c>
      <c r="G35" s="3">
        <f t="shared" si="0"/>
        <v>35.465018298445202</v>
      </c>
      <c r="H35">
        <v>1990</v>
      </c>
      <c r="I35">
        <v>60</v>
      </c>
      <c r="J35">
        <v>-20</v>
      </c>
      <c r="K35" s="17">
        <f t="shared" si="1"/>
        <v>11.987951807228916</v>
      </c>
      <c r="L35">
        <f>Data!J35</f>
        <v>0.51952500043360816</v>
      </c>
      <c r="M35">
        <v>809</v>
      </c>
      <c r="N35" s="17">
        <f t="shared" si="2"/>
        <v>48.54</v>
      </c>
      <c r="P35">
        <v>677</v>
      </c>
      <c r="Q35" s="18">
        <v>40.6</v>
      </c>
      <c r="R35" s="17">
        <f t="shared" si="3"/>
        <v>1.1949778434268834</v>
      </c>
      <c r="T35">
        <v>593</v>
      </c>
      <c r="U35" s="18">
        <v>42.9</v>
      </c>
      <c r="V35" s="17">
        <f t="shared" si="4"/>
        <v>1.3642495784148398</v>
      </c>
      <c r="X35">
        <v>545</v>
      </c>
      <c r="Y35" s="18">
        <v>43.9</v>
      </c>
      <c r="Z35" s="17">
        <f t="shared" si="5"/>
        <v>1.4844036697247707</v>
      </c>
    </row>
    <row r="36" spans="1:26" x14ac:dyDescent="0.25">
      <c r="A36" t="s">
        <v>57</v>
      </c>
      <c r="B36">
        <v>166</v>
      </c>
      <c r="C36" s="16">
        <v>5</v>
      </c>
      <c r="D36">
        <v>290.10000000000002</v>
      </c>
      <c r="E36" s="1">
        <v>200</v>
      </c>
      <c r="F36" s="18">
        <v>41.120000000000005</v>
      </c>
      <c r="G36" s="3">
        <f t="shared" si="0"/>
        <v>35.465018298445202</v>
      </c>
      <c r="H36">
        <v>1990</v>
      </c>
      <c r="I36">
        <v>60</v>
      </c>
      <c r="J36">
        <v>-20</v>
      </c>
      <c r="K36" s="17">
        <f t="shared" si="1"/>
        <v>11.987951807228916</v>
      </c>
      <c r="L36">
        <f>Data!J36</f>
        <v>0.51952500043360816</v>
      </c>
      <c r="M36">
        <v>882</v>
      </c>
      <c r="N36" s="17">
        <f t="shared" si="2"/>
        <v>52.92</v>
      </c>
      <c r="P36">
        <v>677</v>
      </c>
      <c r="Q36" s="18">
        <v>40.6</v>
      </c>
      <c r="R36" s="17">
        <f t="shared" si="3"/>
        <v>1.3028064992614476</v>
      </c>
      <c r="T36">
        <v>586</v>
      </c>
      <c r="U36" s="18">
        <v>43</v>
      </c>
      <c r="V36" s="17">
        <f t="shared" si="4"/>
        <v>1.5051194539249146</v>
      </c>
      <c r="X36">
        <v>539</v>
      </c>
      <c r="Y36" s="18">
        <v>44.1</v>
      </c>
      <c r="Z36" s="17">
        <f t="shared" si="5"/>
        <v>1.6363636363636365</v>
      </c>
    </row>
    <row r="37" spans="1:26" x14ac:dyDescent="0.25">
      <c r="G37" s="3"/>
      <c r="K37" s="17"/>
      <c r="N37" s="17"/>
      <c r="Q37" s="54" t="s">
        <v>214</v>
      </c>
      <c r="R37" s="46">
        <f>AVERAGE(R10:R36)</f>
        <v>1.2804617185924987</v>
      </c>
      <c r="S37" s="53"/>
      <c r="T37" s="53"/>
      <c r="U37" s="54" t="s">
        <v>214</v>
      </c>
      <c r="V37" s="46">
        <f>AVERAGE(V10:V36)</f>
        <v>1.3556017222319383</v>
      </c>
      <c r="W37" s="53"/>
      <c r="X37" s="53"/>
      <c r="Y37" s="54" t="s">
        <v>214</v>
      </c>
      <c r="Z37" s="46">
        <f>AVERAGE(Z10:Z36)</f>
        <v>1.456130216902626</v>
      </c>
    </row>
    <row r="38" spans="1:26" x14ac:dyDescent="0.25">
      <c r="A38" s="40" t="s">
        <v>125</v>
      </c>
      <c r="B38" s="41">
        <v>1995</v>
      </c>
      <c r="C38" s="41" t="s">
        <v>213</v>
      </c>
      <c r="G38" s="3"/>
      <c r="K38" s="17"/>
      <c r="N38" s="17"/>
      <c r="Q38" s="55" t="s">
        <v>240</v>
      </c>
      <c r="R38" s="56">
        <f>STDEV(R10:R36)</f>
        <v>7.7974473786832088E-2</v>
      </c>
      <c r="S38" s="55"/>
      <c r="T38" s="55"/>
      <c r="U38" s="55" t="s">
        <v>240</v>
      </c>
      <c r="V38" s="56">
        <f>STDEV(V10:V36)</f>
        <v>8.8780934151891963E-2</v>
      </c>
      <c r="W38" s="55"/>
      <c r="X38" s="55"/>
      <c r="Y38" s="55" t="s">
        <v>240</v>
      </c>
      <c r="Z38" s="56">
        <f>STDEV(Z10:Z36)</f>
        <v>0.10233908878884015</v>
      </c>
    </row>
    <row r="39" spans="1:26" x14ac:dyDescent="0.25">
      <c r="A39" t="s">
        <v>119</v>
      </c>
      <c r="B39">
        <v>165.2</v>
      </c>
      <c r="C39" s="16">
        <v>4.5</v>
      </c>
      <c r="D39">
        <v>422</v>
      </c>
      <c r="E39">
        <v>200</v>
      </c>
      <c r="F39" s="18">
        <v>40.9</v>
      </c>
      <c r="G39" s="3">
        <f t="shared" si="0"/>
        <v>35.417290900407103</v>
      </c>
      <c r="H39">
        <v>661</v>
      </c>
      <c r="I39" s="18">
        <v>20.7</v>
      </c>
      <c r="J39" s="18">
        <v>20.7</v>
      </c>
      <c r="K39" s="17">
        <f t="shared" ref="K39:K73" si="6">H39/B39</f>
        <v>4.0012106537530272</v>
      </c>
      <c r="L39">
        <f>Data!J38</f>
        <v>0.1921681145190984</v>
      </c>
      <c r="M39">
        <v>1213</v>
      </c>
      <c r="N39" s="17">
        <f t="shared" si="2"/>
        <v>25.109099999999998</v>
      </c>
      <c r="P39">
        <v>1289</v>
      </c>
      <c r="Q39" s="18">
        <v>26.7</v>
      </c>
      <c r="R39" s="17">
        <f t="shared" si="3"/>
        <v>0.94103956555469359</v>
      </c>
      <c r="T39">
        <v>1276</v>
      </c>
      <c r="U39" s="18">
        <v>27.4</v>
      </c>
      <c r="V39" s="17">
        <f t="shared" si="4"/>
        <v>0.95062695924764895</v>
      </c>
      <c r="X39">
        <v>1235</v>
      </c>
      <c r="Y39" s="18">
        <v>29.4</v>
      </c>
      <c r="Z39" s="17">
        <f t="shared" si="5"/>
        <v>0.98218623481781375</v>
      </c>
    </row>
    <row r="40" spans="1:26" x14ac:dyDescent="0.25">
      <c r="A40" t="s">
        <v>120</v>
      </c>
      <c r="B40">
        <v>165.2</v>
      </c>
      <c r="C40" s="16">
        <v>4.5</v>
      </c>
      <c r="D40">
        <v>422</v>
      </c>
      <c r="E40">
        <v>200</v>
      </c>
      <c r="F40" s="18">
        <v>40.9</v>
      </c>
      <c r="G40" s="3">
        <f t="shared" si="0"/>
        <v>35.417290900407103</v>
      </c>
      <c r="H40">
        <v>661</v>
      </c>
      <c r="I40" s="18">
        <v>62</v>
      </c>
      <c r="J40" s="18">
        <v>62</v>
      </c>
      <c r="K40" s="17">
        <f t="shared" si="6"/>
        <v>4.0012106537530272</v>
      </c>
      <c r="L40">
        <f>Data!J39</f>
        <v>0.1921681145190984</v>
      </c>
      <c r="M40">
        <v>754</v>
      </c>
      <c r="N40" s="17">
        <f t="shared" si="2"/>
        <v>46.747999999999998</v>
      </c>
      <c r="P40">
        <v>742</v>
      </c>
      <c r="Q40" s="18">
        <v>46.1</v>
      </c>
      <c r="R40" s="17">
        <f t="shared" si="3"/>
        <v>1.0161725067385445</v>
      </c>
      <c r="T40">
        <v>730</v>
      </c>
      <c r="U40" s="18">
        <v>46.3</v>
      </c>
      <c r="V40" s="17">
        <f t="shared" si="4"/>
        <v>1.0328767123287672</v>
      </c>
      <c r="X40">
        <v>710</v>
      </c>
      <c r="Y40" s="18">
        <v>46.7</v>
      </c>
      <c r="Z40" s="17">
        <f t="shared" si="5"/>
        <v>1.0619718309859154</v>
      </c>
    </row>
    <row r="41" spans="1:26" x14ac:dyDescent="0.25">
      <c r="A41" t="s">
        <v>121</v>
      </c>
      <c r="B41">
        <v>165.2</v>
      </c>
      <c r="C41" s="16">
        <v>4.5</v>
      </c>
      <c r="D41">
        <v>422</v>
      </c>
      <c r="E41">
        <v>200</v>
      </c>
      <c r="F41" s="18">
        <v>40.9</v>
      </c>
      <c r="G41" s="3">
        <f t="shared" si="0"/>
        <v>35.417290900407103</v>
      </c>
      <c r="H41">
        <v>661</v>
      </c>
      <c r="I41" s="18">
        <v>103.2</v>
      </c>
      <c r="J41" s="18">
        <v>103.2</v>
      </c>
      <c r="K41" s="17">
        <f t="shared" si="6"/>
        <v>4.0012106537530272</v>
      </c>
      <c r="L41">
        <f>Data!J40</f>
        <v>0.1921681145190984</v>
      </c>
      <c r="M41">
        <v>554</v>
      </c>
      <c r="N41" s="17">
        <f t="shared" si="2"/>
        <v>57.172800000000002</v>
      </c>
      <c r="P41">
        <v>477</v>
      </c>
      <c r="Q41" s="18">
        <v>49.4</v>
      </c>
      <c r="R41" s="17">
        <f t="shared" si="3"/>
        <v>1.1614255765199162</v>
      </c>
      <c r="T41">
        <v>470</v>
      </c>
      <c r="U41" s="18">
        <v>49.4</v>
      </c>
      <c r="V41" s="17">
        <f t="shared" si="4"/>
        <v>1.1787234042553192</v>
      </c>
      <c r="X41">
        <v>461</v>
      </c>
      <c r="Y41" s="18">
        <v>49.4</v>
      </c>
      <c r="Z41" s="17">
        <f t="shared" si="5"/>
        <v>1.2017353579175705</v>
      </c>
    </row>
    <row r="42" spans="1:26" x14ac:dyDescent="0.25">
      <c r="A42" t="s">
        <v>122</v>
      </c>
      <c r="B42">
        <v>165.2</v>
      </c>
      <c r="C42" s="16">
        <v>4.5</v>
      </c>
      <c r="D42">
        <v>422</v>
      </c>
      <c r="E42">
        <v>200</v>
      </c>
      <c r="F42" s="18">
        <v>40.9</v>
      </c>
      <c r="G42" s="3">
        <f t="shared" si="0"/>
        <v>35.417290900407103</v>
      </c>
      <c r="H42">
        <v>1322</v>
      </c>
      <c r="I42" s="18">
        <v>20.7</v>
      </c>
      <c r="J42" s="18">
        <v>20.7</v>
      </c>
      <c r="K42" s="17">
        <f t="shared" si="6"/>
        <v>8.0024213075060544</v>
      </c>
      <c r="L42">
        <f>Data!J41</f>
        <v>0.38433622903819681</v>
      </c>
      <c r="M42">
        <v>1040</v>
      </c>
      <c r="N42" s="17">
        <f t="shared" si="2"/>
        <v>21.527999999999999</v>
      </c>
      <c r="P42">
        <v>1177</v>
      </c>
      <c r="Q42" s="18">
        <v>28.9</v>
      </c>
      <c r="R42" s="17">
        <f t="shared" si="3"/>
        <v>0.88360237892948168</v>
      </c>
      <c r="T42">
        <v>1197</v>
      </c>
      <c r="U42" s="18">
        <v>27.9</v>
      </c>
      <c r="V42" s="17">
        <f t="shared" si="4"/>
        <v>0.86883876357560563</v>
      </c>
      <c r="X42">
        <v>1117</v>
      </c>
      <c r="Y42" s="18">
        <v>31.6</v>
      </c>
      <c r="Z42" s="17">
        <f t="shared" si="5"/>
        <v>0.93106535362578335</v>
      </c>
    </row>
    <row r="43" spans="1:26" x14ac:dyDescent="0.25">
      <c r="A43" t="s">
        <v>123</v>
      </c>
      <c r="B43">
        <v>165.2</v>
      </c>
      <c r="C43" s="16">
        <v>4.5</v>
      </c>
      <c r="D43">
        <v>422</v>
      </c>
      <c r="E43">
        <v>200</v>
      </c>
      <c r="F43" s="18">
        <v>40.9</v>
      </c>
      <c r="G43" s="3">
        <f t="shared" si="0"/>
        <v>35.417290900407103</v>
      </c>
      <c r="H43">
        <v>1322</v>
      </c>
      <c r="I43" s="18">
        <v>62</v>
      </c>
      <c r="J43" s="18">
        <v>62</v>
      </c>
      <c r="K43" s="17">
        <f t="shared" si="6"/>
        <v>8.0024213075060544</v>
      </c>
      <c r="L43">
        <f>Data!J42</f>
        <v>0.38433622903819681</v>
      </c>
      <c r="M43">
        <v>658</v>
      </c>
      <c r="N43" s="17">
        <f t="shared" si="2"/>
        <v>40.795999999999999</v>
      </c>
      <c r="P43">
        <v>719</v>
      </c>
      <c r="Q43" s="18">
        <v>44.6</v>
      </c>
      <c r="R43" s="17">
        <f t="shared" si="3"/>
        <v>0.91515994436717663</v>
      </c>
      <c r="T43">
        <v>678</v>
      </c>
      <c r="U43" s="18">
        <v>45.4</v>
      </c>
      <c r="V43" s="17">
        <f t="shared" si="4"/>
        <v>0.97050147492625372</v>
      </c>
      <c r="X43">
        <v>641</v>
      </c>
      <c r="Y43" s="18">
        <v>46.1</v>
      </c>
      <c r="Z43" s="17">
        <f t="shared" si="5"/>
        <v>1.0265210608424338</v>
      </c>
    </row>
    <row r="44" spans="1:26" x14ac:dyDescent="0.25">
      <c r="A44" t="s">
        <v>124</v>
      </c>
      <c r="B44">
        <v>165.2</v>
      </c>
      <c r="C44" s="16">
        <v>4.5</v>
      </c>
      <c r="D44">
        <v>422</v>
      </c>
      <c r="E44">
        <v>200</v>
      </c>
      <c r="F44" s="18">
        <v>40.9</v>
      </c>
      <c r="G44" s="3">
        <f t="shared" si="0"/>
        <v>35.417290900407103</v>
      </c>
      <c r="H44">
        <v>1322</v>
      </c>
      <c r="I44" s="18">
        <v>103.2</v>
      </c>
      <c r="J44" s="18">
        <v>103.2</v>
      </c>
      <c r="K44" s="17">
        <f t="shared" si="6"/>
        <v>8.0024213075060544</v>
      </c>
      <c r="L44">
        <f>Data!J43</f>
        <v>0.38433622903819681</v>
      </c>
      <c r="M44">
        <v>434</v>
      </c>
      <c r="N44" s="17">
        <f t="shared" si="2"/>
        <v>44.788800000000002</v>
      </c>
      <c r="P44">
        <v>466</v>
      </c>
      <c r="Q44" s="18">
        <v>48.2</v>
      </c>
      <c r="R44" s="17">
        <f t="shared" si="3"/>
        <v>0.93133047210300424</v>
      </c>
      <c r="T44">
        <v>236</v>
      </c>
      <c r="U44" s="18">
        <v>48.3</v>
      </c>
      <c r="V44" s="17">
        <f t="shared" si="4"/>
        <v>1.8389830508474576</v>
      </c>
      <c r="X44">
        <v>427</v>
      </c>
      <c r="Y44" s="18">
        <v>48.4</v>
      </c>
      <c r="Z44" s="17">
        <f t="shared" si="5"/>
        <v>1.0163934426229508</v>
      </c>
    </row>
    <row r="45" spans="1:26" x14ac:dyDescent="0.25">
      <c r="A45" t="s">
        <v>129</v>
      </c>
      <c r="B45">
        <v>165.2</v>
      </c>
      <c r="C45" s="16">
        <v>4.5</v>
      </c>
      <c r="D45">
        <v>422</v>
      </c>
      <c r="E45">
        <v>200</v>
      </c>
      <c r="F45" s="18">
        <v>40.9</v>
      </c>
      <c r="G45" s="3">
        <f t="shared" si="0"/>
        <v>35.417290900407103</v>
      </c>
      <c r="H45">
        <v>1982</v>
      </c>
      <c r="I45" s="18">
        <v>20.7</v>
      </c>
      <c r="J45" s="18">
        <v>20.7</v>
      </c>
      <c r="K45" s="17">
        <f t="shared" si="6"/>
        <v>11.997578692493947</v>
      </c>
      <c r="L45">
        <f>Data!J44</f>
        <v>0.57621362023729661</v>
      </c>
      <c r="M45">
        <v>947</v>
      </c>
      <c r="N45" s="17">
        <f t="shared" si="2"/>
        <v>19.602899999999998</v>
      </c>
      <c r="P45">
        <v>1054</v>
      </c>
      <c r="Q45" s="18">
        <v>21.8</v>
      </c>
      <c r="R45" s="17">
        <f t="shared" si="3"/>
        <v>0.89848197343453506</v>
      </c>
      <c r="T45">
        <v>1088</v>
      </c>
      <c r="U45" s="18">
        <v>28.5</v>
      </c>
      <c r="V45" s="17">
        <f t="shared" si="4"/>
        <v>0.87040441176470584</v>
      </c>
      <c r="X45">
        <v>973</v>
      </c>
      <c r="Y45" s="18">
        <v>33.5</v>
      </c>
      <c r="Z45" s="17">
        <f t="shared" si="5"/>
        <v>0.97327852004110993</v>
      </c>
    </row>
    <row r="46" spans="1:26" x14ac:dyDescent="0.25">
      <c r="A46" t="s">
        <v>130</v>
      </c>
      <c r="B46">
        <v>165.2</v>
      </c>
      <c r="C46" s="16">
        <v>4.5</v>
      </c>
      <c r="D46">
        <v>422</v>
      </c>
      <c r="E46">
        <v>200</v>
      </c>
      <c r="F46" s="18">
        <v>40.9</v>
      </c>
      <c r="G46" s="3">
        <f t="shared" si="0"/>
        <v>35.417290900407103</v>
      </c>
      <c r="H46">
        <v>1982</v>
      </c>
      <c r="I46" s="18">
        <v>62</v>
      </c>
      <c r="J46" s="18">
        <v>62</v>
      </c>
      <c r="K46" s="17">
        <f t="shared" si="6"/>
        <v>11.997578692493947</v>
      </c>
      <c r="L46">
        <f>Data!J45</f>
        <v>0.57621362023729661</v>
      </c>
      <c r="M46">
        <v>571</v>
      </c>
      <c r="N46" s="17">
        <f t="shared" si="2"/>
        <v>35.402000000000001</v>
      </c>
      <c r="P46">
        <v>582</v>
      </c>
      <c r="Q46" s="18">
        <v>36.1</v>
      </c>
      <c r="R46" s="17">
        <f t="shared" si="3"/>
        <v>0.98109965635738827</v>
      </c>
      <c r="T46">
        <v>613</v>
      </c>
      <c r="U46" s="18">
        <v>44.1</v>
      </c>
      <c r="V46" s="17">
        <f t="shared" si="4"/>
        <v>0.93148450244698211</v>
      </c>
      <c r="X46">
        <v>565</v>
      </c>
      <c r="Y46" s="18">
        <v>45</v>
      </c>
      <c r="Z46" s="17">
        <f t="shared" si="5"/>
        <v>1.0106194690265486</v>
      </c>
    </row>
    <row r="47" spans="1:26" x14ac:dyDescent="0.25">
      <c r="A47" t="s">
        <v>131</v>
      </c>
      <c r="B47">
        <v>165.2</v>
      </c>
      <c r="C47" s="16">
        <v>4.5</v>
      </c>
      <c r="D47">
        <v>422</v>
      </c>
      <c r="E47">
        <v>200</v>
      </c>
      <c r="F47" s="18">
        <v>40.9</v>
      </c>
      <c r="G47" s="3">
        <f t="shared" si="0"/>
        <v>35.417290900407103</v>
      </c>
      <c r="H47">
        <v>1982</v>
      </c>
      <c r="I47" s="18">
        <v>103.2</v>
      </c>
      <c r="J47" s="18">
        <v>103.2</v>
      </c>
      <c r="K47" s="17">
        <f t="shared" si="6"/>
        <v>11.997578692493947</v>
      </c>
      <c r="L47">
        <f>Data!J46</f>
        <v>0.57621362023729661</v>
      </c>
      <c r="M47">
        <v>386</v>
      </c>
      <c r="N47" s="17">
        <f t="shared" si="2"/>
        <v>39.835200000000007</v>
      </c>
      <c r="P47">
        <v>449</v>
      </c>
      <c r="Q47" s="18">
        <v>46.5</v>
      </c>
      <c r="R47" s="17">
        <f t="shared" si="3"/>
        <v>0.85968819599109136</v>
      </c>
      <c r="T47">
        <v>415</v>
      </c>
      <c r="U47" s="18">
        <v>46.8</v>
      </c>
      <c r="V47" s="17">
        <f t="shared" si="4"/>
        <v>0.9301204819277108</v>
      </c>
      <c r="X47">
        <v>387</v>
      </c>
      <c r="Y47" s="18">
        <v>47</v>
      </c>
      <c r="Z47" s="17">
        <f t="shared" si="5"/>
        <v>0.99741602067183466</v>
      </c>
    </row>
    <row r="48" spans="1:26" x14ac:dyDescent="0.25">
      <c r="A48" t="s">
        <v>126</v>
      </c>
      <c r="B48">
        <v>165.2</v>
      </c>
      <c r="C48" s="16">
        <v>4.5</v>
      </c>
      <c r="D48">
        <v>422</v>
      </c>
      <c r="E48">
        <v>200</v>
      </c>
      <c r="F48" s="18">
        <v>40.9</v>
      </c>
      <c r="G48" s="3">
        <f t="shared" si="0"/>
        <v>35.417290900407103</v>
      </c>
      <c r="H48">
        <v>2974</v>
      </c>
      <c r="I48" s="18">
        <v>20.7</v>
      </c>
      <c r="J48" s="18">
        <v>20.7</v>
      </c>
      <c r="K48" s="17">
        <f t="shared" si="6"/>
        <v>18.002421307506054</v>
      </c>
      <c r="L48">
        <f>Data!J47</f>
        <v>0.86461115367594354</v>
      </c>
      <c r="M48">
        <v>741</v>
      </c>
      <c r="N48" s="17">
        <f t="shared" si="2"/>
        <v>15.338699999999999</v>
      </c>
      <c r="P48">
        <v>819</v>
      </c>
      <c r="Q48" s="18">
        <v>16.899999999999999</v>
      </c>
      <c r="R48" s="17">
        <f t="shared" si="3"/>
        <v>0.90476190476190477</v>
      </c>
      <c r="T48">
        <v>872</v>
      </c>
      <c r="U48" s="18">
        <v>26.4</v>
      </c>
      <c r="V48" s="17">
        <f t="shared" si="4"/>
        <v>0.84977064220183485</v>
      </c>
      <c r="X48">
        <v>727</v>
      </c>
      <c r="Y48" s="18">
        <v>32.5</v>
      </c>
      <c r="Z48" s="17">
        <f t="shared" si="5"/>
        <v>1.0192572214580469</v>
      </c>
    </row>
    <row r="49" spans="1:26" x14ac:dyDescent="0.25">
      <c r="A49" t="s">
        <v>127</v>
      </c>
      <c r="B49">
        <v>165.2</v>
      </c>
      <c r="C49" s="16">
        <v>4.5</v>
      </c>
      <c r="D49">
        <v>422</v>
      </c>
      <c r="E49">
        <v>200</v>
      </c>
      <c r="F49" s="18">
        <v>40.9</v>
      </c>
      <c r="G49" s="3">
        <f t="shared" si="0"/>
        <v>35.417290900407103</v>
      </c>
      <c r="H49">
        <v>2974</v>
      </c>
      <c r="I49" s="18">
        <v>62</v>
      </c>
      <c r="J49" s="18">
        <v>62</v>
      </c>
      <c r="K49" s="17">
        <f t="shared" si="6"/>
        <v>18.002421307506054</v>
      </c>
      <c r="L49">
        <f>Data!J48</f>
        <v>0.86461115367594354</v>
      </c>
      <c r="M49">
        <v>460</v>
      </c>
      <c r="N49" s="17">
        <f t="shared" si="2"/>
        <v>28.52</v>
      </c>
      <c r="P49">
        <v>472</v>
      </c>
      <c r="Q49" s="18">
        <v>29.3</v>
      </c>
      <c r="R49" s="17">
        <f t="shared" si="3"/>
        <v>0.97457627118644063</v>
      </c>
      <c r="T49">
        <v>499</v>
      </c>
      <c r="U49" s="18">
        <v>39.799999999999997</v>
      </c>
      <c r="V49" s="17">
        <f t="shared" si="4"/>
        <v>0.92184368737474953</v>
      </c>
      <c r="X49">
        <v>444</v>
      </c>
      <c r="Y49" s="18">
        <v>41.1</v>
      </c>
      <c r="Z49" s="17">
        <f t="shared" si="5"/>
        <v>1.0360360360360361</v>
      </c>
    </row>
    <row r="50" spans="1:26" x14ac:dyDescent="0.25">
      <c r="A50" t="s">
        <v>128</v>
      </c>
      <c r="B50">
        <v>165.2</v>
      </c>
      <c r="C50" s="16">
        <v>4.5</v>
      </c>
      <c r="D50">
        <v>422</v>
      </c>
      <c r="E50">
        <v>200</v>
      </c>
      <c r="F50" s="18">
        <v>40.9</v>
      </c>
      <c r="G50" s="3">
        <f t="shared" si="0"/>
        <v>35.417290900407103</v>
      </c>
      <c r="H50">
        <v>2974</v>
      </c>
      <c r="I50" s="18">
        <v>103.2</v>
      </c>
      <c r="J50" s="18">
        <v>103.2</v>
      </c>
      <c r="K50" s="17">
        <f t="shared" si="6"/>
        <v>18.002421307506054</v>
      </c>
      <c r="L50">
        <f>Data!J49</f>
        <v>0.86461115367594354</v>
      </c>
      <c r="M50">
        <v>330</v>
      </c>
      <c r="N50" s="17">
        <f t="shared" si="2"/>
        <v>34.055999999999997</v>
      </c>
      <c r="P50">
        <v>327</v>
      </c>
      <c r="Q50" s="18">
        <v>37.799999999999997</v>
      </c>
      <c r="R50" s="17">
        <f t="shared" si="3"/>
        <v>1.0091743119266054</v>
      </c>
      <c r="T50">
        <v>345</v>
      </c>
      <c r="U50" s="18">
        <v>43</v>
      </c>
      <c r="V50" s="17">
        <f t="shared" si="4"/>
        <v>0.95652173913043481</v>
      </c>
      <c r="X50">
        <v>318</v>
      </c>
      <c r="Y50" s="18">
        <v>43.4</v>
      </c>
      <c r="Z50" s="17">
        <f t="shared" si="5"/>
        <v>1.0377358490566038</v>
      </c>
    </row>
    <row r="51" spans="1:26" x14ac:dyDescent="0.25">
      <c r="A51" t="s">
        <v>132</v>
      </c>
      <c r="B51">
        <v>165.2</v>
      </c>
      <c r="C51" s="16">
        <v>4.5</v>
      </c>
      <c r="D51">
        <v>422</v>
      </c>
      <c r="E51">
        <v>200</v>
      </c>
      <c r="F51" s="18">
        <v>40.9</v>
      </c>
      <c r="G51" s="3">
        <f t="shared" si="0"/>
        <v>35.417290900407103</v>
      </c>
      <c r="H51">
        <v>3965</v>
      </c>
      <c r="I51" s="18">
        <v>20.7</v>
      </c>
      <c r="J51" s="18">
        <v>20.7</v>
      </c>
      <c r="K51" s="17">
        <f t="shared" si="6"/>
        <v>24.001210653753027</v>
      </c>
      <c r="L51">
        <f>Data!J50</f>
        <v>1.1527179637945919</v>
      </c>
      <c r="M51">
        <v>608</v>
      </c>
      <c r="N51" s="17">
        <f t="shared" si="2"/>
        <v>12.585600000000001</v>
      </c>
      <c r="P51">
        <v>590</v>
      </c>
      <c r="Q51" s="18">
        <v>12.2</v>
      </c>
      <c r="R51" s="17">
        <f t="shared" si="3"/>
        <v>1.0305084745762711</v>
      </c>
      <c r="T51">
        <v>637</v>
      </c>
      <c r="U51" s="18">
        <v>22</v>
      </c>
      <c r="V51" s="17">
        <f t="shared" si="4"/>
        <v>0.95447409733124022</v>
      </c>
      <c r="X51">
        <v>506</v>
      </c>
      <c r="Y51" s="18">
        <v>28.7</v>
      </c>
      <c r="Z51" s="17">
        <f t="shared" si="5"/>
        <v>1.2015810276679841</v>
      </c>
    </row>
    <row r="52" spans="1:26" x14ac:dyDescent="0.25">
      <c r="A52" t="s">
        <v>133</v>
      </c>
      <c r="B52">
        <v>165.2</v>
      </c>
      <c r="C52" s="16">
        <v>4.5</v>
      </c>
      <c r="D52">
        <v>422</v>
      </c>
      <c r="E52">
        <v>200</v>
      </c>
      <c r="F52" s="18">
        <v>40.9</v>
      </c>
      <c r="G52" s="3">
        <f t="shared" si="0"/>
        <v>35.417290900407103</v>
      </c>
      <c r="H52">
        <v>3965</v>
      </c>
      <c r="I52" s="18">
        <v>62</v>
      </c>
      <c r="J52" s="18">
        <v>62</v>
      </c>
      <c r="K52" s="17">
        <f t="shared" si="6"/>
        <v>24.001210653753027</v>
      </c>
      <c r="L52">
        <f>Data!J51</f>
        <v>1.1527179637945919</v>
      </c>
      <c r="M52">
        <v>350</v>
      </c>
      <c r="N52" s="17">
        <f t="shared" si="2"/>
        <v>21.7</v>
      </c>
      <c r="P52">
        <v>366</v>
      </c>
      <c r="Q52" s="18">
        <v>22.7</v>
      </c>
      <c r="R52" s="17">
        <f t="shared" si="3"/>
        <v>0.95628415300546443</v>
      </c>
      <c r="T52">
        <v>392</v>
      </c>
      <c r="U52" s="18">
        <v>33.700000000000003</v>
      </c>
      <c r="V52" s="17">
        <f t="shared" si="4"/>
        <v>0.8928571428571429</v>
      </c>
      <c r="X52">
        <v>342</v>
      </c>
      <c r="Y52" s="18">
        <v>35.6</v>
      </c>
      <c r="Z52" s="17">
        <f t="shared" si="5"/>
        <v>1.0233918128654971</v>
      </c>
    </row>
    <row r="53" spans="1:26" x14ac:dyDescent="0.25">
      <c r="A53" t="s">
        <v>134</v>
      </c>
      <c r="B53">
        <v>165.2</v>
      </c>
      <c r="C53" s="16">
        <v>4.5</v>
      </c>
      <c r="D53">
        <v>422</v>
      </c>
      <c r="E53">
        <v>200</v>
      </c>
      <c r="F53" s="18">
        <v>40.9</v>
      </c>
      <c r="G53" s="3">
        <f t="shared" si="0"/>
        <v>35.417290900407103</v>
      </c>
      <c r="H53">
        <v>3965</v>
      </c>
      <c r="I53" s="18">
        <v>103.2</v>
      </c>
      <c r="J53" s="18">
        <v>103.2</v>
      </c>
      <c r="K53" s="17">
        <f t="shared" si="6"/>
        <v>24.001210653753027</v>
      </c>
      <c r="L53">
        <f>Data!J52</f>
        <v>1.1527179637945919</v>
      </c>
      <c r="M53">
        <v>277</v>
      </c>
      <c r="N53" s="17">
        <f t="shared" si="2"/>
        <v>28.586400000000001</v>
      </c>
      <c r="P53">
        <v>268</v>
      </c>
      <c r="Q53" s="18">
        <v>27.7</v>
      </c>
      <c r="R53" s="17">
        <f t="shared" si="3"/>
        <v>1.0335820895522387</v>
      </c>
      <c r="T53">
        <v>282</v>
      </c>
      <c r="U53" s="18">
        <v>37.799999999999997</v>
      </c>
      <c r="V53" s="17">
        <f t="shared" si="4"/>
        <v>0.98226950354609932</v>
      </c>
      <c r="X53">
        <v>254</v>
      </c>
      <c r="Y53" s="18">
        <v>38.700000000000003</v>
      </c>
      <c r="Z53" s="17">
        <f t="shared" si="5"/>
        <v>1.0905511811023623</v>
      </c>
    </row>
    <row r="54" spans="1:26" x14ac:dyDescent="0.25">
      <c r="A54" t="s">
        <v>135</v>
      </c>
      <c r="B54">
        <v>165.2</v>
      </c>
      <c r="C54" s="16">
        <v>4.5</v>
      </c>
      <c r="D54">
        <v>422</v>
      </c>
      <c r="E54">
        <v>200</v>
      </c>
      <c r="F54" s="18">
        <v>40.9</v>
      </c>
      <c r="G54" s="3">
        <f t="shared" si="0"/>
        <v>35.417290900407103</v>
      </c>
      <c r="H54">
        <v>4956</v>
      </c>
      <c r="I54" s="18">
        <v>20.7</v>
      </c>
      <c r="J54" s="18">
        <v>20.7</v>
      </c>
      <c r="K54" s="17">
        <f t="shared" si="6"/>
        <v>30.000000000000004</v>
      </c>
      <c r="L54">
        <f>Data!J53</f>
        <v>1.4408247739132403</v>
      </c>
      <c r="M54">
        <v>479</v>
      </c>
      <c r="N54" s="17">
        <f t="shared" si="2"/>
        <v>9.9152999999999984</v>
      </c>
      <c r="P54">
        <v>432</v>
      </c>
      <c r="Q54" s="18">
        <v>9</v>
      </c>
      <c r="R54" s="17">
        <f t="shared" si="3"/>
        <v>1.1087962962962963</v>
      </c>
      <c r="T54">
        <v>470</v>
      </c>
      <c r="U54" s="18">
        <v>17.899999999999999</v>
      </c>
      <c r="V54" s="17">
        <f t="shared" si="4"/>
        <v>1.0191489361702128</v>
      </c>
      <c r="X54">
        <v>366</v>
      </c>
      <c r="Y54" s="18">
        <v>24.9</v>
      </c>
      <c r="Z54" s="17">
        <f t="shared" si="5"/>
        <v>1.3087431693989071</v>
      </c>
    </row>
    <row r="55" spans="1:26" x14ac:dyDescent="0.25">
      <c r="A55" t="s">
        <v>136</v>
      </c>
      <c r="B55">
        <v>165.2</v>
      </c>
      <c r="C55" s="16">
        <v>4.5</v>
      </c>
      <c r="D55">
        <v>422</v>
      </c>
      <c r="E55">
        <v>200</v>
      </c>
      <c r="F55" s="18">
        <v>40.9</v>
      </c>
      <c r="G55" s="3">
        <f t="shared" si="0"/>
        <v>35.417290900407103</v>
      </c>
      <c r="H55">
        <v>4956</v>
      </c>
      <c r="I55" s="18">
        <v>62</v>
      </c>
      <c r="J55" s="18">
        <v>62</v>
      </c>
      <c r="K55" s="17">
        <f t="shared" si="6"/>
        <v>30.000000000000004</v>
      </c>
      <c r="L55">
        <f>Data!J54</f>
        <v>1.4408247739132403</v>
      </c>
      <c r="M55">
        <v>309</v>
      </c>
      <c r="N55" s="17">
        <f t="shared" si="2"/>
        <v>19.158000000000001</v>
      </c>
      <c r="P55">
        <v>287</v>
      </c>
      <c r="Q55" s="18">
        <v>17.899999999999999</v>
      </c>
      <c r="R55" s="17">
        <f t="shared" si="3"/>
        <v>1.0766550522648084</v>
      </c>
      <c r="T55">
        <v>304</v>
      </c>
      <c r="U55" s="18">
        <v>28.9</v>
      </c>
      <c r="V55" s="17">
        <f t="shared" si="4"/>
        <v>1.0164473684210527</v>
      </c>
      <c r="X55">
        <v>261</v>
      </c>
      <c r="Y55" s="18">
        <v>31.5</v>
      </c>
      <c r="Z55" s="17">
        <f t="shared" si="5"/>
        <v>1.1839080459770115</v>
      </c>
    </row>
    <row r="56" spans="1:26" x14ac:dyDescent="0.25">
      <c r="A56" t="s">
        <v>137</v>
      </c>
      <c r="B56">
        <v>165.2</v>
      </c>
      <c r="C56" s="16">
        <v>4.5</v>
      </c>
      <c r="D56">
        <v>422</v>
      </c>
      <c r="E56">
        <v>200</v>
      </c>
      <c r="F56" s="18">
        <v>40.9</v>
      </c>
      <c r="G56" s="3">
        <f t="shared" si="0"/>
        <v>35.417290900407103</v>
      </c>
      <c r="H56">
        <v>4956</v>
      </c>
      <c r="I56" s="18">
        <v>103.2</v>
      </c>
      <c r="J56" s="18">
        <v>103.2</v>
      </c>
      <c r="K56" s="17">
        <f t="shared" si="6"/>
        <v>30.000000000000004</v>
      </c>
      <c r="L56">
        <f>Data!J55</f>
        <v>1.4408247739132403</v>
      </c>
      <c r="M56">
        <v>238</v>
      </c>
      <c r="N56" s="17">
        <f t="shared" si="2"/>
        <v>24.561600000000002</v>
      </c>
      <c r="P56">
        <v>219</v>
      </c>
      <c r="Q56" s="18">
        <v>22.8</v>
      </c>
      <c r="R56" s="17">
        <f t="shared" si="3"/>
        <v>1.08675799086758</v>
      </c>
      <c r="T56">
        <v>229</v>
      </c>
      <c r="U56" s="18">
        <v>33.4</v>
      </c>
      <c r="V56" s="17">
        <f t="shared" si="4"/>
        <v>1.0393013100436681</v>
      </c>
      <c r="X56">
        <v>206</v>
      </c>
      <c r="Y56" s="18">
        <v>34.700000000000003</v>
      </c>
      <c r="Z56" s="17">
        <f t="shared" si="5"/>
        <v>1.1553398058252426</v>
      </c>
    </row>
    <row r="57" spans="1:26" x14ac:dyDescent="0.25">
      <c r="G57" s="3"/>
      <c r="K57" s="17"/>
      <c r="N57" s="17"/>
      <c r="Q57" s="54" t="s">
        <v>215</v>
      </c>
      <c r="R57" s="46">
        <f>AVERAGE(R39:R56)</f>
        <v>0.98717204524630242</v>
      </c>
      <c r="S57" s="53"/>
      <c r="T57" s="53"/>
      <c r="U57" s="53" t="s">
        <v>215</v>
      </c>
      <c r="V57" s="46">
        <f>AVERAGE(V39:V56)</f>
        <v>1.0113996771331601</v>
      </c>
      <c r="W57" s="53"/>
      <c r="X57" s="53"/>
      <c r="Y57" s="54" t="s">
        <v>215</v>
      </c>
      <c r="Z57" s="46">
        <f>AVERAGE(Z39:Z56)</f>
        <v>1.0698739688855363</v>
      </c>
    </row>
    <row r="58" spans="1:26" x14ac:dyDescent="0.25">
      <c r="A58" s="40" t="s">
        <v>210</v>
      </c>
      <c r="B58" s="41">
        <v>2008</v>
      </c>
      <c r="C58" s="41" t="s">
        <v>211</v>
      </c>
      <c r="G58" s="3"/>
      <c r="K58" s="17"/>
      <c r="N58" s="17"/>
      <c r="Q58" s="55" t="s">
        <v>240</v>
      </c>
      <c r="R58" s="56">
        <f>STDEV(R39:R56)</f>
        <v>8.4594664064718467E-2</v>
      </c>
      <c r="S58" s="55"/>
      <c r="T58" s="55"/>
      <c r="U58" s="55" t="s">
        <v>240</v>
      </c>
      <c r="V58" s="56">
        <f>STDEV(V39:V56)</f>
        <v>0.22070422071401471</v>
      </c>
      <c r="W58" s="55"/>
      <c r="X58" s="55"/>
      <c r="Y58" s="55" t="s">
        <v>240</v>
      </c>
      <c r="Z58" s="56">
        <f>STDEV(Z39:Z56)</f>
        <v>9.9787979342268004E-2</v>
      </c>
    </row>
    <row r="59" spans="1:26" x14ac:dyDescent="0.25">
      <c r="A59" t="s">
        <v>138</v>
      </c>
      <c r="B59">
        <v>100</v>
      </c>
      <c r="C59" s="16">
        <v>1.9</v>
      </c>
      <c r="D59">
        <v>404</v>
      </c>
      <c r="E59">
        <v>200</v>
      </c>
      <c r="F59" s="18">
        <v>97.3</v>
      </c>
      <c r="G59" s="3">
        <f t="shared" si="0"/>
        <v>44.58114229886813</v>
      </c>
      <c r="H59">
        <v>1500</v>
      </c>
      <c r="I59" s="18">
        <v>15</v>
      </c>
      <c r="J59" s="18">
        <v>15</v>
      </c>
      <c r="K59" s="17">
        <f t="shared" si="6"/>
        <v>15</v>
      </c>
      <c r="L59">
        <f>Data!J57</f>
        <v>0.92147989940999886</v>
      </c>
      <c r="M59">
        <v>456</v>
      </c>
      <c r="N59" s="17">
        <f t="shared" si="2"/>
        <v>6.84</v>
      </c>
      <c r="P59">
        <v>349</v>
      </c>
      <c r="Q59" s="18">
        <v>5.2</v>
      </c>
      <c r="R59" s="17">
        <f t="shared" si="3"/>
        <v>1.3065902578796562</v>
      </c>
      <c r="T59">
        <v>349</v>
      </c>
      <c r="U59" s="18">
        <v>8.4</v>
      </c>
      <c r="V59" s="17">
        <f t="shared" si="4"/>
        <v>1.3065902578796562</v>
      </c>
      <c r="X59">
        <v>257</v>
      </c>
      <c r="Y59" s="18">
        <v>8.1999999999999993</v>
      </c>
      <c r="Z59" s="17">
        <f t="shared" si="5"/>
        <v>1.7743190661478598</v>
      </c>
    </row>
    <row r="60" spans="1:26" x14ac:dyDescent="0.25">
      <c r="A60" t="s">
        <v>139</v>
      </c>
      <c r="B60">
        <v>100</v>
      </c>
      <c r="C60" s="16">
        <v>1.9</v>
      </c>
      <c r="D60">
        <v>404</v>
      </c>
      <c r="E60">
        <v>200</v>
      </c>
      <c r="F60" s="18">
        <v>97.3</v>
      </c>
      <c r="G60" s="3">
        <f t="shared" si="0"/>
        <v>44.58114229886813</v>
      </c>
      <c r="H60">
        <v>1500</v>
      </c>
      <c r="I60" s="18">
        <v>15</v>
      </c>
      <c r="J60" s="18">
        <v>15</v>
      </c>
      <c r="K60" s="17">
        <f t="shared" si="6"/>
        <v>15</v>
      </c>
      <c r="L60">
        <f>Data!J58</f>
        <v>0.92147989940999886</v>
      </c>
      <c r="M60">
        <v>478</v>
      </c>
      <c r="N60" s="17">
        <f t="shared" si="2"/>
        <v>7.17</v>
      </c>
      <c r="P60">
        <v>349</v>
      </c>
      <c r="Q60" s="18">
        <v>5.2</v>
      </c>
      <c r="R60" s="17">
        <f t="shared" si="3"/>
        <v>1.3696275071633237</v>
      </c>
      <c r="T60">
        <v>345</v>
      </c>
      <c r="U60" s="18">
        <v>8.4</v>
      </c>
      <c r="V60" s="17">
        <f t="shared" si="4"/>
        <v>1.3855072463768117</v>
      </c>
      <c r="X60">
        <v>253</v>
      </c>
      <c r="Y60" s="18">
        <v>8.3000000000000007</v>
      </c>
      <c r="Z60" s="17">
        <f t="shared" si="5"/>
        <v>1.8893280632411067</v>
      </c>
    </row>
    <row r="61" spans="1:26" x14ac:dyDescent="0.25">
      <c r="A61" t="s">
        <v>140</v>
      </c>
      <c r="B61">
        <v>100</v>
      </c>
      <c r="C61" s="16">
        <v>1.9</v>
      </c>
      <c r="D61">
        <v>404</v>
      </c>
      <c r="E61">
        <v>200</v>
      </c>
      <c r="F61" s="18">
        <v>97.3</v>
      </c>
      <c r="G61" s="3">
        <f t="shared" si="0"/>
        <v>44.58114229886813</v>
      </c>
      <c r="H61">
        <v>1500</v>
      </c>
      <c r="I61" s="18">
        <v>30</v>
      </c>
      <c r="J61" s="18">
        <v>30</v>
      </c>
      <c r="K61" s="17">
        <f t="shared" si="6"/>
        <v>15</v>
      </c>
      <c r="L61">
        <f>Data!J59</f>
        <v>0.92147989940999886</v>
      </c>
      <c r="M61">
        <v>297.5</v>
      </c>
      <c r="N61" s="17">
        <f t="shared" si="2"/>
        <v>8.9250000000000007</v>
      </c>
      <c r="P61">
        <v>228</v>
      </c>
      <c r="Q61" s="18">
        <v>6.8</v>
      </c>
      <c r="R61" s="17">
        <f t="shared" si="3"/>
        <v>1.3048245614035088</v>
      </c>
      <c r="T61">
        <v>226</v>
      </c>
      <c r="U61" s="18">
        <v>9.4</v>
      </c>
      <c r="V61" s="17">
        <f t="shared" si="4"/>
        <v>1.3163716814159292</v>
      </c>
      <c r="X61">
        <v>195</v>
      </c>
      <c r="Y61" s="18">
        <v>9.5</v>
      </c>
      <c r="Z61" s="17">
        <f t="shared" si="5"/>
        <v>1.5256410256410255</v>
      </c>
    </row>
    <row r="62" spans="1:26" x14ac:dyDescent="0.25">
      <c r="A62" t="s">
        <v>141</v>
      </c>
      <c r="B62">
        <v>100</v>
      </c>
      <c r="C62" s="16">
        <v>1.9</v>
      </c>
      <c r="D62">
        <v>404</v>
      </c>
      <c r="E62">
        <v>200</v>
      </c>
      <c r="F62" s="18">
        <v>97.3</v>
      </c>
      <c r="G62" s="3">
        <f t="shared" si="0"/>
        <v>44.58114229886813</v>
      </c>
      <c r="H62">
        <v>1500</v>
      </c>
      <c r="I62" s="18">
        <v>30</v>
      </c>
      <c r="J62" s="18">
        <v>30</v>
      </c>
      <c r="K62" s="17">
        <f t="shared" si="6"/>
        <v>15</v>
      </c>
      <c r="L62">
        <f>Data!J60</f>
        <v>0.92147989940999886</v>
      </c>
      <c r="M62">
        <v>320</v>
      </c>
      <c r="N62" s="17">
        <f t="shared" si="2"/>
        <v>9.6</v>
      </c>
      <c r="P62">
        <v>228</v>
      </c>
      <c r="Q62" s="18">
        <v>6.8</v>
      </c>
      <c r="R62" s="17">
        <f t="shared" si="3"/>
        <v>1.4035087719298245</v>
      </c>
      <c r="T62">
        <v>222</v>
      </c>
      <c r="U62" s="18">
        <v>9.5</v>
      </c>
      <c r="V62" s="17">
        <f t="shared" si="4"/>
        <v>1.4414414414414414</v>
      </c>
      <c r="X62">
        <v>192</v>
      </c>
      <c r="Y62" s="18">
        <v>9.6</v>
      </c>
      <c r="Z62" s="17">
        <f t="shared" si="5"/>
        <v>1.6666666666666667</v>
      </c>
    </row>
    <row r="63" spans="1:26" x14ac:dyDescent="0.25">
      <c r="G63" s="3"/>
      <c r="K63" s="17"/>
      <c r="N63" s="17"/>
      <c r="Q63" s="54" t="s">
        <v>216</v>
      </c>
      <c r="R63" s="46">
        <f>AVERAGE(R59:R62)</f>
        <v>1.3461377745940784</v>
      </c>
      <c r="S63" s="53"/>
      <c r="T63" s="53"/>
      <c r="U63" s="54" t="s">
        <v>216</v>
      </c>
      <c r="V63" s="46">
        <f>AVERAGE(V59:V62)</f>
        <v>1.3624776567784598</v>
      </c>
      <c r="W63" s="53"/>
      <c r="X63" s="53"/>
      <c r="Y63" s="54" t="s">
        <v>216</v>
      </c>
      <c r="Z63" s="46">
        <f>AVERAGE(Z59:Z62)</f>
        <v>1.7139887054241647</v>
      </c>
    </row>
    <row r="64" spans="1:26" x14ac:dyDescent="0.25">
      <c r="A64" s="40" t="s">
        <v>212</v>
      </c>
      <c r="B64" s="41">
        <v>2011</v>
      </c>
      <c r="C64" s="41" t="s">
        <v>206</v>
      </c>
      <c r="G64" s="3"/>
      <c r="K64" s="17"/>
      <c r="N64" s="17"/>
      <c r="Q64" s="55" t="s">
        <v>240</v>
      </c>
      <c r="R64" s="56">
        <f>STDEV(R59:R62)</f>
        <v>4.8696291898116861E-2</v>
      </c>
      <c r="S64" s="55"/>
      <c r="T64" s="55"/>
      <c r="U64" s="55" t="s">
        <v>240</v>
      </c>
      <c r="V64" s="56">
        <f>STDEV(V59:V62)</f>
        <v>6.3284552104428848E-2</v>
      </c>
      <c r="W64" s="55"/>
      <c r="X64" s="55"/>
      <c r="Y64" s="55" t="s">
        <v>240</v>
      </c>
      <c r="Z64" s="56">
        <f>STDEV(Z59:Z62)</f>
        <v>0.15502458585287568</v>
      </c>
    </row>
    <row r="65" spans="1:26" x14ac:dyDescent="0.25">
      <c r="A65" t="s">
        <v>142</v>
      </c>
      <c r="B65">
        <v>240</v>
      </c>
      <c r="C65" s="16">
        <v>6</v>
      </c>
      <c r="D65">
        <v>489</v>
      </c>
      <c r="E65">
        <v>200</v>
      </c>
      <c r="F65" s="18">
        <v>31.5</v>
      </c>
      <c r="G65" s="3">
        <f t="shared" si="0"/>
        <v>33.22016685939893</v>
      </c>
      <c r="H65">
        <v>1400</v>
      </c>
      <c r="I65" s="18">
        <v>120</v>
      </c>
      <c r="J65" s="18">
        <v>120</v>
      </c>
      <c r="K65" s="17">
        <f t="shared" si="6"/>
        <v>5.833333333333333</v>
      </c>
      <c r="L65">
        <f>Data!J62</f>
        <v>0.28056710195465651</v>
      </c>
      <c r="M65">
        <v>1277</v>
      </c>
      <c r="N65" s="17">
        <f t="shared" si="2"/>
        <v>153.24</v>
      </c>
      <c r="P65">
        <v>1204</v>
      </c>
      <c r="Q65" s="18">
        <v>144.80000000000001</v>
      </c>
      <c r="R65" s="17">
        <f t="shared" si="3"/>
        <v>1.0606312292358804</v>
      </c>
      <c r="T65">
        <v>1163</v>
      </c>
      <c r="U65" s="18">
        <v>145.80000000000001</v>
      </c>
      <c r="V65" s="17">
        <f t="shared" si="4"/>
        <v>1.0980223559759243</v>
      </c>
      <c r="X65">
        <v>1126</v>
      </c>
      <c r="Y65" s="18">
        <v>146.69999999999999</v>
      </c>
      <c r="Z65" s="17">
        <f t="shared" si="5"/>
        <v>1.1341030195381883</v>
      </c>
    </row>
    <row r="66" spans="1:26" x14ac:dyDescent="0.25">
      <c r="A66" t="s">
        <v>143</v>
      </c>
      <c r="B66">
        <v>360</v>
      </c>
      <c r="C66" s="16">
        <v>6</v>
      </c>
      <c r="D66">
        <v>498</v>
      </c>
      <c r="E66">
        <v>200</v>
      </c>
      <c r="F66" s="18">
        <v>31.5</v>
      </c>
      <c r="G66" s="3">
        <f t="shared" si="0"/>
        <v>33.22016685939893</v>
      </c>
      <c r="H66">
        <v>1760</v>
      </c>
      <c r="I66" s="18">
        <v>60</v>
      </c>
      <c r="J66" s="18">
        <v>60</v>
      </c>
      <c r="K66" s="17">
        <f t="shared" si="6"/>
        <v>4.8888888888888893</v>
      </c>
      <c r="L66">
        <f>Data!J63</f>
        <v>0.23716291966856182</v>
      </c>
      <c r="M66">
        <v>4294</v>
      </c>
      <c r="N66" s="17">
        <f t="shared" si="2"/>
        <v>257.64</v>
      </c>
      <c r="P66">
        <v>4223</v>
      </c>
      <c r="Q66" s="18">
        <v>254.2</v>
      </c>
      <c r="R66" s="17">
        <f t="shared" si="3"/>
        <v>1.0168126923987686</v>
      </c>
      <c r="T66">
        <v>4132</v>
      </c>
      <c r="U66" s="18">
        <v>262.7</v>
      </c>
      <c r="V66" s="17">
        <f t="shared" si="4"/>
        <v>1.0392061955469507</v>
      </c>
      <c r="X66">
        <v>3977</v>
      </c>
      <c r="Y66" s="18">
        <v>276.7</v>
      </c>
      <c r="Z66" s="17">
        <f t="shared" si="5"/>
        <v>1.0797083228564244</v>
      </c>
    </row>
    <row r="67" spans="1:26" x14ac:dyDescent="0.25">
      <c r="A67" t="s">
        <v>144</v>
      </c>
      <c r="B67">
        <v>480</v>
      </c>
      <c r="C67" s="16">
        <v>6</v>
      </c>
      <c r="D67">
        <v>468</v>
      </c>
      <c r="E67">
        <v>200</v>
      </c>
      <c r="F67" s="18">
        <v>31.5</v>
      </c>
      <c r="G67" s="3">
        <f t="shared" si="0"/>
        <v>33.22016685939893</v>
      </c>
      <c r="H67">
        <v>2120</v>
      </c>
      <c r="I67" s="18">
        <v>240</v>
      </c>
      <c r="J67" s="18">
        <v>240</v>
      </c>
      <c r="K67" s="17">
        <f t="shared" si="6"/>
        <v>4.416666666666667</v>
      </c>
      <c r="L67">
        <f>Data!J64</f>
        <v>0.21215272588017384</v>
      </c>
      <c r="M67">
        <v>3323</v>
      </c>
      <c r="N67" s="17">
        <f t="shared" si="2"/>
        <v>797.52</v>
      </c>
      <c r="P67">
        <v>2987</v>
      </c>
      <c r="Q67" s="18">
        <v>717.4</v>
      </c>
      <c r="R67" s="17">
        <f t="shared" si="3"/>
        <v>1.1124874455975895</v>
      </c>
      <c r="T67">
        <v>2918</v>
      </c>
      <c r="U67" s="18">
        <v>717.9</v>
      </c>
      <c r="V67" s="17">
        <f t="shared" si="4"/>
        <v>1.1387936943111721</v>
      </c>
      <c r="X67">
        <v>2837</v>
      </c>
      <c r="Y67" s="18">
        <v>718.4</v>
      </c>
      <c r="Z67" s="17">
        <f t="shared" si="5"/>
        <v>1.1713077194219246</v>
      </c>
    </row>
    <row r="68" spans="1:26" x14ac:dyDescent="0.25">
      <c r="A68" t="s">
        <v>145</v>
      </c>
      <c r="B68">
        <v>600</v>
      </c>
      <c r="C68" s="16">
        <v>6</v>
      </c>
      <c r="D68">
        <v>517</v>
      </c>
      <c r="E68">
        <v>200</v>
      </c>
      <c r="F68" s="18">
        <v>31.5</v>
      </c>
      <c r="G68" s="3">
        <f t="shared" si="0"/>
        <v>33.22016685939893</v>
      </c>
      <c r="H68">
        <v>2480</v>
      </c>
      <c r="I68" s="18">
        <v>300</v>
      </c>
      <c r="J68" s="18">
        <v>300</v>
      </c>
      <c r="K68" s="17">
        <f t="shared" si="6"/>
        <v>4.1333333333333337</v>
      </c>
      <c r="L68">
        <f>Data!J65</f>
        <v>0.20354200430783614</v>
      </c>
      <c r="M68">
        <v>4590</v>
      </c>
      <c r="N68" s="17">
        <f t="shared" si="2"/>
        <v>1377</v>
      </c>
      <c r="P68">
        <v>4338</v>
      </c>
      <c r="Q68" s="18">
        <v>1301.7</v>
      </c>
      <c r="R68" s="17">
        <f t="shared" si="3"/>
        <v>1.058091286307054</v>
      </c>
      <c r="T68">
        <v>4247</v>
      </c>
      <c r="U68" s="18">
        <v>1302</v>
      </c>
      <c r="V68" s="17">
        <f t="shared" si="4"/>
        <v>1.0807628914527903</v>
      </c>
      <c r="X68">
        <v>4130</v>
      </c>
      <c r="Y68" s="18">
        <v>1302</v>
      </c>
      <c r="Z68" s="17">
        <f t="shared" si="5"/>
        <v>1.1113801452784504</v>
      </c>
    </row>
    <row r="69" spans="1:26" x14ac:dyDescent="0.25">
      <c r="A69" t="s">
        <v>146</v>
      </c>
      <c r="B69">
        <v>240</v>
      </c>
      <c r="C69" s="16">
        <v>6</v>
      </c>
      <c r="D69">
        <v>489</v>
      </c>
      <c r="E69">
        <v>200</v>
      </c>
      <c r="F69" s="18">
        <v>59</v>
      </c>
      <c r="G69" s="3">
        <f t="shared" si="0"/>
        <v>38.926478927313745</v>
      </c>
      <c r="H69">
        <v>1400</v>
      </c>
      <c r="I69" s="18">
        <v>120</v>
      </c>
      <c r="J69" s="18">
        <v>120</v>
      </c>
      <c r="K69" s="17">
        <f t="shared" si="6"/>
        <v>5.833333333333333</v>
      </c>
      <c r="L69">
        <f>Data!J66</f>
        <v>0.31496238603648508</v>
      </c>
      <c r="M69">
        <v>1438</v>
      </c>
      <c r="N69" s="17">
        <f t="shared" si="2"/>
        <v>172.56</v>
      </c>
      <c r="P69">
        <v>1424</v>
      </c>
      <c r="Q69" s="18">
        <v>171.1</v>
      </c>
      <c r="R69" s="17">
        <f t="shared" si="3"/>
        <v>1.0098314606741574</v>
      </c>
      <c r="T69">
        <v>1366</v>
      </c>
      <c r="U69" s="18">
        <v>171.6</v>
      </c>
      <c r="V69" s="17">
        <f t="shared" si="4"/>
        <v>1.0527086383601756</v>
      </c>
      <c r="X69">
        <v>1318</v>
      </c>
      <c r="Y69" s="18">
        <v>171.9</v>
      </c>
      <c r="Z69" s="17">
        <f t="shared" si="5"/>
        <v>1.0910470409711683</v>
      </c>
    </row>
    <row r="70" spans="1:26" x14ac:dyDescent="0.25">
      <c r="A70" t="s">
        <v>147</v>
      </c>
      <c r="B70">
        <v>360</v>
      </c>
      <c r="C70" s="16">
        <v>6</v>
      </c>
      <c r="D70">
        <v>498</v>
      </c>
      <c r="E70">
        <v>200</v>
      </c>
      <c r="F70" s="18">
        <v>59</v>
      </c>
      <c r="G70" s="3">
        <f t="shared" si="0"/>
        <v>38.926478927313745</v>
      </c>
      <c r="H70">
        <v>1760</v>
      </c>
      <c r="I70" s="18">
        <v>180</v>
      </c>
      <c r="J70" s="18">
        <v>180</v>
      </c>
      <c r="K70" s="17">
        <f t="shared" si="6"/>
        <v>4.8888888888888893</v>
      </c>
      <c r="L70">
        <f>Data!J67</f>
        <v>0.27263882051296912</v>
      </c>
      <c r="M70">
        <v>2537</v>
      </c>
      <c r="N70" s="17">
        <f t="shared" si="2"/>
        <v>456.66</v>
      </c>
      <c r="P70">
        <v>2545</v>
      </c>
      <c r="Q70" s="18">
        <v>459</v>
      </c>
      <c r="R70" s="17">
        <f t="shared" si="3"/>
        <v>0.99685658153241652</v>
      </c>
      <c r="T70">
        <v>2470</v>
      </c>
      <c r="U70" s="18">
        <v>458.6</v>
      </c>
      <c r="V70" s="17">
        <f t="shared" si="4"/>
        <v>1.0271255060728746</v>
      </c>
      <c r="X70">
        <v>2385</v>
      </c>
      <c r="Y70" s="18">
        <v>458</v>
      </c>
      <c r="Z70" s="17">
        <f t="shared" si="5"/>
        <v>1.0637316561844863</v>
      </c>
    </row>
    <row r="71" spans="1:26" x14ac:dyDescent="0.25">
      <c r="A71" t="s">
        <v>148</v>
      </c>
      <c r="B71">
        <v>480</v>
      </c>
      <c r="C71" s="16">
        <v>6</v>
      </c>
      <c r="D71">
        <v>468</v>
      </c>
      <c r="E71">
        <v>200</v>
      </c>
      <c r="F71" s="18">
        <v>59</v>
      </c>
      <c r="G71" s="3">
        <f t="shared" si="0"/>
        <v>38.926478927313745</v>
      </c>
      <c r="H71">
        <v>2120</v>
      </c>
      <c r="I71" s="18">
        <v>240</v>
      </c>
      <c r="J71" s="18">
        <v>240</v>
      </c>
      <c r="K71" s="17">
        <f t="shared" si="6"/>
        <v>4.416666666666667</v>
      </c>
      <c r="L71">
        <f>Data!J68</f>
        <v>0.24907417313143915</v>
      </c>
      <c r="M71">
        <v>3895</v>
      </c>
      <c r="N71" s="17">
        <f t="shared" si="2"/>
        <v>934.8</v>
      </c>
      <c r="P71">
        <v>3661</v>
      </c>
      <c r="Q71" s="18">
        <v>880.3</v>
      </c>
      <c r="R71" s="17">
        <f t="shared" si="3"/>
        <v>1.0639169625785305</v>
      </c>
      <c r="T71">
        <v>3562</v>
      </c>
      <c r="U71" s="18">
        <v>877.5</v>
      </c>
      <c r="V71" s="17">
        <f t="shared" si="4"/>
        <v>1.0934868051656372</v>
      </c>
      <c r="X71">
        <v>3443</v>
      </c>
      <c r="Y71" s="18">
        <v>873.9</v>
      </c>
      <c r="Z71" s="17">
        <f t="shared" si="5"/>
        <v>1.1312808597153645</v>
      </c>
    </row>
    <row r="72" spans="1:26" x14ac:dyDescent="0.25">
      <c r="A72" t="s">
        <v>149</v>
      </c>
      <c r="B72">
        <v>300</v>
      </c>
      <c r="C72">
        <v>12</v>
      </c>
      <c r="D72">
        <v>479</v>
      </c>
      <c r="E72">
        <v>200</v>
      </c>
      <c r="F72" s="18">
        <v>31.5</v>
      </c>
      <c r="G72" s="3">
        <f t="shared" si="0"/>
        <v>33.22016685939893</v>
      </c>
      <c r="H72">
        <v>1580</v>
      </c>
      <c r="I72" s="18">
        <v>150</v>
      </c>
      <c r="J72" s="18">
        <v>150</v>
      </c>
      <c r="K72" s="17">
        <f t="shared" si="6"/>
        <v>5.2666666666666666</v>
      </c>
      <c r="L72">
        <f>Data!J69</f>
        <v>0.25195717551185293</v>
      </c>
      <c r="M72">
        <v>3683</v>
      </c>
      <c r="N72" s="17">
        <f t="shared" si="2"/>
        <v>552.45000000000005</v>
      </c>
      <c r="P72">
        <v>2589</v>
      </c>
      <c r="Q72" s="18">
        <v>388</v>
      </c>
      <c r="R72" s="17">
        <f t="shared" si="3"/>
        <v>1.4225569718037852</v>
      </c>
      <c r="T72">
        <v>2497</v>
      </c>
      <c r="U72" s="18">
        <v>392.3</v>
      </c>
      <c r="V72" s="17">
        <f t="shared" si="4"/>
        <v>1.4749699639567482</v>
      </c>
      <c r="X72">
        <v>2424</v>
      </c>
      <c r="Y72" s="18">
        <v>395.1</v>
      </c>
      <c r="Z72" s="17">
        <f t="shared" si="5"/>
        <v>1.5193894389438944</v>
      </c>
    </row>
    <row r="73" spans="1:26" x14ac:dyDescent="0.25">
      <c r="A73" t="s">
        <v>150</v>
      </c>
      <c r="B73">
        <v>480</v>
      </c>
      <c r="C73">
        <v>12</v>
      </c>
      <c r="D73">
        <v>489</v>
      </c>
      <c r="E73">
        <v>200</v>
      </c>
      <c r="F73" s="18">
        <v>31.5</v>
      </c>
      <c r="G73" s="3">
        <f t="shared" si="0"/>
        <v>33.22016685939893</v>
      </c>
      <c r="H73">
        <v>2120</v>
      </c>
      <c r="I73" s="18">
        <v>240</v>
      </c>
      <c r="J73" s="18">
        <v>240</v>
      </c>
      <c r="K73" s="17">
        <f t="shared" si="6"/>
        <v>4.416666666666667</v>
      </c>
      <c r="L73">
        <f>Data!J70</f>
        <v>0.21242937719423993</v>
      </c>
      <c r="M73">
        <v>5135</v>
      </c>
      <c r="N73" s="17">
        <f t="shared" si="2"/>
        <v>1232.4000000000001</v>
      </c>
      <c r="P73">
        <v>4862</v>
      </c>
      <c r="Q73" s="18">
        <v>1170</v>
      </c>
      <c r="R73" s="17">
        <f t="shared" si="3"/>
        <v>1.0561497326203209</v>
      </c>
      <c r="T73">
        <v>4774</v>
      </c>
      <c r="U73" s="18">
        <v>1174</v>
      </c>
      <c r="V73" s="17">
        <f t="shared" si="4"/>
        <v>1.0756179304566402</v>
      </c>
      <c r="X73">
        <v>4655</v>
      </c>
      <c r="Y73" s="18">
        <v>1179</v>
      </c>
      <c r="Z73" s="17">
        <f t="shared" si="5"/>
        <v>1.1031149301825993</v>
      </c>
    </row>
    <row r="74" spans="1:26" x14ac:dyDescent="0.25">
      <c r="F74" s="18"/>
      <c r="G74" s="3"/>
      <c r="I74" s="18"/>
      <c r="J74" s="18"/>
      <c r="K74" s="17"/>
      <c r="N74" s="17"/>
      <c r="Q74" s="54" t="s">
        <v>217</v>
      </c>
      <c r="R74" s="46">
        <f>AVERAGE(R65:R73)</f>
        <v>1.0885927069720558</v>
      </c>
      <c r="S74" s="53"/>
      <c r="T74" s="53"/>
      <c r="U74" s="54" t="s">
        <v>217</v>
      </c>
      <c r="V74" s="46">
        <f>AVERAGE(V65:V73)</f>
        <v>1.1200771090332127</v>
      </c>
      <c r="W74" s="53"/>
      <c r="X74" s="53"/>
      <c r="Y74" s="54" t="s">
        <v>217</v>
      </c>
      <c r="Z74" s="46">
        <f>AVERAGE(Z65:Z73)</f>
        <v>1.1561181258991668</v>
      </c>
    </row>
    <row r="75" spans="1:26" x14ac:dyDescent="0.25">
      <c r="F75" s="18"/>
      <c r="G75" s="3"/>
      <c r="I75" s="18"/>
      <c r="J75" s="18"/>
      <c r="K75" s="17"/>
      <c r="L75" s="38"/>
      <c r="N75" s="17"/>
      <c r="Q75" s="55" t="s">
        <v>240</v>
      </c>
      <c r="R75" s="56">
        <f>STDEV(R65:R73)</f>
        <v>0.13002304107625143</v>
      </c>
      <c r="S75" s="55"/>
      <c r="T75" s="55"/>
      <c r="U75" s="55" t="s">
        <v>240</v>
      </c>
      <c r="V75" s="56">
        <f>STDEV(V65:V73)</f>
        <v>0.13726504820871094</v>
      </c>
      <c r="W75" s="55"/>
      <c r="X75" s="55"/>
      <c r="Y75" s="55" t="s">
        <v>240</v>
      </c>
      <c r="Z75" s="56">
        <f>STDEV(Z65:Z73)</f>
        <v>0.1399629928228632</v>
      </c>
    </row>
    <row r="76" spans="1:26" x14ac:dyDescent="0.25">
      <c r="A76" s="71" t="s">
        <v>252</v>
      </c>
      <c r="B76" s="71"/>
      <c r="F76" s="18"/>
      <c r="G76" s="3"/>
      <c r="I76" s="18"/>
      <c r="J76" s="18"/>
      <c r="K76" s="17"/>
      <c r="L76" s="38"/>
      <c r="N76" s="17"/>
      <c r="X76" s="72" t="s">
        <v>227</v>
      </c>
      <c r="Y76" s="72"/>
      <c r="Z76" s="72"/>
    </row>
    <row r="77" spans="1:26" x14ac:dyDescent="0.25">
      <c r="F77" s="18"/>
      <c r="G77" s="3"/>
      <c r="I77" s="18"/>
      <c r="J77" s="18"/>
      <c r="K77" s="17"/>
      <c r="L77" s="38"/>
      <c r="N77" s="17"/>
      <c r="X77" s="72" t="s">
        <v>228</v>
      </c>
      <c r="Y77" s="72"/>
      <c r="Z77" s="72"/>
    </row>
    <row r="78" spans="1:26" x14ac:dyDescent="0.25">
      <c r="A78" s="51"/>
      <c r="M78" s="71" t="s">
        <v>226</v>
      </c>
      <c r="N78" s="71"/>
      <c r="P78" s="72" t="s">
        <v>229</v>
      </c>
      <c r="Q78" s="72"/>
      <c r="R78" s="72"/>
      <c r="T78" s="72" t="s">
        <v>227</v>
      </c>
      <c r="U78" s="72"/>
      <c r="V78" s="72"/>
      <c r="X78" s="72" t="s">
        <v>230</v>
      </c>
      <c r="Y78" s="72"/>
      <c r="Z78" s="72"/>
    </row>
    <row r="79" spans="1:26" x14ac:dyDescent="0.25">
      <c r="A79" s="50" t="s">
        <v>12</v>
      </c>
      <c r="B79" s="7" t="s">
        <v>13</v>
      </c>
      <c r="C79" s="11" t="s">
        <v>14</v>
      </c>
      <c r="D79" s="7" t="s">
        <v>15</v>
      </c>
      <c r="E79" s="7" t="s">
        <v>16</v>
      </c>
      <c r="F79" s="12" t="s">
        <v>17</v>
      </c>
      <c r="G79" s="12" t="s">
        <v>18</v>
      </c>
      <c r="H79" s="7" t="s">
        <v>19</v>
      </c>
      <c r="I79" s="20" t="s">
        <v>20</v>
      </c>
      <c r="J79" s="20" t="s">
        <v>21</v>
      </c>
      <c r="K79" s="12" t="s">
        <v>22</v>
      </c>
      <c r="L79" s="26" t="s">
        <v>23</v>
      </c>
      <c r="M79" s="49" t="s">
        <v>24</v>
      </c>
      <c r="N79" s="49" t="s">
        <v>224</v>
      </c>
      <c r="P79" s="72" t="s">
        <v>231</v>
      </c>
      <c r="Q79" s="72"/>
      <c r="T79" s="72" t="s">
        <v>232</v>
      </c>
      <c r="U79" s="72"/>
      <c r="X79" s="73" t="s">
        <v>232</v>
      </c>
      <c r="Y79" s="73"/>
    </row>
    <row r="80" spans="1:26" x14ac:dyDescent="0.25">
      <c r="A80" s="51"/>
      <c r="B80" s="7" t="s">
        <v>25</v>
      </c>
      <c r="C80" s="11" t="s">
        <v>25</v>
      </c>
      <c r="D80" s="7" t="s">
        <v>26</v>
      </c>
      <c r="E80" s="7" t="s">
        <v>27</v>
      </c>
      <c r="F80" s="12" t="s">
        <v>26</v>
      </c>
      <c r="G80" s="12" t="s">
        <v>27</v>
      </c>
      <c r="H80" s="7" t="s">
        <v>25</v>
      </c>
      <c r="I80" s="20" t="s">
        <v>25</v>
      </c>
      <c r="J80" s="20" t="s">
        <v>25</v>
      </c>
      <c r="K80" s="13"/>
      <c r="L80" s="26" t="s">
        <v>28</v>
      </c>
      <c r="M80" s="49" t="s">
        <v>29</v>
      </c>
      <c r="N80" s="49" t="s">
        <v>225</v>
      </c>
      <c r="P80" s="49" t="s">
        <v>233</v>
      </c>
      <c r="Q80" s="49" t="s">
        <v>234</v>
      </c>
      <c r="R80" s="52" t="s">
        <v>235</v>
      </c>
      <c r="T80" s="49" t="s">
        <v>233</v>
      </c>
      <c r="U80" s="49" t="s">
        <v>234</v>
      </c>
      <c r="V80" s="52" t="s">
        <v>235</v>
      </c>
      <c r="X80" s="49" t="s">
        <v>233</v>
      </c>
      <c r="Y80" s="49" t="s">
        <v>234</v>
      </c>
      <c r="Z80" s="52" t="s">
        <v>235</v>
      </c>
    </row>
    <row r="81" spans="1:26" x14ac:dyDescent="0.25">
      <c r="A81" s="50" t="s">
        <v>167</v>
      </c>
      <c r="B81" s="19">
        <v>2011</v>
      </c>
      <c r="C81" s="20" t="s">
        <v>207</v>
      </c>
      <c r="D81" s="2"/>
      <c r="E81" s="50"/>
      <c r="F81" s="51"/>
      <c r="P81" s="49" t="s">
        <v>30</v>
      </c>
      <c r="Q81" s="49" t="s">
        <v>225</v>
      </c>
      <c r="R81" s="49" t="s">
        <v>236</v>
      </c>
      <c r="T81" s="49" t="s">
        <v>30</v>
      </c>
      <c r="U81" s="49" t="s">
        <v>225</v>
      </c>
      <c r="V81" s="49" t="s">
        <v>237</v>
      </c>
      <c r="X81" s="49" t="s">
        <v>30</v>
      </c>
      <c r="Y81" s="49" t="s">
        <v>225</v>
      </c>
      <c r="Z81" s="49" t="s">
        <v>237</v>
      </c>
    </row>
    <row r="82" spans="1:26" x14ac:dyDescent="0.25">
      <c r="A82" t="s">
        <v>151</v>
      </c>
      <c r="B82">
        <v>139.6</v>
      </c>
      <c r="C82">
        <v>4</v>
      </c>
      <c r="D82">
        <v>374</v>
      </c>
      <c r="E82">
        <v>200</v>
      </c>
      <c r="F82" s="18">
        <v>62</v>
      </c>
      <c r="G82" s="3">
        <f t="shared" si="0"/>
        <v>39.441379175461933</v>
      </c>
      <c r="H82">
        <v>800</v>
      </c>
      <c r="I82" s="18">
        <v>25</v>
      </c>
      <c r="J82" s="18">
        <v>25</v>
      </c>
      <c r="K82" s="17">
        <f t="shared" ref="K82:K97" si="7">H82/B82</f>
        <v>5.7306590257879657</v>
      </c>
      <c r="L82">
        <f>Data!J72</f>
        <v>0.29118033583487646</v>
      </c>
      <c r="M82">
        <v>756.9</v>
      </c>
      <c r="N82" s="17">
        <f t="shared" si="2"/>
        <v>18.922499999999999</v>
      </c>
      <c r="P82">
        <v>975</v>
      </c>
      <c r="Q82" s="18">
        <v>24.4</v>
      </c>
      <c r="R82" s="17">
        <f>M82/P82</f>
        <v>0.77630769230769225</v>
      </c>
      <c r="T82">
        <v>950</v>
      </c>
      <c r="U82">
        <v>25.3</v>
      </c>
      <c r="V82" s="17">
        <f>M82/T82</f>
        <v>0.79673684210526319</v>
      </c>
      <c r="X82">
        <v>908</v>
      </c>
      <c r="Y82" s="18">
        <v>26.7</v>
      </c>
      <c r="Z82" s="17">
        <f>M82/X82</f>
        <v>0.833590308370044</v>
      </c>
    </row>
    <row r="83" spans="1:26" x14ac:dyDescent="0.25">
      <c r="A83" t="s">
        <v>152</v>
      </c>
      <c r="B83">
        <v>139.6</v>
      </c>
      <c r="C83">
        <v>4</v>
      </c>
      <c r="D83">
        <v>374</v>
      </c>
      <c r="E83">
        <v>200</v>
      </c>
      <c r="F83" s="18">
        <v>62</v>
      </c>
      <c r="G83" s="3">
        <f t="shared" si="0"/>
        <v>39.441379175461933</v>
      </c>
      <c r="H83">
        <v>800</v>
      </c>
      <c r="I83" s="18">
        <v>25</v>
      </c>
      <c r="J83" s="18">
        <v>25</v>
      </c>
      <c r="K83" s="17">
        <f t="shared" si="7"/>
        <v>5.7306590257879657</v>
      </c>
      <c r="L83">
        <f>Data!J73</f>
        <v>0.29118033583487646</v>
      </c>
      <c r="M83">
        <v>874.7</v>
      </c>
      <c r="N83" s="17">
        <f t="shared" si="2"/>
        <v>21.8675</v>
      </c>
      <c r="P83">
        <v>975</v>
      </c>
      <c r="Q83" s="18">
        <v>24.4</v>
      </c>
      <c r="R83" s="17">
        <f t="shared" ref="R83:R143" si="8">M83/P83</f>
        <v>0.89712820512820513</v>
      </c>
      <c r="T83">
        <v>946</v>
      </c>
      <c r="U83">
        <v>25.4</v>
      </c>
      <c r="V83" s="17">
        <f t="shared" ref="V83:V143" si="9">M83/T83</f>
        <v>0.92463002114164905</v>
      </c>
      <c r="X83">
        <v>904</v>
      </c>
      <c r="Y83" s="18">
        <v>26.8</v>
      </c>
      <c r="Z83" s="17">
        <f t="shared" ref="Z83:Z143" si="10">M83/X83</f>
        <v>0.96758849557522131</v>
      </c>
    </row>
    <row r="84" spans="1:26" x14ac:dyDescent="0.25">
      <c r="A84" t="s">
        <v>153</v>
      </c>
      <c r="B84">
        <v>139.6</v>
      </c>
      <c r="C84">
        <v>4</v>
      </c>
      <c r="D84">
        <v>374</v>
      </c>
      <c r="E84">
        <v>200</v>
      </c>
      <c r="F84" s="18">
        <v>62</v>
      </c>
      <c r="G84" s="3">
        <f t="shared" si="0"/>
        <v>39.441379175461933</v>
      </c>
      <c r="H84">
        <v>1855</v>
      </c>
      <c r="I84" s="18">
        <v>25</v>
      </c>
      <c r="J84" s="18">
        <v>25</v>
      </c>
      <c r="K84" s="17">
        <f t="shared" si="7"/>
        <v>13.287965616045845</v>
      </c>
      <c r="L84">
        <f>Data!J74</f>
        <v>0.67517440371711979</v>
      </c>
      <c r="M84">
        <v>608.20000000000005</v>
      </c>
      <c r="N84" s="17">
        <f t="shared" si="2"/>
        <v>15.205000000000002</v>
      </c>
      <c r="P84">
        <v>726</v>
      </c>
      <c r="Q84" s="18">
        <v>18.100000000000001</v>
      </c>
      <c r="R84" s="17">
        <f t="shared" si="8"/>
        <v>0.83774104683195594</v>
      </c>
      <c r="T84">
        <v>768</v>
      </c>
      <c r="U84">
        <v>24.4</v>
      </c>
      <c r="V84" s="17">
        <f t="shared" si="9"/>
        <v>0.79192708333333339</v>
      </c>
      <c r="X84">
        <v>680</v>
      </c>
      <c r="Y84" s="18">
        <v>26.9</v>
      </c>
      <c r="Z84" s="17">
        <f t="shared" si="10"/>
        <v>0.89441176470588246</v>
      </c>
    </row>
    <row r="85" spans="1:26" x14ac:dyDescent="0.25">
      <c r="A85" t="s">
        <v>154</v>
      </c>
      <c r="B85">
        <v>139.6</v>
      </c>
      <c r="C85">
        <v>4</v>
      </c>
      <c r="D85">
        <v>374</v>
      </c>
      <c r="E85">
        <v>200</v>
      </c>
      <c r="F85" s="18">
        <v>62</v>
      </c>
      <c r="G85" s="3">
        <f t="shared" ref="G85:G143" si="11">22*((F85+8)/10)^0.3</f>
        <v>39.441379175461933</v>
      </c>
      <c r="H85">
        <v>1855</v>
      </c>
      <c r="I85" s="18">
        <v>25</v>
      </c>
      <c r="J85" s="18">
        <v>25</v>
      </c>
      <c r="K85" s="17">
        <f t="shared" si="7"/>
        <v>13.287965616045845</v>
      </c>
      <c r="L85">
        <f>Data!J75</f>
        <v>0.67881415791505573</v>
      </c>
      <c r="M85">
        <v>605.70000000000005</v>
      </c>
      <c r="N85" s="17">
        <f t="shared" ref="N85:N143" si="12">M85*I85/1000</f>
        <v>15.142500000000002</v>
      </c>
      <c r="P85">
        <v>726</v>
      </c>
      <c r="Q85" s="18">
        <v>18.100000000000001</v>
      </c>
      <c r="R85" s="17">
        <f t="shared" si="8"/>
        <v>0.83429752066115703</v>
      </c>
      <c r="T85">
        <v>769</v>
      </c>
      <c r="U85">
        <v>24.4</v>
      </c>
      <c r="V85" s="17">
        <f t="shared" si="9"/>
        <v>0.78764629388816654</v>
      </c>
      <c r="X85">
        <v>680</v>
      </c>
      <c r="Y85" s="18">
        <v>26.9</v>
      </c>
      <c r="Z85" s="17">
        <f t="shared" si="10"/>
        <v>0.89073529411764718</v>
      </c>
    </row>
    <row r="86" spans="1:26" x14ac:dyDescent="0.25">
      <c r="A86" t="s">
        <v>155</v>
      </c>
      <c r="B86">
        <v>139.6</v>
      </c>
      <c r="C86">
        <v>4</v>
      </c>
      <c r="D86">
        <v>374</v>
      </c>
      <c r="E86">
        <v>200</v>
      </c>
      <c r="F86" s="18">
        <v>62</v>
      </c>
      <c r="G86" s="3">
        <f t="shared" si="11"/>
        <v>39.441379175461933</v>
      </c>
      <c r="H86">
        <v>3000</v>
      </c>
      <c r="I86" s="18">
        <v>25</v>
      </c>
      <c r="J86" s="18">
        <v>25</v>
      </c>
      <c r="K86" s="17">
        <f t="shared" si="7"/>
        <v>21.489971346704873</v>
      </c>
      <c r="L86">
        <f>Data!J76</f>
        <v>1.0919262593807868</v>
      </c>
      <c r="M86">
        <v>555.9</v>
      </c>
      <c r="N86" s="17">
        <f t="shared" si="12"/>
        <v>13.897500000000001</v>
      </c>
      <c r="P86">
        <v>466</v>
      </c>
      <c r="Q86" s="18">
        <v>11.6</v>
      </c>
      <c r="R86" s="17">
        <f t="shared" si="8"/>
        <v>1.1929184549356222</v>
      </c>
      <c r="T86">
        <v>483</v>
      </c>
      <c r="U86">
        <v>19.899999999999999</v>
      </c>
      <c r="V86" s="17">
        <f t="shared" si="9"/>
        <v>1.1509316770186335</v>
      </c>
      <c r="X86">
        <v>395</v>
      </c>
      <c r="Y86" s="18">
        <v>22.8</v>
      </c>
      <c r="Z86" s="17">
        <f t="shared" si="10"/>
        <v>1.4073417721518986</v>
      </c>
    </row>
    <row r="87" spans="1:26" x14ac:dyDescent="0.25">
      <c r="A87" t="s">
        <v>156</v>
      </c>
      <c r="B87">
        <v>139.6</v>
      </c>
      <c r="C87">
        <v>4</v>
      </c>
      <c r="D87">
        <v>374</v>
      </c>
      <c r="E87">
        <v>200</v>
      </c>
      <c r="F87" s="18">
        <v>62</v>
      </c>
      <c r="G87" s="3">
        <f t="shared" si="11"/>
        <v>39.441379175461933</v>
      </c>
      <c r="H87">
        <v>3000</v>
      </c>
      <c r="I87" s="18">
        <v>25</v>
      </c>
      <c r="J87" s="18">
        <v>25</v>
      </c>
      <c r="K87" s="17">
        <f t="shared" si="7"/>
        <v>21.489971346704873</v>
      </c>
      <c r="L87">
        <f>Data!J77</f>
        <v>1.0919262593807868</v>
      </c>
      <c r="M87">
        <v>484.11</v>
      </c>
      <c r="N87" s="17">
        <f t="shared" si="12"/>
        <v>12.10275</v>
      </c>
      <c r="P87">
        <v>466</v>
      </c>
      <c r="Q87" s="18">
        <v>11.6</v>
      </c>
      <c r="R87" s="17">
        <f t="shared" si="8"/>
        <v>1.038862660944206</v>
      </c>
      <c r="T87">
        <v>497</v>
      </c>
      <c r="U87">
        <v>19.399999999999999</v>
      </c>
      <c r="V87" s="17">
        <f t="shared" si="9"/>
        <v>0.97406438631790748</v>
      </c>
      <c r="X87">
        <v>409</v>
      </c>
      <c r="Y87" s="18">
        <v>22.4</v>
      </c>
      <c r="Z87" s="17">
        <f t="shared" si="10"/>
        <v>1.1836430317848412</v>
      </c>
    </row>
    <row r="88" spans="1:26" x14ac:dyDescent="0.25">
      <c r="A88" t="s">
        <v>157</v>
      </c>
      <c r="B88">
        <v>139.6</v>
      </c>
      <c r="C88">
        <v>4</v>
      </c>
      <c r="D88">
        <v>374</v>
      </c>
      <c r="E88">
        <v>200</v>
      </c>
      <c r="F88" s="18">
        <v>62</v>
      </c>
      <c r="G88" s="3">
        <f t="shared" si="11"/>
        <v>39.441379175461933</v>
      </c>
      <c r="H88">
        <v>4400</v>
      </c>
      <c r="I88" s="18">
        <v>25</v>
      </c>
      <c r="J88" s="18">
        <v>25</v>
      </c>
      <c r="K88" s="17">
        <f t="shared" si="7"/>
        <v>31.518624641833814</v>
      </c>
      <c r="L88">
        <f>Data!J78</f>
        <v>1.6014918470918205</v>
      </c>
      <c r="M88">
        <v>336.2</v>
      </c>
      <c r="N88" s="17">
        <f t="shared" si="12"/>
        <v>8.4049999999999994</v>
      </c>
      <c r="P88">
        <v>279</v>
      </c>
      <c r="Q88" s="18">
        <v>6.9</v>
      </c>
      <c r="R88" s="17">
        <f t="shared" si="8"/>
        <v>1.2050179211469534</v>
      </c>
      <c r="T88">
        <v>297</v>
      </c>
      <c r="U88">
        <v>13.7</v>
      </c>
      <c r="V88" s="17">
        <f t="shared" si="9"/>
        <v>1.1319865319865319</v>
      </c>
      <c r="X88">
        <v>237</v>
      </c>
      <c r="Y88" s="18">
        <v>17.399999999999999</v>
      </c>
      <c r="Z88" s="17">
        <f t="shared" si="10"/>
        <v>1.4185654008438817</v>
      </c>
    </row>
    <row r="89" spans="1:26" x14ac:dyDescent="0.25">
      <c r="A89" t="s">
        <v>158</v>
      </c>
      <c r="B89">
        <v>139.6</v>
      </c>
      <c r="C89">
        <v>4</v>
      </c>
      <c r="D89">
        <v>374</v>
      </c>
      <c r="E89">
        <v>200</v>
      </c>
      <c r="F89" s="18">
        <v>62</v>
      </c>
      <c r="G89" s="3">
        <f t="shared" si="11"/>
        <v>39.441379175461933</v>
      </c>
      <c r="H89">
        <v>4400</v>
      </c>
      <c r="I89" s="18">
        <v>25</v>
      </c>
      <c r="J89" s="18">
        <v>25</v>
      </c>
      <c r="K89" s="17">
        <f t="shared" si="7"/>
        <v>31.518624641833814</v>
      </c>
      <c r="L89">
        <f>Data!J79</f>
        <v>1.6014918470918205</v>
      </c>
      <c r="M89">
        <v>333</v>
      </c>
      <c r="N89" s="17">
        <f t="shared" si="12"/>
        <v>8.3249999999999993</v>
      </c>
      <c r="P89">
        <v>279</v>
      </c>
      <c r="Q89" s="18">
        <v>6.9</v>
      </c>
      <c r="R89" s="17">
        <f t="shared" si="8"/>
        <v>1.1935483870967742</v>
      </c>
      <c r="T89">
        <v>298</v>
      </c>
      <c r="U89">
        <v>13.9</v>
      </c>
      <c r="V89" s="17">
        <f t="shared" si="9"/>
        <v>1.1174496644295302</v>
      </c>
      <c r="X89">
        <v>238</v>
      </c>
      <c r="Y89" s="18">
        <v>17.3</v>
      </c>
      <c r="Z89" s="17">
        <f t="shared" si="10"/>
        <v>1.3991596638655461</v>
      </c>
    </row>
    <row r="90" spans="1:26" x14ac:dyDescent="0.25">
      <c r="A90" t="s">
        <v>159</v>
      </c>
      <c r="B90">
        <v>139.6</v>
      </c>
      <c r="C90">
        <v>4</v>
      </c>
      <c r="D90">
        <v>374</v>
      </c>
      <c r="E90">
        <v>200</v>
      </c>
      <c r="F90" s="18">
        <v>62</v>
      </c>
      <c r="G90" s="3">
        <f t="shared" si="11"/>
        <v>39.441379175461933</v>
      </c>
      <c r="H90">
        <v>800</v>
      </c>
      <c r="I90" s="18">
        <v>25</v>
      </c>
      <c r="J90" s="18">
        <v>25</v>
      </c>
      <c r="K90" s="17">
        <f t="shared" si="7"/>
        <v>5.7306590257879657</v>
      </c>
      <c r="L90">
        <f>Data!J80</f>
        <v>0.29118033583487646</v>
      </c>
      <c r="M90">
        <v>813.8</v>
      </c>
      <c r="N90" s="17">
        <f t="shared" si="12"/>
        <v>20.344999999999999</v>
      </c>
      <c r="P90">
        <v>975</v>
      </c>
      <c r="Q90" s="18">
        <v>24.4</v>
      </c>
      <c r="R90" s="17">
        <f t="shared" si="8"/>
        <v>0.83466666666666667</v>
      </c>
      <c r="T90">
        <v>949</v>
      </c>
      <c r="U90">
        <v>25.3</v>
      </c>
      <c r="V90" s="17">
        <f t="shared" si="9"/>
        <v>0.85753424657534238</v>
      </c>
      <c r="X90">
        <v>906</v>
      </c>
      <c r="Y90" s="18">
        <v>26.7</v>
      </c>
      <c r="Z90" s="17">
        <f t="shared" si="10"/>
        <v>0.89823399558498895</v>
      </c>
    </row>
    <row r="91" spans="1:26" x14ac:dyDescent="0.25">
      <c r="A91" t="s">
        <v>160</v>
      </c>
      <c r="B91">
        <v>139.6</v>
      </c>
      <c r="C91">
        <v>4</v>
      </c>
      <c r="D91">
        <v>374</v>
      </c>
      <c r="E91">
        <v>200</v>
      </c>
      <c r="F91" s="18">
        <v>62</v>
      </c>
      <c r="G91" s="3">
        <f t="shared" si="11"/>
        <v>39.441379175461933</v>
      </c>
      <c r="H91">
        <v>800</v>
      </c>
      <c r="I91" s="18">
        <v>25</v>
      </c>
      <c r="J91" s="18">
        <v>25</v>
      </c>
      <c r="K91" s="17">
        <f t="shared" si="7"/>
        <v>5.7306590257879657</v>
      </c>
      <c r="L91">
        <f>Data!J81</f>
        <v>0.29118033583487646</v>
      </c>
      <c r="M91">
        <v>835.2</v>
      </c>
      <c r="N91" s="17">
        <f t="shared" si="12"/>
        <v>20.88</v>
      </c>
      <c r="P91">
        <v>975</v>
      </c>
      <c r="Q91" s="18">
        <v>24.4</v>
      </c>
      <c r="R91" s="17">
        <f t="shared" si="8"/>
        <v>0.85661538461538467</v>
      </c>
      <c r="T91">
        <v>947</v>
      </c>
      <c r="U91">
        <v>25.4</v>
      </c>
      <c r="V91" s="17">
        <f t="shared" si="9"/>
        <v>0.88194297782470965</v>
      </c>
      <c r="X91">
        <v>905</v>
      </c>
      <c r="Y91" s="18">
        <v>26.8</v>
      </c>
      <c r="Z91" s="17">
        <f t="shared" si="10"/>
        <v>0.92287292817679567</v>
      </c>
    </row>
    <row r="92" spans="1:26" x14ac:dyDescent="0.25">
      <c r="A92" t="s">
        <v>161</v>
      </c>
      <c r="B92">
        <v>139.6</v>
      </c>
      <c r="C92">
        <v>4</v>
      </c>
      <c r="D92">
        <v>374</v>
      </c>
      <c r="E92">
        <v>200</v>
      </c>
      <c r="F92" s="18">
        <v>62</v>
      </c>
      <c r="G92" s="3">
        <f t="shared" si="11"/>
        <v>39.441379175461933</v>
      </c>
      <c r="H92">
        <v>1855</v>
      </c>
      <c r="I92" s="18">
        <v>25</v>
      </c>
      <c r="J92" s="18">
        <v>25</v>
      </c>
      <c r="K92" s="17">
        <f t="shared" si="7"/>
        <v>13.287965616045845</v>
      </c>
      <c r="L92">
        <f>Data!J82</f>
        <v>0.67517440371711979</v>
      </c>
      <c r="M92">
        <v>610.29999999999995</v>
      </c>
      <c r="N92" s="17">
        <f t="shared" si="12"/>
        <v>15.257499999999999</v>
      </c>
      <c r="P92">
        <v>727</v>
      </c>
      <c r="Q92" s="18">
        <v>18.100000000000001</v>
      </c>
      <c r="R92" s="17">
        <f t="shared" si="8"/>
        <v>0.83947730398899578</v>
      </c>
      <c r="T92">
        <v>768</v>
      </c>
      <c r="U92">
        <v>24.4</v>
      </c>
      <c r="V92" s="17">
        <f t="shared" si="9"/>
        <v>0.79466145833333324</v>
      </c>
      <c r="X92">
        <v>680</v>
      </c>
      <c r="Y92" s="18">
        <v>26.9</v>
      </c>
      <c r="Z92" s="17">
        <f t="shared" si="10"/>
        <v>0.89749999999999996</v>
      </c>
    </row>
    <row r="93" spans="1:26" x14ac:dyDescent="0.25">
      <c r="A93" t="s">
        <v>162</v>
      </c>
      <c r="B93">
        <v>139.6</v>
      </c>
      <c r="C93">
        <v>4</v>
      </c>
      <c r="D93">
        <v>374</v>
      </c>
      <c r="E93">
        <v>200</v>
      </c>
      <c r="F93" s="18">
        <v>62</v>
      </c>
      <c r="G93" s="3">
        <f t="shared" si="11"/>
        <v>39.441379175461933</v>
      </c>
      <c r="H93">
        <v>1860</v>
      </c>
      <c r="I93" s="18">
        <v>25</v>
      </c>
      <c r="J93" s="18">
        <v>25</v>
      </c>
      <c r="K93" s="17">
        <f t="shared" si="7"/>
        <v>13.323782234957021</v>
      </c>
      <c r="L93">
        <f>Data!J83</f>
        <v>0.6769942808160877</v>
      </c>
      <c r="M93">
        <v>678.6</v>
      </c>
      <c r="N93" s="17">
        <f t="shared" si="12"/>
        <v>16.965</v>
      </c>
      <c r="P93">
        <v>725</v>
      </c>
      <c r="Q93" s="18">
        <v>18.100000000000001</v>
      </c>
      <c r="R93" s="17">
        <f t="shared" si="8"/>
        <v>0.93600000000000005</v>
      </c>
      <c r="T93">
        <v>758</v>
      </c>
      <c r="U93">
        <v>24.7</v>
      </c>
      <c r="V93" s="17">
        <f t="shared" si="9"/>
        <v>0.8952506596306069</v>
      </c>
      <c r="X93">
        <v>668</v>
      </c>
      <c r="Y93" s="18">
        <v>27.2</v>
      </c>
      <c r="Z93" s="17">
        <f t="shared" si="10"/>
        <v>1.015868263473054</v>
      </c>
    </row>
    <row r="94" spans="1:26" x14ac:dyDescent="0.25">
      <c r="A94" t="s">
        <v>163</v>
      </c>
      <c r="B94">
        <v>139.6</v>
      </c>
      <c r="C94">
        <v>4</v>
      </c>
      <c r="D94">
        <v>374</v>
      </c>
      <c r="E94">
        <v>200</v>
      </c>
      <c r="F94" s="18">
        <v>62</v>
      </c>
      <c r="G94" s="3">
        <f t="shared" si="11"/>
        <v>39.441379175461933</v>
      </c>
      <c r="H94">
        <v>3000</v>
      </c>
      <c r="I94" s="18">
        <v>25</v>
      </c>
      <c r="J94" s="18">
        <v>25</v>
      </c>
      <c r="K94" s="17">
        <f t="shared" si="7"/>
        <v>21.489971346704873</v>
      </c>
      <c r="L94">
        <f>Data!J84</f>
        <v>1.0919262593807868</v>
      </c>
      <c r="M94">
        <v>540.95000000000005</v>
      </c>
      <c r="N94" s="17">
        <f t="shared" si="12"/>
        <v>13.523750000000001</v>
      </c>
      <c r="P94">
        <v>466</v>
      </c>
      <c r="Q94" s="18">
        <v>11.6</v>
      </c>
      <c r="R94" s="17">
        <f t="shared" si="8"/>
        <v>1.1608369098712448</v>
      </c>
      <c r="T94">
        <v>486</v>
      </c>
      <c r="U94">
        <v>19.8</v>
      </c>
      <c r="V94" s="17">
        <f t="shared" si="9"/>
        <v>1.1130658436213994</v>
      </c>
      <c r="X94">
        <v>398</v>
      </c>
      <c r="Y94" s="18">
        <v>22.7</v>
      </c>
      <c r="Z94" s="17">
        <f t="shared" si="10"/>
        <v>1.359170854271357</v>
      </c>
    </row>
    <row r="95" spans="1:26" x14ac:dyDescent="0.25">
      <c r="A95" t="s">
        <v>164</v>
      </c>
      <c r="B95">
        <v>139.6</v>
      </c>
      <c r="C95">
        <v>4</v>
      </c>
      <c r="D95">
        <v>374</v>
      </c>
      <c r="E95">
        <v>200</v>
      </c>
      <c r="F95" s="18">
        <v>62</v>
      </c>
      <c r="G95" s="3">
        <f t="shared" si="11"/>
        <v>39.441379175461933</v>
      </c>
      <c r="H95">
        <v>3000</v>
      </c>
      <c r="I95" s="18">
        <v>25</v>
      </c>
      <c r="J95" s="18">
        <v>25</v>
      </c>
      <c r="K95" s="17">
        <f t="shared" si="7"/>
        <v>21.489971346704873</v>
      </c>
      <c r="L95">
        <f>Data!J85</f>
        <v>1.0919262593807868</v>
      </c>
      <c r="M95">
        <v>569</v>
      </c>
      <c r="N95" s="17">
        <f t="shared" si="12"/>
        <v>14.225</v>
      </c>
      <c r="P95">
        <v>466</v>
      </c>
      <c r="Q95" s="18">
        <v>11.6</v>
      </c>
      <c r="R95" s="17">
        <f t="shared" si="8"/>
        <v>1.2210300429184548</v>
      </c>
      <c r="T95">
        <v>482</v>
      </c>
      <c r="U95">
        <v>20</v>
      </c>
      <c r="V95" s="17">
        <f t="shared" si="9"/>
        <v>1.1804979253112033</v>
      </c>
      <c r="X95">
        <v>393</v>
      </c>
      <c r="Y95" s="18">
        <v>22.9</v>
      </c>
      <c r="Z95" s="17">
        <f t="shared" si="10"/>
        <v>1.4478371501272265</v>
      </c>
    </row>
    <row r="96" spans="1:26" x14ac:dyDescent="0.25">
      <c r="A96" t="s">
        <v>165</v>
      </c>
      <c r="B96">
        <v>139.6</v>
      </c>
      <c r="C96">
        <v>4</v>
      </c>
      <c r="D96">
        <v>374</v>
      </c>
      <c r="E96">
        <v>200</v>
      </c>
      <c r="F96" s="18">
        <v>62</v>
      </c>
      <c r="G96" s="3">
        <f t="shared" si="11"/>
        <v>39.441379175461933</v>
      </c>
      <c r="H96">
        <v>4400</v>
      </c>
      <c r="I96" s="18">
        <v>25</v>
      </c>
      <c r="J96" s="18">
        <v>25</v>
      </c>
      <c r="K96" s="17">
        <f t="shared" si="7"/>
        <v>31.518624641833814</v>
      </c>
      <c r="L96">
        <f>Data!J86</f>
        <v>1.6014918470918205</v>
      </c>
      <c r="M96">
        <v>342.4</v>
      </c>
      <c r="N96" s="17">
        <f t="shared" si="12"/>
        <v>8.56</v>
      </c>
      <c r="P96">
        <v>279</v>
      </c>
      <c r="Q96" s="18">
        <v>6.9</v>
      </c>
      <c r="R96" s="17">
        <f t="shared" si="8"/>
        <v>1.2272401433691755</v>
      </c>
      <c r="T96">
        <v>296</v>
      </c>
      <c r="U96">
        <v>13.8</v>
      </c>
      <c r="V96" s="17">
        <f t="shared" si="9"/>
        <v>1.1567567567567567</v>
      </c>
      <c r="X96">
        <v>236</v>
      </c>
      <c r="Y96" s="18">
        <v>17.5</v>
      </c>
      <c r="Z96" s="17">
        <f t="shared" si="10"/>
        <v>1.4508474576271186</v>
      </c>
    </row>
    <row r="97" spans="1:26" x14ac:dyDescent="0.25">
      <c r="A97" t="s">
        <v>166</v>
      </c>
      <c r="B97">
        <v>139.6</v>
      </c>
      <c r="C97">
        <v>4</v>
      </c>
      <c r="D97">
        <v>374</v>
      </c>
      <c r="E97">
        <v>200</v>
      </c>
      <c r="F97" s="18">
        <v>62</v>
      </c>
      <c r="G97" s="3">
        <f t="shared" si="11"/>
        <v>39.441379175461933</v>
      </c>
      <c r="H97">
        <v>4400</v>
      </c>
      <c r="I97" s="18">
        <v>25</v>
      </c>
      <c r="J97" s="18">
        <v>25</v>
      </c>
      <c r="K97" s="17">
        <f t="shared" si="7"/>
        <v>31.518624641833814</v>
      </c>
      <c r="L97">
        <f>Data!J87</f>
        <v>1.6014918470918205</v>
      </c>
      <c r="M97">
        <v>333.9</v>
      </c>
      <c r="N97" s="17">
        <f t="shared" si="12"/>
        <v>8.3475000000000001</v>
      </c>
      <c r="P97">
        <v>279</v>
      </c>
      <c r="Q97" s="18">
        <v>6.9</v>
      </c>
      <c r="R97" s="17">
        <f t="shared" si="8"/>
        <v>1.1967741935483871</v>
      </c>
      <c r="T97">
        <v>298</v>
      </c>
      <c r="U97">
        <v>13.7</v>
      </c>
      <c r="V97" s="17">
        <f t="shared" si="9"/>
        <v>1.1204697986577181</v>
      </c>
      <c r="X97">
        <v>237</v>
      </c>
      <c r="Y97" s="18">
        <v>17.399999999999999</v>
      </c>
      <c r="Z97" s="17">
        <f t="shared" si="10"/>
        <v>1.4088607594936708</v>
      </c>
    </row>
    <row r="98" spans="1:26" x14ac:dyDescent="0.25">
      <c r="G98" s="3"/>
      <c r="K98" s="17"/>
      <c r="N98" s="17"/>
      <c r="Q98" s="54" t="s">
        <v>218</v>
      </c>
      <c r="R98" s="46">
        <f>AVERAGE(R82:R97)</f>
        <v>1.0155289083769297</v>
      </c>
      <c r="S98" s="53"/>
      <c r="T98" s="53"/>
      <c r="U98" s="53" t="s">
        <v>218</v>
      </c>
      <c r="V98" s="46">
        <f>AVERAGE(V82:V97)</f>
        <v>0.97972201043325524</v>
      </c>
      <c r="W98" s="53"/>
      <c r="X98" s="53"/>
      <c r="Y98" s="54" t="s">
        <v>218</v>
      </c>
      <c r="Z98" s="46">
        <f>AVERAGE(Z82:Z97)</f>
        <v>1.1497641962605731</v>
      </c>
    </row>
    <row r="99" spans="1:26" x14ac:dyDescent="0.25">
      <c r="A99" s="40" t="s">
        <v>200</v>
      </c>
      <c r="B99" s="41">
        <v>2011</v>
      </c>
      <c r="C99" s="41" t="s">
        <v>204</v>
      </c>
      <c r="G99" s="3"/>
      <c r="K99" s="17"/>
      <c r="N99" s="17"/>
      <c r="Q99" s="55" t="s">
        <v>240</v>
      </c>
      <c r="R99" s="56">
        <f>STDEV(R82:R97)</f>
        <v>0.17731472914113022</v>
      </c>
      <c r="S99" s="55"/>
      <c r="T99" s="55"/>
      <c r="U99" s="55" t="s">
        <v>240</v>
      </c>
      <c r="V99" s="56">
        <f>STDEV(V82:V97)</f>
        <v>0.15390322880080279</v>
      </c>
      <c r="W99" s="55"/>
      <c r="X99" s="55"/>
      <c r="Y99" s="55" t="s">
        <v>240</v>
      </c>
      <c r="Z99" s="56">
        <f>STDEV(Z82:Z97)</f>
        <v>0.25221606454428558</v>
      </c>
    </row>
    <row r="100" spans="1:26" x14ac:dyDescent="0.25">
      <c r="A100" t="s">
        <v>168</v>
      </c>
      <c r="B100">
        <v>100</v>
      </c>
      <c r="C100">
        <v>3</v>
      </c>
      <c r="D100">
        <v>322</v>
      </c>
      <c r="E100">
        <v>200</v>
      </c>
      <c r="F100">
        <v>32.700000000000003</v>
      </c>
      <c r="G100" s="3">
        <f t="shared" si="11"/>
        <v>33.519767961311032</v>
      </c>
      <c r="H100">
        <v>2135</v>
      </c>
      <c r="I100">
        <v>20</v>
      </c>
      <c r="J100">
        <v>20</v>
      </c>
      <c r="K100" s="17">
        <f t="shared" ref="K100:K131" si="13">H100/B100</f>
        <v>21.35</v>
      </c>
      <c r="L100">
        <f>Data!J89</f>
        <v>0.90752503471043211</v>
      </c>
      <c r="M100">
        <v>181.56</v>
      </c>
      <c r="N100" s="17">
        <f t="shared" si="12"/>
        <v>3.6311999999999998</v>
      </c>
      <c r="P100">
        <v>204</v>
      </c>
      <c r="Q100" s="18">
        <v>4</v>
      </c>
      <c r="R100" s="17">
        <f t="shared" si="8"/>
        <v>0.89</v>
      </c>
      <c r="T100">
        <v>219</v>
      </c>
      <c r="U100">
        <v>6.2</v>
      </c>
      <c r="V100" s="17">
        <f t="shared" si="9"/>
        <v>0.82904109589041097</v>
      </c>
      <c r="X100">
        <v>172</v>
      </c>
      <c r="Y100" s="18">
        <v>6.6</v>
      </c>
      <c r="Z100" s="17">
        <f t="shared" si="10"/>
        <v>1.0555813953488373</v>
      </c>
    </row>
    <row r="101" spans="1:26" x14ac:dyDescent="0.25">
      <c r="A101" t="s">
        <v>169</v>
      </c>
      <c r="B101">
        <v>100</v>
      </c>
      <c r="C101">
        <v>3</v>
      </c>
      <c r="D101">
        <v>322</v>
      </c>
      <c r="E101">
        <v>200</v>
      </c>
      <c r="F101">
        <v>34.5</v>
      </c>
      <c r="G101" s="3">
        <f t="shared" si="11"/>
        <v>33.957785431804759</v>
      </c>
      <c r="H101">
        <v>2135</v>
      </c>
      <c r="I101">
        <v>50</v>
      </c>
      <c r="J101">
        <v>50</v>
      </c>
      <c r="K101" s="17">
        <f t="shared" si="13"/>
        <v>21.35</v>
      </c>
      <c r="L101">
        <f>Data!J90</f>
        <v>0.91675582974821501</v>
      </c>
      <c r="M101">
        <v>117.49</v>
      </c>
      <c r="N101" s="17">
        <f t="shared" si="12"/>
        <v>5.8745000000000003</v>
      </c>
      <c r="P101">
        <v>123</v>
      </c>
      <c r="Q101" s="18">
        <v>6.1</v>
      </c>
      <c r="R101" s="17">
        <f t="shared" si="8"/>
        <v>0.95520325203252032</v>
      </c>
      <c r="T101">
        <v>131</v>
      </c>
      <c r="U101">
        <v>8.3000000000000007</v>
      </c>
      <c r="V101" s="17">
        <f t="shared" si="9"/>
        <v>0.89687022900763358</v>
      </c>
      <c r="X101">
        <v>106</v>
      </c>
      <c r="Y101" s="18">
        <v>7.7</v>
      </c>
      <c r="Z101" s="17">
        <f t="shared" si="10"/>
        <v>1.1083962264150944</v>
      </c>
    </row>
    <row r="102" spans="1:26" x14ac:dyDescent="0.25">
      <c r="A102" t="s">
        <v>170</v>
      </c>
      <c r="B102">
        <v>100</v>
      </c>
      <c r="C102">
        <v>3</v>
      </c>
      <c r="D102">
        <v>322</v>
      </c>
      <c r="E102">
        <v>200</v>
      </c>
      <c r="F102">
        <v>65.790000000000006</v>
      </c>
      <c r="G102" s="3">
        <f t="shared" si="11"/>
        <v>40.070239103737961</v>
      </c>
      <c r="H102">
        <v>2135</v>
      </c>
      <c r="I102">
        <v>20</v>
      </c>
      <c r="J102">
        <v>20</v>
      </c>
      <c r="K102" s="17">
        <f t="shared" si="13"/>
        <v>21.35</v>
      </c>
      <c r="L102">
        <f>Data!J91</f>
        <v>1.0621988256800607</v>
      </c>
      <c r="M102">
        <v>248.58</v>
      </c>
      <c r="N102" s="17">
        <f t="shared" si="12"/>
        <v>4.9716000000000005</v>
      </c>
      <c r="P102">
        <v>227</v>
      </c>
      <c r="Q102" s="18">
        <v>4.5</v>
      </c>
      <c r="R102" s="17">
        <f t="shared" si="8"/>
        <v>1.0950660792951543</v>
      </c>
      <c r="T102">
        <v>238</v>
      </c>
      <c r="U102">
        <v>7.3</v>
      </c>
      <c r="V102" s="17">
        <f t="shared" si="9"/>
        <v>1.0444537815126052</v>
      </c>
      <c r="X102">
        <v>180</v>
      </c>
      <c r="Y102" s="18">
        <v>7.5</v>
      </c>
      <c r="Z102" s="17">
        <f t="shared" si="10"/>
        <v>1.381</v>
      </c>
    </row>
    <row r="103" spans="1:26" x14ac:dyDescent="0.25">
      <c r="A103" t="s">
        <v>171</v>
      </c>
      <c r="B103">
        <v>100</v>
      </c>
      <c r="C103">
        <v>3</v>
      </c>
      <c r="D103">
        <v>322</v>
      </c>
      <c r="E103">
        <v>200</v>
      </c>
      <c r="F103">
        <v>71.64</v>
      </c>
      <c r="G103" s="3">
        <f t="shared" si="11"/>
        <v>40.997941954753095</v>
      </c>
      <c r="H103">
        <v>2135</v>
      </c>
      <c r="I103">
        <v>50</v>
      </c>
      <c r="J103">
        <v>50</v>
      </c>
      <c r="K103" s="17">
        <f t="shared" si="13"/>
        <v>21.35</v>
      </c>
      <c r="L103">
        <f>Data!J92</f>
        <v>1.086768922872273</v>
      </c>
      <c r="M103">
        <v>151.59</v>
      </c>
      <c r="N103" s="17">
        <f t="shared" si="12"/>
        <v>7.5795000000000003</v>
      </c>
      <c r="P103">
        <v>133</v>
      </c>
      <c r="Q103" s="18">
        <v>6.6</v>
      </c>
      <c r="R103" s="17">
        <f t="shared" si="8"/>
        <v>1.1397744360902256</v>
      </c>
      <c r="T103">
        <v>137</v>
      </c>
      <c r="U103">
        <v>9.1</v>
      </c>
      <c r="V103" s="17">
        <f t="shared" si="9"/>
        <v>1.1064963503649636</v>
      </c>
      <c r="X103">
        <v>110</v>
      </c>
      <c r="Y103" s="18">
        <v>8.4</v>
      </c>
      <c r="Z103" s="17">
        <f t="shared" si="10"/>
        <v>1.378090909090909</v>
      </c>
    </row>
    <row r="104" spans="1:26" x14ac:dyDescent="0.25">
      <c r="A104" t="s">
        <v>172</v>
      </c>
      <c r="B104">
        <v>100</v>
      </c>
      <c r="C104">
        <v>3</v>
      </c>
      <c r="D104">
        <v>322</v>
      </c>
      <c r="E104">
        <v>200</v>
      </c>
      <c r="F104">
        <v>95.63</v>
      </c>
      <c r="G104" s="3">
        <f t="shared" si="11"/>
        <v>44.367844514635983</v>
      </c>
      <c r="H104">
        <v>2135</v>
      </c>
      <c r="I104">
        <v>20</v>
      </c>
      <c r="J104">
        <v>20</v>
      </c>
      <c r="K104" s="17">
        <f t="shared" si="13"/>
        <v>21.35</v>
      </c>
      <c r="L104">
        <f>Data!J93</f>
        <v>1.1809182938962102</v>
      </c>
      <c r="M104">
        <v>271.04000000000002</v>
      </c>
      <c r="N104" s="17">
        <f t="shared" si="12"/>
        <v>5.4207999999999998</v>
      </c>
      <c r="P104">
        <v>237</v>
      </c>
      <c r="Q104" s="18">
        <v>4.7</v>
      </c>
      <c r="R104" s="17">
        <f t="shared" si="8"/>
        <v>1.1436286919831224</v>
      </c>
      <c r="T104">
        <v>247</v>
      </c>
      <c r="U104">
        <v>7.7</v>
      </c>
      <c r="V104" s="17">
        <f t="shared" si="9"/>
        <v>1.0973279352226721</v>
      </c>
      <c r="X104">
        <v>184</v>
      </c>
      <c r="Y104" s="18">
        <v>7.8</v>
      </c>
      <c r="Z104" s="17">
        <f t="shared" si="10"/>
        <v>1.4730434782608697</v>
      </c>
    </row>
    <row r="105" spans="1:26" x14ac:dyDescent="0.25">
      <c r="A105" t="s">
        <v>173</v>
      </c>
      <c r="B105">
        <v>100</v>
      </c>
      <c r="C105">
        <v>3</v>
      </c>
      <c r="D105">
        <v>322</v>
      </c>
      <c r="E105">
        <v>200</v>
      </c>
      <c r="F105">
        <v>93.01</v>
      </c>
      <c r="G105" s="3">
        <f t="shared" si="11"/>
        <v>44.028307618163005</v>
      </c>
      <c r="H105">
        <v>2135</v>
      </c>
      <c r="I105">
        <v>50</v>
      </c>
      <c r="J105">
        <v>50</v>
      </c>
      <c r="K105" s="17">
        <f t="shared" si="13"/>
        <v>21.35</v>
      </c>
      <c r="L105">
        <f>Data!J94</f>
        <v>1.1711002111156941</v>
      </c>
      <c r="M105">
        <v>154.24</v>
      </c>
      <c r="N105" s="17">
        <f t="shared" si="12"/>
        <v>7.7119999999999997</v>
      </c>
      <c r="P105">
        <v>136</v>
      </c>
      <c r="Q105" s="18">
        <v>6.8</v>
      </c>
      <c r="R105" s="17">
        <f t="shared" si="8"/>
        <v>1.1341176470588237</v>
      </c>
      <c r="T105">
        <v>140</v>
      </c>
      <c r="U105">
        <v>9.3000000000000007</v>
      </c>
      <c r="V105" s="17">
        <f t="shared" si="9"/>
        <v>1.1017142857142859</v>
      </c>
      <c r="X105">
        <v>113</v>
      </c>
      <c r="Y105" s="18">
        <v>8.5</v>
      </c>
      <c r="Z105" s="17">
        <f t="shared" si="10"/>
        <v>1.3649557522123894</v>
      </c>
    </row>
    <row r="106" spans="1:26" x14ac:dyDescent="0.25">
      <c r="A106" t="s">
        <v>174</v>
      </c>
      <c r="B106">
        <v>100</v>
      </c>
      <c r="C106">
        <v>3</v>
      </c>
      <c r="D106">
        <v>322</v>
      </c>
      <c r="E106">
        <v>200</v>
      </c>
      <c r="F106">
        <v>39.43</v>
      </c>
      <c r="G106" s="3">
        <f t="shared" si="11"/>
        <v>35.094464357685688</v>
      </c>
      <c r="H106">
        <v>3135</v>
      </c>
      <c r="I106">
        <v>20</v>
      </c>
      <c r="J106">
        <v>20</v>
      </c>
      <c r="K106" s="17">
        <f t="shared" si="13"/>
        <v>31.35</v>
      </c>
      <c r="L106">
        <f>Data!J95</f>
        <v>1.382474090224356</v>
      </c>
      <c r="M106">
        <v>140.32</v>
      </c>
      <c r="N106" s="17">
        <f t="shared" si="12"/>
        <v>2.8063999999999996</v>
      </c>
      <c r="P106">
        <v>131</v>
      </c>
      <c r="Q106" s="18">
        <v>2.6</v>
      </c>
      <c r="R106" s="17">
        <f t="shared" si="8"/>
        <v>1.0711450381679388</v>
      </c>
      <c r="T106">
        <v>142</v>
      </c>
      <c r="U106">
        <v>4.7</v>
      </c>
      <c r="V106" s="17">
        <f t="shared" si="9"/>
        <v>0.98816901408450697</v>
      </c>
      <c r="X106">
        <v>107</v>
      </c>
      <c r="Y106" s="18">
        <v>5.5</v>
      </c>
      <c r="Z106" s="17">
        <f t="shared" si="10"/>
        <v>1.3114018691588785</v>
      </c>
    </row>
    <row r="107" spans="1:26" x14ac:dyDescent="0.25">
      <c r="A107" t="s">
        <v>175</v>
      </c>
      <c r="B107">
        <v>100</v>
      </c>
      <c r="C107">
        <v>3</v>
      </c>
      <c r="D107">
        <v>322</v>
      </c>
      <c r="E107">
        <v>200</v>
      </c>
      <c r="F107">
        <v>36.68</v>
      </c>
      <c r="G107" s="3">
        <f t="shared" si="11"/>
        <v>34.471218094517319</v>
      </c>
      <c r="H107">
        <v>3135</v>
      </c>
      <c r="I107">
        <v>50</v>
      </c>
      <c r="J107">
        <v>50</v>
      </c>
      <c r="K107" s="17">
        <f t="shared" si="13"/>
        <v>31.35</v>
      </c>
      <c r="L107">
        <f>Data!J96</f>
        <v>1.362353611333339</v>
      </c>
      <c r="M107">
        <v>95.75</v>
      </c>
      <c r="N107" s="17">
        <f t="shared" si="12"/>
        <v>4.7874999999999996</v>
      </c>
      <c r="P107">
        <v>87</v>
      </c>
      <c r="Q107" s="18">
        <v>4.3</v>
      </c>
      <c r="R107" s="17">
        <f t="shared" si="8"/>
        <v>1.1005747126436782</v>
      </c>
      <c r="T107">
        <v>91</v>
      </c>
      <c r="U107">
        <v>6.7</v>
      </c>
      <c r="V107" s="17">
        <f t="shared" si="9"/>
        <v>1.0521978021978022</v>
      </c>
      <c r="X107">
        <v>73</v>
      </c>
      <c r="Y107" s="18">
        <v>6.5</v>
      </c>
      <c r="Z107" s="17">
        <f t="shared" si="10"/>
        <v>1.3116438356164384</v>
      </c>
    </row>
    <row r="108" spans="1:26" x14ac:dyDescent="0.25">
      <c r="A108" t="s">
        <v>176</v>
      </c>
      <c r="B108">
        <v>100</v>
      </c>
      <c r="C108">
        <v>3</v>
      </c>
      <c r="D108">
        <v>322</v>
      </c>
      <c r="E108">
        <v>200</v>
      </c>
      <c r="F108">
        <v>71.739999999999995</v>
      </c>
      <c r="G108" s="3">
        <f t="shared" si="11"/>
        <v>41.013378897401864</v>
      </c>
      <c r="H108">
        <v>3135</v>
      </c>
      <c r="I108">
        <v>20</v>
      </c>
      <c r="J108">
        <v>20</v>
      </c>
      <c r="K108" s="17">
        <f t="shared" si="13"/>
        <v>31.35</v>
      </c>
      <c r="L108">
        <f>Data!J97</f>
        <v>1.5964020406380131</v>
      </c>
      <c r="M108">
        <v>159.55000000000001</v>
      </c>
      <c r="N108" s="17">
        <f t="shared" si="12"/>
        <v>3.1909999999999998</v>
      </c>
      <c r="P108">
        <v>138</v>
      </c>
      <c r="Q108" s="18">
        <v>2.7</v>
      </c>
      <c r="R108" s="17">
        <f t="shared" si="8"/>
        <v>1.1561594202898551</v>
      </c>
      <c r="T108">
        <v>140</v>
      </c>
      <c r="U108">
        <v>5.0999999999999996</v>
      </c>
      <c r="V108" s="17">
        <f t="shared" si="9"/>
        <v>1.1396428571428572</v>
      </c>
      <c r="X108">
        <v>110</v>
      </c>
      <c r="Y108" s="18">
        <v>5.8</v>
      </c>
      <c r="Z108" s="17">
        <f t="shared" si="10"/>
        <v>1.4504545454545457</v>
      </c>
    </row>
    <row r="109" spans="1:26" x14ac:dyDescent="0.25">
      <c r="A109" t="s">
        <v>177</v>
      </c>
      <c r="B109">
        <v>100</v>
      </c>
      <c r="C109">
        <v>3</v>
      </c>
      <c r="D109">
        <v>322</v>
      </c>
      <c r="E109">
        <v>200</v>
      </c>
      <c r="F109">
        <v>79.55</v>
      </c>
      <c r="G109" s="3">
        <f t="shared" si="11"/>
        <v>42.179315341021265</v>
      </c>
      <c r="H109">
        <v>3135</v>
      </c>
      <c r="I109">
        <v>50</v>
      </c>
      <c r="J109">
        <v>50</v>
      </c>
      <c r="K109" s="17">
        <f t="shared" si="13"/>
        <v>31.35</v>
      </c>
      <c r="L109">
        <f>Data!J98</f>
        <v>1.6430070199512752</v>
      </c>
      <c r="M109">
        <v>102.75</v>
      </c>
      <c r="N109" s="17">
        <f t="shared" si="12"/>
        <v>5.1375000000000002</v>
      </c>
      <c r="P109">
        <v>92</v>
      </c>
      <c r="Q109" s="18">
        <v>4.5999999999999996</v>
      </c>
      <c r="R109" s="17">
        <f t="shared" si="8"/>
        <v>1.1168478260869565</v>
      </c>
      <c r="T109">
        <v>96</v>
      </c>
      <c r="U109">
        <v>7.1</v>
      </c>
      <c r="V109" s="17">
        <f t="shared" si="9"/>
        <v>1.0703125</v>
      </c>
      <c r="X109">
        <v>77</v>
      </c>
      <c r="Y109" s="18">
        <v>6.9</v>
      </c>
      <c r="Z109" s="17">
        <f t="shared" si="10"/>
        <v>1.3344155844155845</v>
      </c>
    </row>
    <row r="110" spans="1:26" x14ac:dyDescent="0.25">
      <c r="A110" t="s">
        <v>178</v>
      </c>
      <c r="B110">
        <v>100</v>
      </c>
      <c r="C110">
        <v>3</v>
      </c>
      <c r="D110">
        <v>322</v>
      </c>
      <c r="E110">
        <v>200</v>
      </c>
      <c r="F110">
        <v>94.56</v>
      </c>
      <c r="G110" s="3">
        <f t="shared" si="11"/>
        <v>44.229912934727245</v>
      </c>
      <c r="H110">
        <v>3135</v>
      </c>
      <c r="I110">
        <v>20</v>
      </c>
      <c r="J110">
        <v>20</v>
      </c>
      <c r="K110" s="17">
        <f t="shared" si="13"/>
        <v>31.35</v>
      </c>
      <c r="L110">
        <f>Data!J99</f>
        <v>1.728172373145124</v>
      </c>
      <c r="M110">
        <v>160.33000000000001</v>
      </c>
      <c r="N110" s="17">
        <f t="shared" si="12"/>
        <v>3.2066000000000003</v>
      </c>
      <c r="P110">
        <v>142</v>
      </c>
      <c r="Q110" s="18">
        <v>2.8</v>
      </c>
      <c r="R110" s="17">
        <f t="shared" si="8"/>
        <v>1.1290845070422537</v>
      </c>
      <c r="T110">
        <v>153</v>
      </c>
      <c r="U110">
        <v>5.3</v>
      </c>
      <c r="V110" s="17">
        <f t="shared" si="9"/>
        <v>1.0479084967320262</v>
      </c>
      <c r="X110">
        <v>113</v>
      </c>
      <c r="Y110" s="18">
        <v>6</v>
      </c>
      <c r="Z110" s="17">
        <f t="shared" si="10"/>
        <v>1.418849557522124</v>
      </c>
    </row>
    <row r="111" spans="1:26" x14ac:dyDescent="0.25">
      <c r="A111" t="s">
        <v>179</v>
      </c>
      <c r="B111">
        <v>100</v>
      </c>
      <c r="C111">
        <v>3</v>
      </c>
      <c r="D111">
        <v>322</v>
      </c>
      <c r="E111">
        <v>200</v>
      </c>
      <c r="F111">
        <v>90.4</v>
      </c>
      <c r="G111" s="3">
        <f t="shared" si="11"/>
        <v>43.683880495682992</v>
      </c>
      <c r="H111">
        <v>3135</v>
      </c>
      <c r="I111">
        <v>50</v>
      </c>
      <c r="J111">
        <v>50</v>
      </c>
      <c r="K111" s="17">
        <f t="shared" si="13"/>
        <v>31.35</v>
      </c>
      <c r="L111">
        <f>Data!J100</f>
        <v>1.7051086323395954</v>
      </c>
      <c r="M111">
        <v>160.80000000000001</v>
      </c>
      <c r="N111" s="17">
        <f t="shared" si="12"/>
        <v>8.0400000000000009</v>
      </c>
      <c r="P111">
        <v>94</v>
      </c>
      <c r="Q111" s="18">
        <v>4.7</v>
      </c>
      <c r="R111" s="17">
        <f t="shared" si="8"/>
        <v>1.7106382978723405</v>
      </c>
      <c r="T111">
        <v>87</v>
      </c>
      <c r="U111">
        <v>7.6</v>
      </c>
      <c r="V111" s="17">
        <f t="shared" si="9"/>
        <v>1.8482758620689657</v>
      </c>
      <c r="X111">
        <v>69</v>
      </c>
      <c r="Y111" s="18">
        <v>7.2</v>
      </c>
      <c r="Z111" s="17">
        <f t="shared" si="10"/>
        <v>2.330434782608696</v>
      </c>
    </row>
    <row r="112" spans="1:26" x14ac:dyDescent="0.25">
      <c r="A112" t="s">
        <v>180</v>
      </c>
      <c r="B112">
        <v>100</v>
      </c>
      <c r="C112">
        <v>5</v>
      </c>
      <c r="D112">
        <v>322</v>
      </c>
      <c r="E112">
        <v>200</v>
      </c>
      <c r="F112">
        <v>35.39</v>
      </c>
      <c r="G112" s="3">
        <f t="shared" si="11"/>
        <v>34.169574903104483</v>
      </c>
      <c r="H112">
        <v>2135</v>
      </c>
      <c r="I112">
        <v>20</v>
      </c>
      <c r="J112">
        <v>20</v>
      </c>
      <c r="K112" s="17">
        <f t="shared" si="13"/>
        <v>21.35</v>
      </c>
      <c r="L112">
        <f>Data!J101</f>
        <v>0.89854292572439043</v>
      </c>
      <c r="M112">
        <v>270.02</v>
      </c>
      <c r="N112" s="17">
        <f t="shared" si="12"/>
        <v>5.4003999999999994</v>
      </c>
      <c r="P112">
        <v>288</v>
      </c>
      <c r="Q112" s="18">
        <v>5.7</v>
      </c>
      <c r="R112" s="17">
        <f t="shared" si="8"/>
        <v>0.93756944444444434</v>
      </c>
      <c r="T112">
        <v>300</v>
      </c>
      <c r="U112">
        <v>8.8000000000000007</v>
      </c>
      <c r="V112" s="17">
        <f t="shared" si="9"/>
        <v>0.90006666666666657</v>
      </c>
      <c r="X112">
        <v>245</v>
      </c>
      <c r="Y112" s="18">
        <v>9.5</v>
      </c>
      <c r="Z112" s="17">
        <f t="shared" si="10"/>
        <v>1.1021224489795918</v>
      </c>
    </row>
    <row r="113" spans="1:26" x14ac:dyDescent="0.25">
      <c r="A113" t="s">
        <v>181</v>
      </c>
      <c r="B113">
        <v>100</v>
      </c>
      <c r="C113">
        <v>5</v>
      </c>
      <c r="D113">
        <v>322</v>
      </c>
      <c r="E113">
        <v>200</v>
      </c>
      <c r="F113">
        <v>30.54</v>
      </c>
      <c r="G113" s="3">
        <f t="shared" si="11"/>
        <v>32.975864805531693</v>
      </c>
      <c r="H113">
        <v>2135</v>
      </c>
      <c r="I113">
        <v>50</v>
      </c>
      <c r="J113">
        <v>50</v>
      </c>
      <c r="K113" s="17">
        <f t="shared" si="13"/>
        <v>21.35</v>
      </c>
      <c r="L113">
        <f>Data!J102</f>
        <v>0.88120047570426963</v>
      </c>
      <c r="M113">
        <v>161.26</v>
      </c>
      <c r="N113" s="17">
        <f t="shared" si="12"/>
        <v>8.0630000000000006</v>
      </c>
      <c r="P113">
        <v>175</v>
      </c>
      <c r="Q113" s="18">
        <v>8.6999999999999993</v>
      </c>
      <c r="R113" s="17">
        <f t="shared" si="8"/>
        <v>0.92148571428571424</v>
      </c>
      <c r="T113">
        <v>107</v>
      </c>
      <c r="U113">
        <v>11.8</v>
      </c>
      <c r="V113" s="17">
        <f t="shared" si="9"/>
        <v>1.5071028037383176</v>
      </c>
      <c r="X113">
        <v>154</v>
      </c>
      <c r="Y113" s="18">
        <v>11.1</v>
      </c>
      <c r="Z113" s="17">
        <f t="shared" si="10"/>
        <v>1.0471428571428572</v>
      </c>
    </row>
    <row r="114" spans="1:26" x14ac:dyDescent="0.25">
      <c r="A114" t="s">
        <v>182</v>
      </c>
      <c r="B114">
        <v>100</v>
      </c>
      <c r="C114">
        <v>5</v>
      </c>
      <c r="D114">
        <v>322</v>
      </c>
      <c r="E114">
        <v>200</v>
      </c>
      <c r="F114">
        <v>70.16</v>
      </c>
      <c r="G114" s="3">
        <f t="shared" si="11"/>
        <v>40.767872307924492</v>
      </c>
      <c r="H114">
        <v>2135</v>
      </c>
      <c r="I114">
        <v>20</v>
      </c>
      <c r="J114">
        <v>20</v>
      </c>
      <c r="K114" s="17">
        <f t="shared" si="13"/>
        <v>21.35</v>
      </c>
      <c r="L114">
        <f>Data!J103</f>
        <v>1.0139004388438912</v>
      </c>
      <c r="M114">
        <v>313.55</v>
      </c>
      <c r="N114" s="17">
        <f t="shared" si="12"/>
        <v>6.2709999999999999</v>
      </c>
      <c r="P114">
        <v>313</v>
      </c>
      <c r="Q114" s="18">
        <v>6.3</v>
      </c>
      <c r="R114" s="17">
        <f t="shared" si="8"/>
        <v>1.0017571884984027</v>
      </c>
      <c r="T114">
        <v>308</v>
      </c>
      <c r="U114">
        <v>9.1999999999999993</v>
      </c>
      <c r="V114" s="17">
        <f t="shared" si="9"/>
        <v>1.0180194805194807</v>
      </c>
      <c r="X114">
        <v>261</v>
      </c>
      <c r="Y114" s="18">
        <v>10.5</v>
      </c>
      <c r="Z114" s="17">
        <f t="shared" si="10"/>
        <v>1.2013409961685824</v>
      </c>
    </row>
    <row r="115" spans="1:26" x14ac:dyDescent="0.25">
      <c r="A115" t="s">
        <v>183</v>
      </c>
      <c r="B115">
        <v>100</v>
      </c>
      <c r="C115">
        <v>5</v>
      </c>
      <c r="D115">
        <v>322</v>
      </c>
      <c r="E115">
        <v>200</v>
      </c>
      <c r="F115">
        <v>61</v>
      </c>
      <c r="G115" s="3">
        <f t="shared" si="11"/>
        <v>39.271492612318049</v>
      </c>
      <c r="H115">
        <v>2135</v>
      </c>
      <c r="I115">
        <v>50</v>
      </c>
      <c r="J115">
        <v>50</v>
      </c>
      <c r="K115" s="17">
        <f t="shared" si="13"/>
        <v>21.35</v>
      </c>
      <c r="L115">
        <f>Data!J104</f>
        <v>0.98493538060142949</v>
      </c>
      <c r="M115">
        <v>183.81</v>
      </c>
      <c r="N115" s="17">
        <f t="shared" si="12"/>
        <v>9.1905000000000001</v>
      </c>
      <c r="P115">
        <v>187</v>
      </c>
      <c r="Q115" s="18">
        <v>9.3000000000000007</v>
      </c>
      <c r="R115" s="17">
        <f t="shared" si="8"/>
        <v>0.98294117647058821</v>
      </c>
      <c r="T115">
        <v>198</v>
      </c>
      <c r="U115">
        <v>12.8</v>
      </c>
      <c r="V115" s="17">
        <f t="shared" si="9"/>
        <v>0.92833333333333334</v>
      </c>
      <c r="X115">
        <v>162</v>
      </c>
      <c r="Y115" s="18">
        <v>11.9</v>
      </c>
      <c r="Z115" s="17">
        <f t="shared" si="10"/>
        <v>1.1346296296296297</v>
      </c>
    </row>
    <row r="116" spans="1:26" x14ac:dyDescent="0.25">
      <c r="A116" t="s">
        <v>184</v>
      </c>
      <c r="B116">
        <v>101.6</v>
      </c>
      <c r="C116">
        <v>5</v>
      </c>
      <c r="D116">
        <v>320</v>
      </c>
      <c r="E116">
        <v>200</v>
      </c>
      <c r="F116">
        <v>95.43</v>
      </c>
      <c r="G116" s="3">
        <f t="shared" si="11"/>
        <v>44.342138919579696</v>
      </c>
      <c r="H116">
        <v>2135</v>
      </c>
      <c r="I116">
        <v>20</v>
      </c>
      <c r="J116">
        <v>20</v>
      </c>
      <c r="K116" s="17">
        <f t="shared" si="13"/>
        <v>21.013779527559056</v>
      </c>
      <c r="L116">
        <f>Data!J105</f>
        <v>1.0731991808619576</v>
      </c>
      <c r="M116">
        <v>330.4</v>
      </c>
      <c r="N116" s="17">
        <f t="shared" si="12"/>
        <v>6.6079999999999997</v>
      </c>
      <c r="P116">
        <v>340</v>
      </c>
      <c r="Q116" s="18">
        <v>6.8</v>
      </c>
      <c r="R116" s="17">
        <f t="shared" si="8"/>
        <v>0.97176470588235286</v>
      </c>
      <c r="T116">
        <v>368</v>
      </c>
      <c r="U116">
        <v>10.9</v>
      </c>
      <c r="V116" s="17">
        <f t="shared" si="9"/>
        <v>0.89782608695652166</v>
      </c>
      <c r="X116">
        <v>283</v>
      </c>
      <c r="Y116" s="18">
        <v>11.4</v>
      </c>
      <c r="Z116" s="17">
        <f t="shared" si="10"/>
        <v>1.1674911660777385</v>
      </c>
    </row>
    <row r="117" spans="1:26" x14ac:dyDescent="0.25">
      <c r="A117" t="s">
        <v>185</v>
      </c>
      <c r="B117">
        <v>101.6</v>
      </c>
      <c r="C117">
        <v>5</v>
      </c>
      <c r="D117">
        <v>320</v>
      </c>
      <c r="E117">
        <v>200</v>
      </c>
      <c r="F117">
        <v>81.66</v>
      </c>
      <c r="G117" s="3">
        <f t="shared" si="11"/>
        <v>42.481740447395836</v>
      </c>
      <c r="H117">
        <v>2135</v>
      </c>
      <c r="I117">
        <v>50</v>
      </c>
      <c r="J117">
        <v>50</v>
      </c>
      <c r="K117" s="17">
        <f t="shared" si="13"/>
        <v>21.013779527559056</v>
      </c>
      <c r="L117">
        <f>Data!J106</f>
        <v>1.0330473564595197</v>
      </c>
      <c r="M117">
        <v>213.46</v>
      </c>
      <c r="N117" s="17">
        <f t="shared" si="12"/>
        <v>10.673</v>
      </c>
      <c r="P117">
        <v>200</v>
      </c>
      <c r="Q117" s="18">
        <v>10</v>
      </c>
      <c r="R117" s="17">
        <f t="shared" si="8"/>
        <v>1.0673000000000001</v>
      </c>
      <c r="T117">
        <v>209</v>
      </c>
      <c r="U117">
        <v>13.6</v>
      </c>
      <c r="V117" s="17">
        <f t="shared" si="9"/>
        <v>1.0213397129186603</v>
      </c>
      <c r="X117">
        <v>170</v>
      </c>
      <c r="Y117" s="18">
        <v>12.8</v>
      </c>
      <c r="Z117" s="17">
        <f t="shared" si="10"/>
        <v>1.2556470588235296</v>
      </c>
    </row>
    <row r="118" spans="1:26" x14ac:dyDescent="0.25">
      <c r="A118" t="s">
        <v>186</v>
      </c>
      <c r="B118">
        <v>101.6</v>
      </c>
      <c r="C118">
        <v>5</v>
      </c>
      <c r="D118">
        <v>320</v>
      </c>
      <c r="E118">
        <v>200</v>
      </c>
      <c r="F118">
        <v>38.67</v>
      </c>
      <c r="G118" s="3">
        <f t="shared" si="11"/>
        <v>34.924807504603351</v>
      </c>
      <c r="H118">
        <v>3135</v>
      </c>
      <c r="I118">
        <v>20</v>
      </c>
      <c r="J118">
        <v>20</v>
      </c>
      <c r="K118" s="17">
        <f t="shared" si="13"/>
        <v>30.856299212598426</v>
      </c>
      <c r="L118">
        <f>Data!J107</f>
        <v>1.3134866005133472</v>
      </c>
      <c r="M118">
        <v>212.48</v>
      </c>
      <c r="N118" s="17">
        <f t="shared" si="12"/>
        <v>4.2495999999999992</v>
      </c>
      <c r="P118">
        <v>194</v>
      </c>
      <c r="Q118" s="18">
        <v>3.8</v>
      </c>
      <c r="R118" s="17">
        <f t="shared" si="8"/>
        <v>1.0952577319587629</v>
      </c>
      <c r="T118">
        <v>209</v>
      </c>
      <c r="U118">
        <v>7.1</v>
      </c>
      <c r="V118" s="17">
        <f t="shared" si="9"/>
        <v>1.0166507177033492</v>
      </c>
      <c r="X118">
        <v>159</v>
      </c>
      <c r="Y118" s="18">
        <v>8.1999999999999993</v>
      </c>
      <c r="Z118" s="17">
        <f t="shared" si="10"/>
        <v>1.3363522012578615</v>
      </c>
    </row>
    <row r="119" spans="1:26" x14ac:dyDescent="0.25">
      <c r="A119" t="s">
        <v>187</v>
      </c>
      <c r="B119">
        <v>101.6</v>
      </c>
      <c r="C119">
        <v>5</v>
      </c>
      <c r="D119">
        <v>320</v>
      </c>
      <c r="E119">
        <v>200</v>
      </c>
      <c r="F119">
        <v>39.56</v>
      </c>
      <c r="G119" s="3">
        <f t="shared" si="11"/>
        <v>35.123293646221171</v>
      </c>
      <c r="H119">
        <v>3135</v>
      </c>
      <c r="I119">
        <v>50</v>
      </c>
      <c r="J119">
        <v>50</v>
      </c>
      <c r="K119" s="17">
        <f t="shared" si="13"/>
        <v>30.856299212598426</v>
      </c>
      <c r="L119">
        <f>Data!J108</f>
        <v>1.3180442024124477</v>
      </c>
      <c r="M119">
        <v>144.83000000000001</v>
      </c>
      <c r="N119" s="17">
        <f t="shared" si="12"/>
        <v>7.2415000000000012</v>
      </c>
      <c r="P119">
        <v>131</v>
      </c>
      <c r="Q119" s="18">
        <v>6.6</v>
      </c>
      <c r="R119" s="17">
        <f t="shared" si="8"/>
        <v>1.1055725190839696</v>
      </c>
      <c r="T119">
        <v>138</v>
      </c>
      <c r="U119">
        <v>10.199999999999999</v>
      </c>
      <c r="V119" s="17">
        <f t="shared" si="9"/>
        <v>1.0494927536231884</v>
      </c>
      <c r="X119">
        <v>112</v>
      </c>
      <c r="Y119" s="18">
        <v>10</v>
      </c>
      <c r="Z119" s="17">
        <f t="shared" si="10"/>
        <v>1.2931250000000001</v>
      </c>
    </row>
    <row r="120" spans="1:26" x14ac:dyDescent="0.25">
      <c r="A120" t="s">
        <v>188</v>
      </c>
      <c r="B120">
        <v>101.6</v>
      </c>
      <c r="C120">
        <v>5</v>
      </c>
      <c r="D120">
        <v>320</v>
      </c>
      <c r="E120">
        <v>200</v>
      </c>
      <c r="F120">
        <v>71.86</v>
      </c>
      <c r="G120" s="3">
        <f t="shared" si="11"/>
        <v>41.031885351157761</v>
      </c>
      <c r="H120">
        <v>3135</v>
      </c>
      <c r="I120">
        <v>20</v>
      </c>
      <c r="J120">
        <v>20</v>
      </c>
      <c r="K120" s="17">
        <f t="shared" si="13"/>
        <v>30.856299212598426</v>
      </c>
      <c r="L120">
        <f>Data!J109</f>
        <v>1.4732899699782005</v>
      </c>
      <c r="M120">
        <v>231.35</v>
      </c>
      <c r="N120" s="17">
        <f t="shared" si="12"/>
        <v>4.6269999999999998</v>
      </c>
      <c r="P120">
        <v>202</v>
      </c>
      <c r="Q120" s="18">
        <v>4</v>
      </c>
      <c r="R120" s="17">
        <f t="shared" si="8"/>
        <v>1.1452970297029703</v>
      </c>
      <c r="T120">
        <v>217</v>
      </c>
      <c r="U120">
        <v>7.5</v>
      </c>
      <c r="V120" s="17">
        <f t="shared" si="9"/>
        <v>1.0661290322580645</v>
      </c>
      <c r="X120">
        <v>164</v>
      </c>
      <c r="Y120" s="18">
        <v>8.6999999999999993</v>
      </c>
      <c r="Z120" s="17">
        <f t="shared" si="10"/>
        <v>1.410670731707317</v>
      </c>
    </row>
    <row r="121" spans="1:26" x14ac:dyDescent="0.25">
      <c r="A121" t="s">
        <v>189</v>
      </c>
      <c r="B121">
        <v>101.6</v>
      </c>
      <c r="C121">
        <v>5</v>
      </c>
      <c r="D121">
        <v>320</v>
      </c>
      <c r="E121">
        <v>200</v>
      </c>
      <c r="F121">
        <v>72.489999999999995</v>
      </c>
      <c r="G121" s="3">
        <f t="shared" si="11"/>
        <v>41.128726188642993</v>
      </c>
      <c r="H121">
        <v>3135</v>
      </c>
      <c r="I121">
        <v>50</v>
      </c>
      <c r="J121">
        <v>50</v>
      </c>
      <c r="K121" s="17">
        <f t="shared" si="13"/>
        <v>30.856299212598426</v>
      </c>
      <c r="L121">
        <f>Data!J110</f>
        <v>1.4761384114597222</v>
      </c>
      <c r="M121">
        <v>153.16</v>
      </c>
      <c r="N121" s="17">
        <f t="shared" si="12"/>
        <v>7.6580000000000004</v>
      </c>
      <c r="P121">
        <v>136</v>
      </c>
      <c r="Q121" s="18">
        <v>6.8</v>
      </c>
      <c r="R121" s="17">
        <f t="shared" si="8"/>
        <v>1.1261764705882353</v>
      </c>
      <c r="T121">
        <v>143</v>
      </c>
      <c r="U121">
        <v>10.6</v>
      </c>
      <c r="V121" s="17">
        <f t="shared" si="9"/>
        <v>1.0710489510489509</v>
      </c>
      <c r="X121">
        <v>115</v>
      </c>
      <c r="Y121" s="18">
        <v>10.4</v>
      </c>
      <c r="Z121" s="17">
        <f t="shared" si="10"/>
        <v>1.3318260869565217</v>
      </c>
    </row>
    <row r="122" spans="1:26" x14ac:dyDescent="0.25">
      <c r="A122" t="s">
        <v>190</v>
      </c>
      <c r="B122">
        <v>101.6</v>
      </c>
      <c r="C122">
        <v>5</v>
      </c>
      <c r="D122">
        <v>320</v>
      </c>
      <c r="E122">
        <v>200</v>
      </c>
      <c r="F122">
        <v>86.39</v>
      </c>
      <c r="G122" s="3">
        <f t="shared" si="11"/>
        <v>43.14202008211528</v>
      </c>
      <c r="H122">
        <v>3135</v>
      </c>
      <c r="I122">
        <v>20</v>
      </c>
      <c r="J122">
        <v>20</v>
      </c>
      <c r="K122" s="17">
        <f t="shared" si="13"/>
        <v>30.856299212598426</v>
      </c>
      <c r="L122">
        <f>Data!J111</f>
        <v>1.5374573712372268</v>
      </c>
      <c r="M122">
        <v>246.82</v>
      </c>
      <c r="N122" s="17">
        <f t="shared" si="12"/>
        <v>4.9363999999999999</v>
      </c>
      <c r="P122">
        <v>205</v>
      </c>
      <c r="Q122" s="18">
        <v>4.0999999999999996</v>
      </c>
      <c r="R122" s="17">
        <f t="shared" si="8"/>
        <v>1.204</v>
      </c>
      <c r="T122">
        <v>218</v>
      </c>
      <c r="U122">
        <v>7.8</v>
      </c>
      <c r="V122" s="17">
        <f t="shared" si="9"/>
        <v>1.1322018348623852</v>
      </c>
      <c r="X122">
        <v>164</v>
      </c>
      <c r="Y122" s="18">
        <v>8.9</v>
      </c>
      <c r="Z122" s="17">
        <f t="shared" si="10"/>
        <v>1.5049999999999999</v>
      </c>
    </row>
    <row r="123" spans="1:26" x14ac:dyDescent="0.25">
      <c r="A123" t="s">
        <v>191</v>
      </c>
      <c r="B123">
        <v>101.6</v>
      </c>
      <c r="C123">
        <v>5</v>
      </c>
      <c r="D123">
        <v>320</v>
      </c>
      <c r="E123">
        <v>200</v>
      </c>
      <c r="F123">
        <v>96.74</v>
      </c>
      <c r="G123" s="3">
        <f t="shared" si="11"/>
        <v>44.509882898249423</v>
      </c>
      <c r="H123">
        <v>3135</v>
      </c>
      <c r="I123">
        <v>50</v>
      </c>
      <c r="J123">
        <v>50</v>
      </c>
      <c r="K123" s="17">
        <f t="shared" si="13"/>
        <v>30.856299212598426</v>
      </c>
      <c r="L123">
        <f>Data!J112</f>
        <v>1.5813451188836438</v>
      </c>
      <c r="M123">
        <v>164.95</v>
      </c>
      <c r="N123" s="17">
        <f t="shared" si="12"/>
        <v>8.2475000000000005</v>
      </c>
      <c r="P123">
        <v>139</v>
      </c>
      <c r="Q123" s="18">
        <v>7</v>
      </c>
      <c r="R123" s="17">
        <f t="shared" si="8"/>
        <v>1.1866906474820142</v>
      </c>
      <c r="T123">
        <v>144</v>
      </c>
      <c r="U123">
        <v>11</v>
      </c>
      <c r="V123" s="17">
        <f t="shared" si="9"/>
        <v>1.145486111111111</v>
      </c>
      <c r="X123">
        <v>116</v>
      </c>
      <c r="Y123" s="18">
        <v>10.7</v>
      </c>
      <c r="Z123" s="17">
        <f t="shared" si="10"/>
        <v>1.4219827586206895</v>
      </c>
    </row>
    <row r="124" spans="1:26" x14ac:dyDescent="0.25">
      <c r="A124" t="s">
        <v>192</v>
      </c>
      <c r="B124">
        <v>125</v>
      </c>
      <c r="C124">
        <v>5</v>
      </c>
      <c r="D124">
        <v>322</v>
      </c>
      <c r="E124">
        <v>200</v>
      </c>
      <c r="F124">
        <v>87.98</v>
      </c>
      <c r="G124" s="3">
        <f t="shared" si="11"/>
        <v>43.358765092601281</v>
      </c>
      <c r="H124">
        <v>3135</v>
      </c>
      <c r="I124">
        <v>20</v>
      </c>
      <c r="J124">
        <v>20</v>
      </c>
      <c r="K124" s="17">
        <f t="shared" si="13"/>
        <v>25.08</v>
      </c>
      <c r="L124">
        <f>Data!J113</f>
        <v>1.2949459937182157</v>
      </c>
      <c r="M124">
        <v>474.17</v>
      </c>
      <c r="N124" s="17">
        <f t="shared" si="12"/>
        <v>9.4833999999999996</v>
      </c>
      <c r="P124">
        <v>390</v>
      </c>
      <c r="Q124" s="18">
        <v>7.8</v>
      </c>
      <c r="R124" s="17">
        <f t="shared" si="8"/>
        <v>1.2158205128205128</v>
      </c>
      <c r="T124">
        <v>414</v>
      </c>
      <c r="U124">
        <v>14.3</v>
      </c>
      <c r="V124" s="17">
        <f t="shared" si="9"/>
        <v>1.1453381642512077</v>
      </c>
      <c r="X124">
        <v>302</v>
      </c>
      <c r="Y124" s="18">
        <v>16.100000000000001</v>
      </c>
      <c r="Z124" s="17">
        <f t="shared" si="10"/>
        <v>1.5700993377483443</v>
      </c>
    </row>
    <row r="125" spans="1:26" x14ac:dyDescent="0.25">
      <c r="A125" t="s">
        <v>193</v>
      </c>
      <c r="B125">
        <v>125</v>
      </c>
      <c r="C125">
        <v>5</v>
      </c>
      <c r="D125">
        <v>322</v>
      </c>
      <c r="E125">
        <v>200</v>
      </c>
      <c r="F125">
        <v>96.97</v>
      </c>
      <c r="G125" s="3">
        <f t="shared" si="11"/>
        <v>44.539182348652062</v>
      </c>
      <c r="H125">
        <v>3135</v>
      </c>
      <c r="I125">
        <v>50</v>
      </c>
      <c r="J125">
        <v>50</v>
      </c>
      <c r="K125" s="17">
        <f t="shared" si="13"/>
        <v>25.08</v>
      </c>
      <c r="L125">
        <f>Data!J114</f>
        <v>1.3296405180242559</v>
      </c>
      <c r="M125">
        <v>317.89999999999998</v>
      </c>
      <c r="N125" s="17">
        <f t="shared" si="12"/>
        <v>15.894999999999998</v>
      </c>
      <c r="P125">
        <v>257</v>
      </c>
      <c r="Q125" s="18">
        <v>12.8</v>
      </c>
      <c r="R125" s="17">
        <f t="shared" si="8"/>
        <v>1.2369649805447469</v>
      </c>
      <c r="T125">
        <v>260</v>
      </c>
      <c r="U125">
        <v>19.5</v>
      </c>
      <c r="V125" s="17">
        <f t="shared" si="9"/>
        <v>1.2226923076923075</v>
      </c>
      <c r="X125">
        <v>206</v>
      </c>
      <c r="Y125" s="18">
        <v>18.7</v>
      </c>
      <c r="Z125" s="17">
        <f t="shared" si="10"/>
        <v>1.5432038834951456</v>
      </c>
    </row>
    <row r="126" spans="1:26" x14ac:dyDescent="0.25">
      <c r="A126" t="s">
        <v>194</v>
      </c>
      <c r="B126">
        <v>125</v>
      </c>
      <c r="C126">
        <v>5</v>
      </c>
      <c r="D126">
        <v>322</v>
      </c>
      <c r="E126">
        <v>200</v>
      </c>
      <c r="F126">
        <v>107.33</v>
      </c>
      <c r="G126" s="3">
        <f t="shared" si="11"/>
        <v>45.814754996433834</v>
      </c>
      <c r="H126">
        <v>3135</v>
      </c>
      <c r="I126">
        <v>20</v>
      </c>
      <c r="J126">
        <v>20</v>
      </c>
      <c r="K126" s="17">
        <f t="shared" si="13"/>
        <v>25.08</v>
      </c>
      <c r="L126">
        <f>Data!J115</f>
        <v>1.3683099820871523</v>
      </c>
      <c r="M126">
        <v>489.47</v>
      </c>
      <c r="N126" s="17">
        <f t="shared" si="12"/>
        <v>9.7894000000000023</v>
      </c>
      <c r="P126">
        <v>393</v>
      </c>
      <c r="Q126" s="18">
        <v>7.8</v>
      </c>
      <c r="R126" s="17">
        <f t="shared" si="8"/>
        <v>1.2454707379134862</v>
      </c>
      <c r="T126">
        <v>416</v>
      </c>
      <c r="U126">
        <v>14.7</v>
      </c>
      <c r="V126" s="17">
        <f t="shared" si="9"/>
        <v>1.176610576923077</v>
      </c>
      <c r="X126">
        <v>304</v>
      </c>
      <c r="Y126" s="18">
        <v>16.399999999999999</v>
      </c>
      <c r="Z126" s="17">
        <f t="shared" si="10"/>
        <v>1.6100986842105265</v>
      </c>
    </row>
    <row r="127" spans="1:26" x14ac:dyDescent="0.25">
      <c r="A127" t="s">
        <v>195</v>
      </c>
      <c r="B127">
        <v>125</v>
      </c>
      <c r="C127">
        <v>5</v>
      </c>
      <c r="D127">
        <v>322</v>
      </c>
      <c r="E127">
        <v>200</v>
      </c>
      <c r="F127">
        <v>97.92</v>
      </c>
      <c r="G127" s="3">
        <f t="shared" si="11"/>
        <v>44.659727874260966</v>
      </c>
      <c r="H127">
        <v>3135</v>
      </c>
      <c r="I127">
        <v>50</v>
      </c>
      <c r="J127">
        <v>50</v>
      </c>
      <c r="K127" s="17">
        <f t="shared" si="13"/>
        <v>25.08</v>
      </c>
      <c r="L127">
        <f>Data!J116</f>
        <v>1.3332432070872791</v>
      </c>
      <c r="M127">
        <v>322.97000000000003</v>
      </c>
      <c r="N127" s="17">
        <f t="shared" si="12"/>
        <v>16.148500000000002</v>
      </c>
      <c r="P127">
        <v>258</v>
      </c>
      <c r="Q127" s="18">
        <v>12.9</v>
      </c>
      <c r="R127" s="17">
        <f t="shared" si="8"/>
        <v>1.2518217054263567</v>
      </c>
      <c r="T127">
        <v>259</v>
      </c>
      <c r="U127">
        <v>19.600000000000001</v>
      </c>
      <c r="V127" s="17">
        <f t="shared" si="9"/>
        <v>1.2469884169884171</v>
      </c>
      <c r="X127">
        <v>205</v>
      </c>
      <c r="Y127" s="18">
        <v>18.7</v>
      </c>
      <c r="Z127" s="17">
        <f t="shared" si="10"/>
        <v>1.5754634146341464</v>
      </c>
    </row>
    <row r="128" spans="1:26" x14ac:dyDescent="0.25">
      <c r="A128" t="s">
        <v>196</v>
      </c>
      <c r="B128">
        <v>160.1</v>
      </c>
      <c r="C128">
        <v>5.7</v>
      </c>
      <c r="D128">
        <v>322</v>
      </c>
      <c r="E128">
        <v>200</v>
      </c>
      <c r="F128">
        <v>87.38</v>
      </c>
      <c r="G128" s="3">
        <f t="shared" si="11"/>
        <v>43.277271921787296</v>
      </c>
      <c r="H128">
        <v>3135</v>
      </c>
      <c r="I128">
        <v>20</v>
      </c>
      <c r="J128">
        <v>20</v>
      </c>
      <c r="K128" s="17">
        <f t="shared" si="13"/>
        <v>19.581511555277952</v>
      </c>
      <c r="L128">
        <f>Data!J117</f>
        <v>1.027001715057402</v>
      </c>
      <c r="M128">
        <v>1012.5</v>
      </c>
      <c r="N128" s="17">
        <f t="shared" si="12"/>
        <v>20.25</v>
      </c>
      <c r="P128">
        <v>910</v>
      </c>
      <c r="Q128" s="18">
        <v>18.2</v>
      </c>
      <c r="R128" s="17">
        <f t="shared" si="8"/>
        <v>1.1126373626373627</v>
      </c>
      <c r="T128">
        <v>959</v>
      </c>
      <c r="U128">
        <v>31.5</v>
      </c>
      <c r="V128" s="17">
        <f t="shared" si="9"/>
        <v>1.0557872784150157</v>
      </c>
      <c r="X128">
        <v>709</v>
      </c>
      <c r="Y128" s="18">
        <v>35.299999999999997</v>
      </c>
      <c r="Z128" s="17">
        <f t="shared" si="10"/>
        <v>1.428067700987306</v>
      </c>
    </row>
    <row r="129" spans="1:26" x14ac:dyDescent="0.25">
      <c r="A129" t="s">
        <v>197</v>
      </c>
      <c r="B129">
        <v>160.1</v>
      </c>
      <c r="C129">
        <v>5.7</v>
      </c>
      <c r="D129">
        <v>322</v>
      </c>
      <c r="E129">
        <v>200</v>
      </c>
      <c r="F129">
        <v>74.75</v>
      </c>
      <c r="G129" s="3">
        <f t="shared" si="11"/>
        <v>41.4718187265929</v>
      </c>
      <c r="H129">
        <v>3135</v>
      </c>
      <c r="I129">
        <v>50</v>
      </c>
      <c r="J129">
        <v>50</v>
      </c>
      <c r="K129" s="17">
        <f t="shared" si="13"/>
        <v>19.581511555277952</v>
      </c>
      <c r="L129">
        <f>Data!J118</f>
        <v>0.98475426754001549</v>
      </c>
      <c r="M129">
        <v>642.16</v>
      </c>
      <c r="N129" s="17">
        <f t="shared" si="12"/>
        <v>32.107999999999997</v>
      </c>
      <c r="P129">
        <v>570</v>
      </c>
      <c r="Q129" s="18">
        <v>28.5</v>
      </c>
      <c r="R129" s="17">
        <f t="shared" si="8"/>
        <v>1.1265964912280702</v>
      </c>
      <c r="T129">
        <v>588</v>
      </c>
      <c r="U129">
        <v>41.5</v>
      </c>
      <c r="V129" s="17">
        <f t="shared" si="9"/>
        <v>1.0921088435374149</v>
      </c>
      <c r="X129">
        <v>461</v>
      </c>
      <c r="Y129" s="18">
        <v>39.299999999999997</v>
      </c>
      <c r="Z129" s="17">
        <f t="shared" si="10"/>
        <v>1.3929718004338394</v>
      </c>
    </row>
    <row r="130" spans="1:26" x14ac:dyDescent="0.25">
      <c r="A130" t="s">
        <v>198</v>
      </c>
      <c r="B130">
        <v>160.1</v>
      </c>
      <c r="C130">
        <v>5.7</v>
      </c>
      <c r="D130">
        <v>322</v>
      </c>
      <c r="E130">
        <v>200</v>
      </c>
      <c r="F130">
        <v>83.08</v>
      </c>
      <c r="G130" s="3">
        <f t="shared" si="11"/>
        <v>42.682474290439146</v>
      </c>
      <c r="H130">
        <v>3135</v>
      </c>
      <c r="I130">
        <v>20</v>
      </c>
      <c r="J130">
        <v>20</v>
      </c>
      <c r="K130" s="17">
        <f t="shared" si="13"/>
        <v>19.581511555277952</v>
      </c>
      <c r="L130">
        <f>Data!J119</f>
        <v>1.0128601831599109</v>
      </c>
      <c r="M130">
        <v>1011.5</v>
      </c>
      <c r="N130" s="17">
        <f t="shared" si="12"/>
        <v>20.23</v>
      </c>
      <c r="P130">
        <v>901</v>
      </c>
      <c r="Q130" s="18">
        <v>18.100000000000001</v>
      </c>
      <c r="R130" s="17">
        <f t="shared" si="8"/>
        <v>1.1226415094339623</v>
      </c>
      <c r="T130">
        <v>949</v>
      </c>
      <c r="U130">
        <v>31.1</v>
      </c>
      <c r="V130" s="17">
        <f t="shared" si="9"/>
        <v>1.065858798735511</v>
      </c>
      <c r="X130">
        <v>702</v>
      </c>
      <c r="Y130" s="18">
        <v>35.1</v>
      </c>
      <c r="Z130" s="17">
        <f t="shared" si="10"/>
        <v>1.4408831908831909</v>
      </c>
    </row>
    <row r="131" spans="1:26" x14ac:dyDescent="0.25">
      <c r="A131" t="s">
        <v>199</v>
      </c>
      <c r="B131">
        <v>160.1</v>
      </c>
      <c r="C131">
        <v>5.7</v>
      </c>
      <c r="D131">
        <v>322</v>
      </c>
      <c r="E131">
        <v>200</v>
      </c>
      <c r="F131">
        <v>98.5</v>
      </c>
      <c r="G131" s="3">
        <f t="shared" si="11"/>
        <v>44.73295243668187</v>
      </c>
      <c r="H131">
        <v>3135</v>
      </c>
      <c r="I131">
        <v>50</v>
      </c>
      <c r="J131">
        <v>50</v>
      </c>
      <c r="K131" s="17">
        <f t="shared" si="13"/>
        <v>19.581511555277952</v>
      </c>
      <c r="L131">
        <f>Data!J120</f>
        <v>1.062505359013783</v>
      </c>
      <c r="M131">
        <v>686.21</v>
      </c>
      <c r="N131" s="17">
        <f t="shared" si="12"/>
        <v>34.310499999999998</v>
      </c>
      <c r="P131">
        <v>588</v>
      </c>
      <c r="Q131" s="18">
        <v>29.4</v>
      </c>
      <c r="R131" s="17">
        <f t="shared" si="8"/>
        <v>1.1670238095238097</v>
      </c>
      <c r="T131">
        <v>605</v>
      </c>
      <c r="U131">
        <v>43.2</v>
      </c>
      <c r="V131" s="17">
        <f t="shared" si="9"/>
        <v>1.1342314049586777</v>
      </c>
      <c r="X131">
        <v>470</v>
      </c>
      <c r="Y131" s="18">
        <v>40.6</v>
      </c>
      <c r="Z131" s="17">
        <f t="shared" si="10"/>
        <v>1.4600212765957448</v>
      </c>
    </row>
    <row r="132" spans="1:26" x14ac:dyDescent="0.25">
      <c r="G132" s="3"/>
      <c r="K132" s="17"/>
      <c r="N132" s="17"/>
      <c r="Q132" s="54" t="s">
        <v>219</v>
      </c>
      <c r="R132" s="46">
        <f>AVERAGE(R100:R131)</f>
        <v>1.12084467645277</v>
      </c>
      <c r="S132" s="53"/>
      <c r="T132" s="53"/>
      <c r="U132" s="53" t="s">
        <v>219</v>
      </c>
      <c r="V132" s="46">
        <f>AVERAGE(V100:V131)</f>
        <v>1.0973663589431371</v>
      </c>
      <c r="W132" s="53"/>
      <c r="X132" s="53"/>
      <c r="Y132" s="54" t="s">
        <v>219</v>
      </c>
      <c r="Z132" s="46">
        <f>AVERAGE(Z100:Z131)</f>
        <v>1.379575255014279</v>
      </c>
    </row>
    <row r="133" spans="1:26" x14ac:dyDescent="0.25">
      <c r="A133" s="40" t="s">
        <v>200</v>
      </c>
      <c r="B133" s="41">
        <v>2013</v>
      </c>
      <c r="C133" s="41" t="s">
        <v>208</v>
      </c>
      <c r="G133" s="3"/>
      <c r="K133" s="17"/>
      <c r="N133" s="17"/>
      <c r="Q133" s="55" t="s">
        <v>240</v>
      </c>
      <c r="R133" s="56">
        <f>STDEV(R100:R131)</f>
        <v>0.14327165228237423</v>
      </c>
      <c r="S133" s="55"/>
      <c r="T133" s="55"/>
      <c r="U133" s="55" t="s">
        <v>240</v>
      </c>
      <c r="V133" s="56">
        <f>STDEV(V100:V131)</f>
        <v>0.18403682791616785</v>
      </c>
      <c r="W133" s="55"/>
      <c r="X133" s="55"/>
      <c r="Y133" s="55" t="s">
        <v>240</v>
      </c>
      <c r="Z133" s="56">
        <f>STDEV(Z100:Z131)</f>
        <v>0.23046432770511011</v>
      </c>
    </row>
    <row r="134" spans="1:26" x14ac:dyDescent="0.25">
      <c r="A134">
        <v>2</v>
      </c>
      <c r="B134">
        <v>159</v>
      </c>
      <c r="C134">
        <v>6</v>
      </c>
      <c r="D134">
        <v>377</v>
      </c>
      <c r="E134">
        <v>200</v>
      </c>
      <c r="F134">
        <v>39.9</v>
      </c>
      <c r="G134" s="3">
        <f t="shared" si="11"/>
        <v>35.198433430036125</v>
      </c>
      <c r="H134">
        <v>2135</v>
      </c>
      <c r="I134">
        <v>20</v>
      </c>
      <c r="J134">
        <v>20</v>
      </c>
      <c r="K134" s="17">
        <f t="shared" ref="K134:K139" si="14">H134/B134</f>
        <v>13.427672955974844</v>
      </c>
      <c r="L134">
        <f>Data!J122</f>
        <v>0.61217499087040605</v>
      </c>
      <c r="M134">
        <v>851</v>
      </c>
      <c r="N134" s="17">
        <f t="shared" si="12"/>
        <v>17.02</v>
      </c>
      <c r="P134">
        <v>1090</v>
      </c>
      <c r="Q134" s="18">
        <v>21</v>
      </c>
      <c r="R134" s="17">
        <f t="shared" si="8"/>
        <v>0.7807339449541284</v>
      </c>
      <c r="T134">
        <v>1096</v>
      </c>
      <c r="U134">
        <v>27.5</v>
      </c>
      <c r="V134" s="17">
        <f t="shared" si="9"/>
        <v>0.77645985401459849</v>
      </c>
      <c r="X134">
        <v>938</v>
      </c>
      <c r="Y134" s="18">
        <v>32.200000000000003</v>
      </c>
      <c r="Z134" s="17">
        <f t="shared" si="10"/>
        <v>0.90724946695095954</v>
      </c>
    </row>
    <row r="135" spans="1:26" x14ac:dyDescent="0.25">
      <c r="A135">
        <v>3</v>
      </c>
      <c r="B135">
        <v>159</v>
      </c>
      <c r="C135">
        <v>6</v>
      </c>
      <c r="D135">
        <v>377</v>
      </c>
      <c r="E135">
        <v>200</v>
      </c>
      <c r="F135">
        <v>40.1</v>
      </c>
      <c r="G135" s="3">
        <f t="shared" si="11"/>
        <v>35.242459045795556</v>
      </c>
      <c r="H135">
        <v>2135</v>
      </c>
      <c r="I135">
        <v>50</v>
      </c>
      <c r="J135">
        <v>50</v>
      </c>
      <c r="K135" s="17">
        <f t="shared" si="14"/>
        <v>13.427672955974844</v>
      </c>
      <c r="L135">
        <f>Data!J123</f>
        <v>0.61267825145919541</v>
      </c>
      <c r="M135">
        <v>587</v>
      </c>
      <c r="N135" s="17">
        <f t="shared" si="12"/>
        <v>29.35</v>
      </c>
      <c r="P135">
        <v>721</v>
      </c>
      <c r="Q135" s="18">
        <v>36.1</v>
      </c>
      <c r="R135" s="17">
        <f t="shared" si="8"/>
        <v>0.81414701803051315</v>
      </c>
      <c r="T135">
        <v>712</v>
      </c>
      <c r="U135">
        <v>41.9</v>
      </c>
      <c r="V135" s="17">
        <f t="shared" si="9"/>
        <v>0.824438202247191</v>
      </c>
      <c r="X135">
        <v>624</v>
      </c>
      <c r="Y135" s="18">
        <v>42.2</v>
      </c>
      <c r="Z135" s="17">
        <f t="shared" si="10"/>
        <v>0.94070512820512819</v>
      </c>
    </row>
    <row r="136" spans="1:26" x14ac:dyDescent="0.25">
      <c r="A136">
        <v>9</v>
      </c>
      <c r="B136">
        <v>159</v>
      </c>
      <c r="C136">
        <v>6</v>
      </c>
      <c r="D136">
        <v>376</v>
      </c>
      <c r="E136">
        <v>200</v>
      </c>
      <c r="F136">
        <v>75.7</v>
      </c>
      <c r="G136" s="3">
        <f t="shared" si="11"/>
        <v>41.614081962862855</v>
      </c>
      <c r="H136">
        <v>2135</v>
      </c>
      <c r="I136">
        <v>50</v>
      </c>
      <c r="J136">
        <v>50</v>
      </c>
      <c r="K136" s="17">
        <f t="shared" si="14"/>
        <v>13.427672955974844</v>
      </c>
      <c r="L136">
        <f>Data!J124</f>
        <v>0.74088718361415584</v>
      </c>
      <c r="M136">
        <v>870</v>
      </c>
      <c r="N136" s="17">
        <f t="shared" si="12"/>
        <v>43.5</v>
      </c>
      <c r="P136">
        <v>835</v>
      </c>
      <c r="Q136" s="18">
        <v>41.8</v>
      </c>
      <c r="R136" s="17">
        <f t="shared" si="8"/>
        <v>1.0419161676646707</v>
      </c>
      <c r="T136">
        <v>796</v>
      </c>
      <c r="U136">
        <v>49.9</v>
      </c>
      <c r="V136" s="17">
        <f t="shared" si="9"/>
        <v>1.0929648241206029</v>
      </c>
      <c r="X136">
        <v>786</v>
      </c>
      <c r="Y136" s="18">
        <v>56.3</v>
      </c>
      <c r="Z136" s="17">
        <f t="shared" si="10"/>
        <v>1.1068702290076335</v>
      </c>
    </row>
    <row r="137" spans="1:26" x14ac:dyDescent="0.25">
      <c r="A137">
        <v>15</v>
      </c>
      <c r="B137">
        <v>159</v>
      </c>
      <c r="C137">
        <v>6</v>
      </c>
      <c r="D137">
        <v>380</v>
      </c>
      <c r="E137">
        <v>200</v>
      </c>
      <c r="F137">
        <v>109.8</v>
      </c>
      <c r="G137" s="3">
        <f t="shared" si="11"/>
        <v>46.106936581343462</v>
      </c>
      <c r="H137">
        <v>2135</v>
      </c>
      <c r="I137">
        <v>20</v>
      </c>
      <c r="J137">
        <v>20</v>
      </c>
      <c r="K137" s="17">
        <f t="shared" si="14"/>
        <v>13.427672955974844</v>
      </c>
      <c r="L137">
        <f>Data!J125</f>
        <v>0.76681007571195803</v>
      </c>
      <c r="M137">
        <v>1462</v>
      </c>
      <c r="N137" s="17">
        <f t="shared" si="12"/>
        <v>29.24</v>
      </c>
      <c r="P137">
        <v>1499</v>
      </c>
      <c r="Q137" s="18">
        <v>30</v>
      </c>
      <c r="R137" s="17">
        <f t="shared" si="8"/>
        <v>0.97531687791861243</v>
      </c>
      <c r="T137">
        <v>1485</v>
      </c>
      <c r="U137">
        <v>42.2</v>
      </c>
      <c r="V137" s="17">
        <f t="shared" si="9"/>
        <v>0.98451178451178456</v>
      </c>
      <c r="X137">
        <v>1216</v>
      </c>
      <c r="Y137" s="18">
        <v>47.2</v>
      </c>
      <c r="Z137" s="17">
        <f t="shared" si="10"/>
        <v>1.2023026315789473</v>
      </c>
    </row>
    <row r="138" spans="1:26" x14ac:dyDescent="0.25">
      <c r="A138">
        <v>16</v>
      </c>
      <c r="B138">
        <v>159</v>
      </c>
      <c r="C138">
        <v>6</v>
      </c>
      <c r="D138">
        <v>487</v>
      </c>
      <c r="E138">
        <v>200</v>
      </c>
      <c r="F138">
        <v>110.7</v>
      </c>
      <c r="G138" s="3">
        <f t="shared" si="11"/>
        <v>46.212333250907051</v>
      </c>
      <c r="H138">
        <v>2135</v>
      </c>
      <c r="I138">
        <v>20</v>
      </c>
      <c r="J138">
        <v>20</v>
      </c>
      <c r="K138" s="17">
        <f t="shared" si="14"/>
        <v>13.427672955974844</v>
      </c>
      <c r="L138">
        <f>Data!J126</f>
        <v>0.80742700029099213</v>
      </c>
      <c r="M138">
        <v>1525</v>
      </c>
      <c r="N138" s="17">
        <f t="shared" si="12"/>
        <v>30.5</v>
      </c>
      <c r="P138">
        <v>1559</v>
      </c>
      <c r="Q138" s="18">
        <v>31.2</v>
      </c>
      <c r="R138" s="17">
        <f t="shared" si="8"/>
        <v>0.97819114817190511</v>
      </c>
      <c r="T138">
        <v>1639</v>
      </c>
      <c r="U138">
        <v>47</v>
      </c>
      <c r="V138" s="17">
        <f t="shared" si="9"/>
        <v>0.93044539353264188</v>
      </c>
      <c r="X138">
        <v>1352</v>
      </c>
      <c r="Y138" s="18">
        <v>53.2</v>
      </c>
      <c r="Z138" s="17">
        <f t="shared" si="10"/>
        <v>1.1279585798816567</v>
      </c>
    </row>
    <row r="139" spans="1:26" x14ac:dyDescent="0.25">
      <c r="A139">
        <v>17</v>
      </c>
      <c r="B139">
        <v>159</v>
      </c>
      <c r="C139">
        <v>6</v>
      </c>
      <c r="D139">
        <v>444</v>
      </c>
      <c r="E139">
        <v>200</v>
      </c>
      <c r="F139">
        <v>91.4</v>
      </c>
      <c r="G139" s="3">
        <f t="shared" si="11"/>
        <v>43.816592049185033</v>
      </c>
      <c r="H139">
        <v>2135</v>
      </c>
      <c r="I139">
        <v>50</v>
      </c>
      <c r="J139">
        <v>50</v>
      </c>
      <c r="K139" s="17">
        <f t="shared" si="14"/>
        <v>13.427672955974844</v>
      </c>
      <c r="L139">
        <f>Data!J127</f>
        <v>0.75521735176753468</v>
      </c>
      <c r="M139">
        <v>1033</v>
      </c>
      <c r="N139" s="17">
        <f t="shared" si="12"/>
        <v>51.65</v>
      </c>
      <c r="P139">
        <v>873</v>
      </c>
      <c r="Q139" s="18">
        <v>43.7</v>
      </c>
      <c r="R139" s="17">
        <f t="shared" si="8"/>
        <v>1.1832760595647194</v>
      </c>
      <c r="T139">
        <v>894</v>
      </c>
      <c r="U139">
        <v>58</v>
      </c>
      <c r="V139" s="17">
        <f t="shared" si="9"/>
        <v>1.1554809843400446</v>
      </c>
      <c r="X139">
        <v>769</v>
      </c>
      <c r="Y139" s="18">
        <v>57.6</v>
      </c>
      <c r="Z139" s="17">
        <f t="shared" si="10"/>
        <v>1.3433029908972691</v>
      </c>
    </row>
    <row r="140" spans="1:26" x14ac:dyDescent="0.25">
      <c r="G140" s="3"/>
      <c r="K140" s="17"/>
      <c r="N140" s="17"/>
      <c r="Q140" s="54" t="s">
        <v>220</v>
      </c>
      <c r="R140" s="46">
        <f>AVERAGE(R134:R139)</f>
        <v>0.96226353605075821</v>
      </c>
      <c r="S140" s="53"/>
      <c r="T140" s="53"/>
      <c r="U140" s="53" t="s">
        <v>220</v>
      </c>
      <c r="V140" s="46">
        <f>AVERAGE(V134:V139)</f>
        <v>0.96071684046114392</v>
      </c>
      <c r="W140" s="53"/>
      <c r="X140" s="53" t="s">
        <v>4</v>
      </c>
      <c r="Y140" s="54" t="s">
        <v>220</v>
      </c>
      <c r="Z140" s="46">
        <f>AVERAGE(Z134:Z139)</f>
        <v>1.1047315044202657</v>
      </c>
    </row>
    <row r="141" spans="1:26" x14ac:dyDescent="0.25">
      <c r="A141" s="40" t="s">
        <v>203</v>
      </c>
      <c r="B141" s="41">
        <v>2017</v>
      </c>
      <c r="C141" s="41" t="s">
        <v>209</v>
      </c>
      <c r="G141" s="3"/>
      <c r="K141" s="17"/>
      <c r="N141" s="17"/>
      <c r="Q141" s="55" t="s">
        <v>240</v>
      </c>
      <c r="R141" s="56">
        <f>STDEV(R134:R139)</f>
        <v>0.1486651614797373</v>
      </c>
      <c r="S141" s="55"/>
      <c r="T141" s="55"/>
      <c r="U141" s="55" t="s">
        <v>240</v>
      </c>
      <c r="V141" s="56">
        <f>STDEV(V134:V139)</f>
        <v>0.14793759837999573</v>
      </c>
      <c r="W141" s="55"/>
      <c r="X141" s="55"/>
      <c r="Y141" s="55" t="s">
        <v>240</v>
      </c>
      <c r="Z141" s="56">
        <f>STDEV(Z134:Z139)</f>
        <v>0.16302414386189032</v>
      </c>
    </row>
    <row r="142" spans="1:26" x14ac:dyDescent="0.25">
      <c r="A142" t="s">
        <v>201</v>
      </c>
      <c r="B142">
        <v>193.7</v>
      </c>
      <c r="C142">
        <v>8</v>
      </c>
      <c r="D142">
        <v>444</v>
      </c>
      <c r="E142">
        <v>200</v>
      </c>
      <c r="F142">
        <v>40</v>
      </c>
      <c r="G142" s="3">
        <f t="shared" si="11"/>
        <v>35.220462288934414</v>
      </c>
      <c r="H142">
        <v>3315</v>
      </c>
      <c r="I142">
        <v>5</v>
      </c>
      <c r="J142">
        <v>5</v>
      </c>
      <c r="K142" s="17">
        <f t="shared" ref="K142:K143" si="15">H142/B142</f>
        <v>17.114093959731544</v>
      </c>
      <c r="L142">
        <f>Data!J129</f>
        <v>0.82070597871038664</v>
      </c>
      <c r="M142">
        <v>1871</v>
      </c>
      <c r="N142" s="17">
        <f t="shared" si="12"/>
        <v>9.3550000000000004</v>
      </c>
      <c r="P142">
        <v>2148</v>
      </c>
      <c r="Q142" s="18">
        <v>10.8</v>
      </c>
      <c r="R142" s="17">
        <f t="shared" si="8"/>
        <v>0.87104283054003728</v>
      </c>
      <c r="T142">
        <v>2212</v>
      </c>
      <c r="U142">
        <v>17.5</v>
      </c>
      <c r="V142" s="17">
        <f t="shared" si="9"/>
        <v>0.8458408679927667</v>
      </c>
      <c r="X142">
        <v>1818</v>
      </c>
      <c r="Y142" s="18">
        <v>46.4</v>
      </c>
      <c r="Z142" s="17">
        <f t="shared" si="10"/>
        <v>1.0291529152915291</v>
      </c>
    </row>
    <row r="143" spans="1:26" x14ac:dyDescent="0.25">
      <c r="A143" t="s">
        <v>202</v>
      </c>
      <c r="B143">
        <v>193.7</v>
      </c>
      <c r="C143">
        <v>8</v>
      </c>
      <c r="D143">
        <v>444</v>
      </c>
      <c r="E143">
        <v>200</v>
      </c>
      <c r="F143">
        <v>142</v>
      </c>
      <c r="G143" s="3">
        <f t="shared" si="11"/>
        <v>49.573554378538418</v>
      </c>
      <c r="H143">
        <v>3315</v>
      </c>
      <c r="I143">
        <v>5</v>
      </c>
      <c r="J143">
        <v>5</v>
      </c>
      <c r="K143" s="17">
        <f t="shared" si="15"/>
        <v>17.114093959731544</v>
      </c>
      <c r="L143">
        <f>Data!J130</f>
        <v>1.0654344543165686</v>
      </c>
      <c r="M143">
        <v>2703</v>
      </c>
      <c r="N143" s="17">
        <f t="shared" si="12"/>
        <v>13.515000000000001</v>
      </c>
      <c r="P143">
        <v>2882</v>
      </c>
      <c r="Q143" s="18">
        <v>14.4</v>
      </c>
      <c r="R143" s="17">
        <f t="shared" si="8"/>
        <v>0.93789035392088826</v>
      </c>
      <c r="T143">
        <v>3063</v>
      </c>
      <c r="U143">
        <v>27.6</v>
      </c>
      <c r="V143" s="17">
        <f t="shared" si="9"/>
        <v>0.88246816846229192</v>
      </c>
      <c r="X143">
        <v>2330</v>
      </c>
      <c r="Y143" s="18">
        <v>67</v>
      </c>
      <c r="Z143" s="17">
        <f t="shared" si="10"/>
        <v>1.1600858369098712</v>
      </c>
    </row>
    <row r="144" spans="1:26" x14ac:dyDescent="0.25">
      <c r="Q144" s="53" t="s">
        <v>221</v>
      </c>
      <c r="R144" s="46">
        <f>AVERAGE(R142:R143)</f>
        <v>0.90446659223046277</v>
      </c>
      <c r="S144" s="53"/>
      <c r="T144" s="53"/>
      <c r="U144" s="53" t="s">
        <v>221</v>
      </c>
      <c r="V144" s="46">
        <f>AVERAGE(V142:V143)</f>
        <v>0.86415451822752931</v>
      </c>
      <c r="W144" s="53"/>
      <c r="X144" s="53"/>
      <c r="Y144" s="53" t="s">
        <v>221</v>
      </c>
      <c r="Z144" s="46">
        <f>AVERAGE(Z142:Z143)</f>
        <v>1.0946193761007001</v>
      </c>
    </row>
    <row r="145" spans="7:27" x14ac:dyDescent="0.25">
      <c r="G145">
        <f>COUNTIF(F10:F143,"&gt;75")</f>
        <v>25</v>
      </c>
      <c r="H145" s="60" t="s">
        <v>247</v>
      </c>
      <c r="I145" t="s">
        <v>249</v>
      </c>
      <c r="J145" s="60" t="s">
        <v>248</v>
      </c>
      <c r="K145" s="65">
        <f t="array" ref="K145">AVERAGE(IF(F10:F143 &gt;75, R10:R143))</f>
        <v>1.1352921018202002</v>
      </c>
      <c r="Q145" s="55" t="s">
        <v>240</v>
      </c>
      <c r="R145" s="56">
        <f>STDEV(R142:R143)</f>
        <v>4.7268337088126014E-2</v>
      </c>
      <c r="U145" s="55" t="s">
        <v>240</v>
      </c>
      <c r="V145" s="56">
        <f>STDEV(V142:V143)</f>
        <v>2.5899412538558503E-2</v>
      </c>
      <c r="Y145" s="55" t="s">
        <v>240</v>
      </c>
      <c r="Z145" s="56">
        <f>STDEV(Z142:Z143)</f>
        <v>9.2583556756896432E-2</v>
      </c>
    </row>
    <row r="146" spans="7:27" x14ac:dyDescent="0.25">
      <c r="P146" s="53" t="s">
        <v>222</v>
      </c>
      <c r="Q146" s="53" t="s">
        <v>238</v>
      </c>
      <c r="R146" s="46">
        <f>(R37*27+R57*18+R63*4+R74*9+R98*16+R132*32+R140*6+R144*2)/114</f>
        <v>1.115977677709129</v>
      </c>
      <c r="S146" s="53"/>
      <c r="T146" s="55" t="s">
        <v>222</v>
      </c>
      <c r="U146" s="53" t="s">
        <v>223</v>
      </c>
      <c r="V146" s="46">
        <f>(V37*27+V57*18+V63*4+V74*9+V98*16+V132*32+V140*6+V144*2)/114</f>
        <v>1.1282537809597046</v>
      </c>
      <c r="W146" s="53"/>
      <c r="X146" s="55" t="s">
        <v>222</v>
      </c>
      <c r="Y146" s="53" t="s">
        <v>223</v>
      </c>
      <c r="Z146" s="46">
        <f>(Z37*27+Z57*18+Z63*4+Z74*9+Z98*16+Z132*32+Z140*6+Z144*2)/114</f>
        <v>1.2911800730741123</v>
      </c>
    </row>
    <row r="147" spans="7:27" x14ac:dyDescent="0.25">
      <c r="P147" s="55" t="s">
        <v>222</v>
      </c>
      <c r="Q147" s="55" t="s">
        <v>240</v>
      </c>
      <c r="R147" s="56">
        <f>(R38*27+R58*18+R64*4+R75*9+R99*16+R133*32+R141*6+R145*2)/114</f>
        <v>0.11755494267576197</v>
      </c>
      <c r="S147" s="66"/>
      <c r="T147" s="55" t="s">
        <v>222</v>
      </c>
      <c r="U147" s="55" t="s">
        <v>240</v>
      </c>
      <c r="V147" s="56">
        <f>(V38*27+V58*18+V64*4+V75*9+V99*16+V133*32+V141*6+V145*2)/114</f>
        <v>0.15043280181348043</v>
      </c>
      <c r="W147" s="66"/>
      <c r="X147" s="55" t="s">
        <v>222</v>
      </c>
      <c r="Y147" s="55" t="s">
        <v>240</v>
      </c>
      <c r="Z147" s="56">
        <f>(Z38*27+Z58*18+Z64*4+Z75*9+Z99*16+Z133*32+Z141*6+Z145*2)/114</f>
        <v>0.16677834912485967</v>
      </c>
      <c r="AA147" s="62"/>
    </row>
    <row r="148" spans="7:27" x14ac:dyDescent="0.25">
      <c r="P148" s="61">
        <f>COUNTIF(F10:F143,"&gt;75")</f>
        <v>25</v>
      </c>
      <c r="Q148" s="61" t="s">
        <v>250</v>
      </c>
      <c r="R148" s="46">
        <v>1.18</v>
      </c>
      <c r="S148" s="66"/>
      <c r="T148" s="61"/>
      <c r="U148" s="61"/>
      <c r="V148" s="46">
        <v>1.1299999999999999</v>
      </c>
      <c r="W148" s="69"/>
      <c r="X148" s="61"/>
      <c r="Y148" s="61"/>
      <c r="Z148" s="46">
        <v>1.46</v>
      </c>
      <c r="AA148" s="68"/>
    </row>
    <row r="149" spans="7:27" x14ac:dyDescent="0.25">
      <c r="P149" s="61">
        <f>COUNTIF(F10:F143,"&gt;=100")</f>
        <v>4</v>
      </c>
      <c r="Q149" s="61" t="s">
        <v>251</v>
      </c>
      <c r="R149" s="46">
        <v>1.03</v>
      </c>
      <c r="S149" s="59"/>
      <c r="V149" s="46">
        <v>0.99</v>
      </c>
      <c r="W149" s="59"/>
      <c r="Z149" s="46">
        <v>1.28</v>
      </c>
      <c r="AA149" s="59"/>
    </row>
    <row r="150" spans="7:27" x14ac:dyDescent="0.25">
      <c r="P150" t="s">
        <v>239</v>
      </c>
      <c r="R150" s="63">
        <f>COUNTIF(R10:R36,"&lt;1")+COUNTIF(R39:R56,"&lt;1")+COUNTIF(R59:R62,"&lt;1")+COUNTIF(R65:R73,"&lt;1")+COUNTIF(R82:R97,"&lt;1")+COUNTIF(R100:R131,"&lt;1")+COUNTIF(R134:R139,"&lt;1")+COUNTIF(R142:R143,"&lt;1")</f>
        <v>31</v>
      </c>
      <c r="S150" s="64">
        <f>R150/114</f>
        <v>0.27192982456140352</v>
      </c>
      <c r="T150" s="60"/>
      <c r="U150" s="60"/>
      <c r="V150" s="63">
        <f>COUNTIF(V10:V36,"&lt;1")+COUNTIF(V39:V56,"&lt;1")+COUNTIF(V59:V62,"&lt;1")+COUNTIF(V65:V73,"&lt;1")+COUNTIF(V82:V97,"&lt;1")+COUNTIF(V100:V131,"&lt;1")+COUNTIF(V134:V139,"&lt;1")+COUNTIF(V142:V143,"&lt;1")</f>
        <v>33</v>
      </c>
      <c r="W150" s="64">
        <f>V150/114</f>
        <v>0.28947368421052633</v>
      </c>
      <c r="X150" s="60"/>
      <c r="Y150" s="60"/>
      <c r="Z150" s="63">
        <f>COUNTIF(Z10:Z36,"&lt;1")+COUNTIF(Z39:Z56,"&lt;1")+COUNTIF(Z59:Z62,"&lt;1")+COUNTIF(Z65:Z73,"&lt;1")+COUNTIF(Z82:Z97,"&lt;1")+COUNTIF(Z100:Z131,"&lt;1")+COUNTIF(Z134:Z139,"&lt;1")+COUNTIF(Z142:Z143,"&lt;1")</f>
        <v>13</v>
      </c>
      <c r="AA150" s="64">
        <f>Z150/114</f>
        <v>0.11403508771929824</v>
      </c>
    </row>
  </sheetData>
  <mergeCells count="22">
    <mergeCell ref="A76:B76"/>
    <mergeCell ref="P79:Q79"/>
    <mergeCell ref="T79:U79"/>
    <mergeCell ref="X79:Y79"/>
    <mergeCell ref="M78:N78"/>
    <mergeCell ref="X76:Z76"/>
    <mergeCell ref="X77:Z77"/>
    <mergeCell ref="P78:R78"/>
    <mergeCell ref="T78:V78"/>
    <mergeCell ref="X78:Z78"/>
    <mergeCell ref="A1:F1"/>
    <mergeCell ref="A2:D2"/>
    <mergeCell ref="M6:N6"/>
    <mergeCell ref="X3:Z3"/>
    <mergeCell ref="X4:Z4"/>
    <mergeCell ref="P5:R5"/>
    <mergeCell ref="T5:V5"/>
    <mergeCell ref="X5:Z5"/>
    <mergeCell ref="P6:Q6"/>
    <mergeCell ref="T6:U6"/>
    <mergeCell ref="X6:Y6"/>
    <mergeCell ref="A3:E3"/>
  </mergeCells>
  <pageMargins left="0.7" right="0.7" top="0.75" bottom="0.75" header="0.3" footer="0.3"/>
  <pageSetup paperSize="9" scale="45" orientation="landscape" r:id="rId1"/>
  <rowBreaks count="1" manualBreakCount="1">
    <brk id="7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33"/>
  <sheetViews>
    <sheetView zoomScale="115" zoomScaleNormal="115" workbookViewId="0">
      <pane xSplit="1" ySplit="8" topLeftCell="M9" activePane="bottomRight" state="frozen"/>
      <selection pane="topRight" activeCell="B1" sqref="B1"/>
      <selection pane="bottomLeft" activeCell="A9" sqref="A9"/>
      <selection pane="bottomRight" activeCell="W133" sqref="W133"/>
    </sheetView>
  </sheetViews>
  <sheetFormatPr defaultRowHeight="15" x14ac:dyDescent="0.25"/>
  <sheetData>
    <row r="1" spans="1:38" x14ac:dyDescent="0.25">
      <c r="A1" s="31" t="s">
        <v>118</v>
      </c>
      <c r="B1" s="31"/>
      <c r="C1" s="31"/>
      <c r="D1" s="31"/>
      <c r="E1" s="31"/>
      <c r="F1" s="31"/>
      <c r="G1" s="32"/>
      <c r="H1" s="1"/>
      <c r="M1" s="1"/>
      <c r="N1" s="1"/>
      <c r="O1" s="1"/>
      <c r="P1" s="1"/>
      <c r="Q1" s="1"/>
    </row>
    <row r="2" spans="1:38" x14ac:dyDescent="0.25">
      <c r="A2" s="70" t="s">
        <v>0</v>
      </c>
      <c r="B2" s="70"/>
      <c r="C2" s="70"/>
      <c r="D2" s="70"/>
      <c r="E2" s="2"/>
      <c r="F2" s="3"/>
      <c r="G2" s="4"/>
      <c r="H2" s="1"/>
      <c r="M2" s="1"/>
      <c r="N2" s="1"/>
      <c r="O2" s="1"/>
      <c r="P2" s="1"/>
      <c r="Q2" s="1"/>
      <c r="W2" s="1"/>
      <c r="X2" s="1"/>
      <c r="Z2" s="1"/>
      <c r="AA2" s="21"/>
      <c r="AB2" s="22"/>
      <c r="AC2" s="22"/>
    </row>
    <row r="3" spans="1:38" x14ac:dyDescent="0.25">
      <c r="A3" s="5" t="s">
        <v>59</v>
      </c>
      <c r="S3" s="72" t="s">
        <v>60</v>
      </c>
      <c r="T3" s="72"/>
    </row>
    <row r="4" spans="1:38" x14ac:dyDescent="0.25">
      <c r="A4" s="6"/>
      <c r="B4" s="7" t="s">
        <v>1</v>
      </c>
      <c r="C4" s="8" t="s">
        <v>2</v>
      </c>
      <c r="D4" s="2" t="s">
        <v>3</v>
      </c>
      <c r="E4" s="2" t="s">
        <v>4</v>
      </c>
      <c r="F4" s="9" t="s">
        <v>245</v>
      </c>
      <c r="G4" s="4" t="s">
        <v>61</v>
      </c>
      <c r="H4" s="2" t="s">
        <v>5</v>
      </c>
      <c r="I4" s="1"/>
    </row>
    <row r="5" spans="1:38" x14ac:dyDescent="0.25">
      <c r="A5" s="6"/>
      <c r="C5" s="8" t="s">
        <v>6</v>
      </c>
      <c r="D5" s="2" t="s">
        <v>7</v>
      </c>
      <c r="E5" s="2" t="s">
        <v>8</v>
      </c>
      <c r="F5" s="4" t="s">
        <v>9</v>
      </c>
      <c r="G5" s="4" t="s">
        <v>10</v>
      </c>
      <c r="O5" s="2" t="s">
        <v>62</v>
      </c>
      <c r="P5" s="15" t="s">
        <v>63</v>
      </c>
      <c r="Q5" s="15" t="s">
        <v>64</v>
      </c>
      <c r="R5" s="2" t="s">
        <v>65</v>
      </c>
      <c r="S5" s="19" t="s">
        <v>66</v>
      </c>
      <c r="W5" s="2"/>
      <c r="X5" s="2" t="s">
        <v>67</v>
      </c>
      <c r="Y5" s="14" t="s">
        <v>68</v>
      </c>
      <c r="Z5" s="2" t="s">
        <v>69</v>
      </c>
      <c r="AA5" s="23" t="s">
        <v>69</v>
      </c>
      <c r="AB5" s="2" t="s">
        <v>69</v>
      </c>
      <c r="AC5" s="2" t="s">
        <v>70</v>
      </c>
      <c r="AD5" s="2" t="s">
        <v>71</v>
      </c>
      <c r="AE5" s="2" t="s">
        <v>72</v>
      </c>
      <c r="AF5" s="24" t="s">
        <v>73</v>
      </c>
      <c r="AG5" s="2" t="s">
        <v>74</v>
      </c>
      <c r="AH5" s="24" t="s">
        <v>75</v>
      </c>
      <c r="AI5" s="2" t="s">
        <v>76</v>
      </c>
      <c r="AL5" s="8" t="s">
        <v>77</v>
      </c>
    </row>
    <row r="6" spans="1:38" x14ac:dyDescent="0.25">
      <c r="A6" s="6"/>
      <c r="L6" s="5" t="s">
        <v>78</v>
      </c>
      <c r="M6" s="10" t="s">
        <v>11</v>
      </c>
      <c r="N6" s="10" t="s">
        <v>79</v>
      </c>
      <c r="R6" s="2" t="s">
        <v>80</v>
      </c>
      <c r="S6" s="19" t="s">
        <v>81</v>
      </c>
      <c r="T6" s="44" t="s">
        <v>82</v>
      </c>
      <c r="W6" s="25" t="s">
        <v>83</v>
      </c>
    </row>
    <row r="7" spans="1:38" x14ac:dyDescent="0.25">
      <c r="A7" s="10" t="s">
        <v>12</v>
      </c>
      <c r="B7" s="7" t="s">
        <v>13</v>
      </c>
      <c r="C7" s="11" t="s">
        <v>14</v>
      </c>
      <c r="D7" s="7" t="s">
        <v>15</v>
      </c>
      <c r="E7" s="7" t="s">
        <v>16</v>
      </c>
      <c r="F7" s="12" t="s">
        <v>17</v>
      </c>
      <c r="G7" s="12" t="s">
        <v>246</v>
      </c>
      <c r="H7" s="7" t="s">
        <v>19</v>
      </c>
      <c r="I7" s="12" t="s">
        <v>22</v>
      </c>
      <c r="J7" s="26" t="s">
        <v>23</v>
      </c>
      <c r="K7" s="27" t="s">
        <v>84</v>
      </c>
      <c r="L7" s="27" t="s">
        <v>85</v>
      </c>
      <c r="M7" s="10" t="s">
        <v>24</v>
      </c>
      <c r="N7" s="10" t="s">
        <v>86</v>
      </c>
      <c r="O7" s="2" t="s">
        <v>87</v>
      </c>
      <c r="P7" s="2" t="s">
        <v>88</v>
      </c>
      <c r="Q7" s="15" t="s">
        <v>89</v>
      </c>
      <c r="R7" s="2" t="s">
        <v>90</v>
      </c>
      <c r="S7" s="19" t="s">
        <v>80</v>
      </c>
      <c r="T7" s="19" t="s">
        <v>91</v>
      </c>
      <c r="U7" s="14" t="s">
        <v>20</v>
      </c>
      <c r="V7" s="14" t="s">
        <v>21</v>
      </c>
      <c r="W7" s="28" t="s">
        <v>92</v>
      </c>
      <c r="X7" s="2" t="s">
        <v>93</v>
      </c>
      <c r="Y7" s="29" t="s">
        <v>94</v>
      </c>
      <c r="Z7" s="2" t="s">
        <v>95</v>
      </c>
      <c r="AA7" s="23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</row>
    <row r="8" spans="1:38" x14ac:dyDescent="0.25">
      <c r="A8" s="6"/>
      <c r="B8" s="7" t="s">
        <v>25</v>
      </c>
      <c r="C8" s="11" t="s">
        <v>25</v>
      </c>
      <c r="D8" s="7" t="s">
        <v>26</v>
      </c>
      <c r="E8" s="7" t="s">
        <v>27</v>
      </c>
      <c r="F8" s="12" t="s">
        <v>26</v>
      </c>
      <c r="G8" s="12" t="s">
        <v>27</v>
      </c>
      <c r="H8" s="7" t="s">
        <v>25</v>
      </c>
      <c r="I8" s="13"/>
      <c r="J8" s="26" t="s">
        <v>28</v>
      </c>
      <c r="K8" s="26"/>
      <c r="L8" s="27" t="s">
        <v>102</v>
      </c>
      <c r="M8" s="10" t="s">
        <v>29</v>
      </c>
      <c r="N8" s="10" t="s">
        <v>103</v>
      </c>
      <c r="O8" s="2" t="s">
        <v>104</v>
      </c>
      <c r="P8" s="2" t="s">
        <v>105</v>
      </c>
      <c r="Q8" s="15" t="s">
        <v>30</v>
      </c>
      <c r="R8" s="2" t="s">
        <v>106</v>
      </c>
      <c r="S8" s="19" t="s">
        <v>106</v>
      </c>
      <c r="U8" s="14" t="s">
        <v>25</v>
      </c>
      <c r="V8" s="14" t="s">
        <v>25</v>
      </c>
      <c r="W8" s="10" t="s">
        <v>89</v>
      </c>
      <c r="X8" s="2" t="s">
        <v>107</v>
      </c>
      <c r="Y8" s="14" t="s">
        <v>25</v>
      </c>
      <c r="Z8" s="2" t="s">
        <v>108</v>
      </c>
      <c r="AB8" s="2" t="s">
        <v>109</v>
      </c>
      <c r="AE8" s="2" t="s">
        <v>110</v>
      </c>
      <c r="AF8" s="2" t="s">
        <v>111</v>
      </c>
      <c r="AG8" s="2" t="s">
        <v>112</v>
      </c>
      <c r="AH8" s="2" t="s">
        <v>113</v>
      </c>
      <c r="AI8" s="2" t="s">
        <v>114</v>
      </c>
      <c r="AJ8" s="2" t="s">
        <v>115</v>
      </c>
      <c r="AK8" s="30" t="s">
        <v>116</v>
      </c>
      <c r="AL8" s="14" t="s">
        <v>117</v>
      </c>
    </row>
    <row r="9" spans="1:38" x14ac:dyDescent="0.25">
      <c r="A9" s="10" t="s">
        <v>58</v>
      </c>
      <c r="B9" s="19">
        <v>1991</v>
      </c>
      <c r="C9" s="20" t="s">
        <v>205</v>
      </c>
      <c r="D9" s="2"/>
      <c r="E9" s="10"/>
      <c r="F9" s="6"/>
    </row>
    <row r="10" spans="1:38" x14ac:dyDescent="0.25">
      <c r="A10" t="s">
        <v>31</v>
      </c>
      <c r="B10">
        <v>166</v>
      </c>
      <c r="C10" s="16">
        <v>5</v>
      </c>
      <c r="D10">
        <v>313.60000000000002</v>
      </c>
      <c r="E10" s="1">
        <v>200</v>
      </c>
      <c r="F10" s="18">
        <v>41.120000000000005</v>
      </c>
      <c r="G10" s="3">
        <f>22*((F10+8)/10)^0.3</f>
        <v>35.465018298445202</v>
      </c>
      <c r="H10">
        <v>665</v>
      </c>
      <c r="I10" s="17">
        <f>H10/B10</f>
        <v>4.0060240963855422</v>
      </c>
      <c r="J10" s="38">
        <f>SQRT((64*AE10*H10*H10)/(PI()^3*((B10^4-(B10-2*C10)^4)*E10+(B10-2*C10)^4*G10*0.6)))</f>
        <v>0.17697246579050485</v>
      </c>
      <c r="K10" s="33">
        <f>B10/C10</f>
        <v>33.200000000000003</v>
      </c>
      <c r="L10" s="34">
        <f>K10/(90*235/D10)</f>
        <v>0.4922704491725769</v>
      </c>
      <c r="M10">
        <v>1470</v>
      </c>
      <c r="N10" s="18"/>
      <c r="O10" s="1">
        <f t="shared" ref="O10" si="0">ROUND((0.85*F10*(B10-2*C10)^2+D10*(B10*B10-(B10-2*C10)^2))*PI()/4000,0)</f>
        <v>1461</v>
      </c>
      <c r="P10" s="1">
        <f t="shared" ref="P10" si="1">ROUND((0.85*F10+6*C10*D10/(B10-2*C10))*PI()*(B10-2*C10)^2/4000,0)</f>
        <v>1821</v>
      </c>
      <c r="Q10" s="35">
        <f>PI()*((B10*B10-(B10-2*C10)^2)*D10+(B10-2*C10)^2*F10)/4000</f>
        <v>1579.0338340600215</v>
      </c>
      <c r="R10" s="36">
        <f t="shared" ref="R10" si="2">0.00025*PI()*((B10*B10-(B10-2*C10)^2)*D10*AJ10+F10*(B10-2*C10)^2*(1+AI10*C10*D10/(B10*F10)))</f>
        <v>1579.0338340600217</v>
      </c>
      <c r="S10" s="36">
        <f t="shared" ref="S10" si="3">AK10*R10</f>
        <v>1579.0338340600217</v>
      </c>
      <c r="T10" s="16">
        <f t="shared" ref="T10" si="4">M10/S10</f>
        <v>0.93094901976883337</v>
      </c>
      <c r="U10">
        <v>20</v>
      </c>
      <c r="V10">
        <v>20</v>
      </c>
      <c r="W10" s="39">
        <f>PI()*B10*C10*D10/(1000*P10)</f>
        <v>0.44904935124523904</v>
      </c>
      <c r="Z10" s="1"/>
      <c r="AA10" s="37"/>
      <c r="AB10" s="1"/>
      <c r="AE10" s="36">
        <f t="shared" ref="AE10" si="5">0.00025*PI()*((B10*B10-(B10-2*C10)^2)*D10+F10*(B10-2*C10)^2)</f>
        <v>1579.0338340600217</v>
      </c>
      <c r="AF10" s="1">
        <f t="shared" ref="AF10" si="6">SQRT((64*AE10*H10*H10)/(PI()^3*((B10^4-(B10-2*C10)^4)*E10+(B10-2*C10)^4*G10*0.6)))</f>
        <v>0.17697246579050485</v>
      </c>
      <c r="AG10" s="1">
        <f t="shared" ref="AG10" si="7">IF(AF10&gt;0.5,0,AL10)</f>
        <v>2.1584366948911748</v>
      </c>
      <c r="AH10" s="1">
        <f t="shared" ref="AH10" si="8">IF((0.25*(3+2*AF10))&gt;1,1,(0.25*(3+2*AF10)))</f>
        <v>0.83848623289525248</v>
      </c>
      <c r="AI10" s="1">
        <f t="shared" ref="AI10" si="9">IF((U10+V10)&gt;(0.2*B10),0,AG10*(1-5*(U10+V10)/B10))</f>
        <v>0</v>
      </c>
      <c r="AJ10" s="1">
        <f t="shared" ref="AJ10" si="10">IF((U10+V10)&gt;(0.2*B10),1,(AH10+(1-AH10)*5*(U10+V10)/B10))</f>
        <v>1</v>
      </c>
      <c r="AK10" s="38">
        <f t="shared" ref="AK10" si="11">IF(J10&lt;0.2,1,1/(0.5*(1+0.21*(J10-0.2)+J10*J10)+SQRT((0.5*(1+0.21*(J10-0.2)+J10*J10))^2-J10*J10)))</f>
        <v>1</v>
      </c>
      <c r="AL10" s="16">
        <f t="shared" ref="AL10" si="12">IF((4.9-18.5*AF10+17*AF10*AF10)&lt;0,0,(4.9-18.5*AF10+17*AF10*AF10))</f>
        <v>2.1584366948911748</v>
      </c>
    </row>
    <row r="11" spans="1:38" x14ac:dyDescent="0.25">
      <c r="A11" t="s">
        <v>32</v>
      </c>
      <c r="B11">
        <v>166</v>
      </c>
      <c r="C11" s="16">
        <v>5</v>
      </c>
      <c r="D11">
        <v>313.60000000000002</v>
      </c>
      <c r="E11" s="1">
        <v>200</v>
      </c>
      <c r="F11" s="18">
        <v>41.120000000000005</v>
      </c>
      <c r="G11" s="3">
        <f t="shared" ref="G11:G74" si="13">22*((F11+8)/10)^0.3</f>
        <v>35.465018298445202</v>
      </c>
      <c r="H11">
        <v>665</v>
      </c>
      <c r="I11" s="17">
        <f t="shared" ref="I11:I36" si="14">H11/B11</f>
        <v>4.0060240963855422</v>
      </c>
      <c r="J11" s="38">
        <f t="shared" ref="J11:J74" si="15">SQRT((64*AE11*H11*H11)/(PI()^3*((B11^4-(B11-2*C11)^4)*E11+(B11-2*C11)^4*G11*0.6)))</f>
        <v>0.17697246579050485</v>
      </c>
      <c r="K11" s="33">
        <f t="shared" ref="K11:K36" si="16">B11/C11</f>
        <v>33.200000000000003</v>
      </c>
      <c r="L11" s="34">
        <f t="shared" ref="L11:L36" si="17">K11/(90*235/D11)</f>
        <v>0.4922704491725769</v>
      </c>
      <c r="M11">
        <v>1519</v>
      </c>
      <c r="O11" s="1">
        <f t="shared" ref="O11:O36" si="18">ROUND((0.85*F11*(B11-2*C11)^2+D11*(B11*B11-(B11-2*C11)^2))*PI()/4000,0)</f>
        <v>1461</v>
      </c>
      <c r="P11" s="1">
        <f t="shared" ref="P11:P36" si="19">ROUND((0.85*F11+6*C11*D11/(B11-2*C11))*PI()*(B11-2*C11)^2/4000,0)</f>
        <v>1821</v>
      </c>
      <c r="Q11" s="35">
        <f t="shared" ref="Q11:Q36" si="20">PI()*((B11*B11-(B11-2*C11)^2)*D11+(B11-2*C11)^2*F11)/4000</f>
        <v>1579.0338340600215</v>
      </c>
      <c r="R11" s="36">
        <f t="shared" ref="R11:R36" si="21">0.00025*PI()*((B11*B11-(B11-2*C11)^2)*D11*AJ11+F11*(B11-2*C11)^2*(1+AI11*C11*D11/(B11*F11)))</f>
        <v>1579.0338340600217</v>
      </c>
      <c r="S11" s="36">
        <f t="shared" ref="S11:S36" si="22">AK11*R11</f>
        <v>1579.0338340600217</v>
      </c>
      <c r="T11" s="16">
        <f t="shared" ref="T11:T55" si="23">M11/S11</f>
        <v>0.96198065376112785</v>
      </c>
      <c r="U11">
        <v>20</v>
      </c>
      <c r="V11">
        <v>20</v>
      </c>
      <c r="W11" s="39">
        <f t="shared" ref="W11:W74" si="24">PI()*B11*C11*D11/(1000*P11)</f>
        <v>0.44904935124523904</v>
      </c>
      <c r="AE11" s="36">
        <f t="shared" ref="AE11:AE36" si="25">0.00025*PI()*((B11*B11-(B11-2*C11)^2)*D11+F11*(B11-2*C11)^2)</f>
        <v>1579.0338340600217</v>
      </c>
      <c r="AF11" s="1">
        <f t="shared" ref="AF11:AF36" si="26">SQRT((64*AE11*H11*H11)/(PI()^3*((B11^4-(B11-2*C11)^4)*E11+(B11-2*C11)^4*G11*0.6)))</f>
        <v>0.17697246579050485</v>
      </c>
      <c r="AG11" s="1">
        <f t="shared" ref="AG11:AG36" si="27">IF(AF11&gt;0.5,0,AL11)</f>
        <v>2.1584366948911748</v>
      </c>
      <c r="AH11" s="1">
        <f t="shared" ref="AH11:AH36" si="28">IF((0.25*(3+2*AF11))&gt;1,1,(0.25*(3+2*AF11)))</f>
        <v>0.83848623289525248</v>
      </c>
      <c r="AI11" s="1">
        <f t="shared" ref="AI11:AI36" si="29">IF((U11+V11)&gt;(0.2*B11),0,AG11*(1-5*(U11+V11)/B11))</f>
        <v>0</v>
      </c>
      <c r="AJ11" s="1">
        <f t="shared" ref="AJ11:AJ36" si="30">IF((U11+V11)&gt;(0.2*B11),1,(AH11+(1-AH11)*5*(U11+V11)/B11))</f>
        <v>1</v>
      </c>
      <c r="AK11" s="38">
        <f t="shared" ref="AK11:AK36" si="31">IF(J11&lt;0.2,1,1/(0.5*(1+0.21*(J11-0.2)+J11*J11)+SQRT((0.5*(1+0.21*(J11-0.2)+J11*J11))^2-J11*J11)))</f>
        <v>1</v>
      </c>
      <c r="AL11" s="16">
        <f t="shared" ref="AL11:AL36" si="32">IF((4.9-18.5*AF11+17*AF11*AF11)&lt;0,0,(4.9-18.5*AF11+17*AF11*AF11))</f>
        <v>2.1584366948911748</v>
      </c>
    </row>
    <row r="12" spans="1:38" x14ac:dyDescent="0.25">
      <c r="A12" t="s">
        <v>33</v>
      </c>
      <c r="B12">
        <v>166</v>
      </c>
      <c r="C12" s="16">
        <v>5</v>
      </c>
      <c r="D12">
        <v>313.60000000000002</v>
      </c>
      <c r="E12" s="1">
        <v>200</v>
      </c>
      <c r="F12" s="18">
        <v>41.120000000000005</v>
      </c>
      <c r="G12" s="3">
        <f t="shared" si="13"/>
        <v>35.465018298445202</v>
      </c>
      <c r="H12">
        <v>665</v>
      </c>
      <c r="I12" s="17">
        <f t="shared" si="14"/>
        <v>4.0060240963855422</v>
      </c>
      <c r="J12" s="38">
        <f t="shared" si="15"/>
        <v>0.17697246579050485</v>
      </c>
      <c r="K12" s="33">
        <f t="shared" si="16"/>
        <v>33.200000000000003</v>
      </c>
      <c r="L12" s="34">
        <f t="shared" si="17"/>
        <v>0.4922704491725769</v>
      </c>
      <c r="M12">
        <v>1240</v>
      </c>
      <c r="O12" s="1">
        <f t="shared" si="18"/>
        <v>1461</v>
      </c>
      <c r="P12" s="1">
        <f t="shared" si="19"/>
        <v>1821</v>
      </c>
      <c r="Q12" s="35">
        <f t="shared" si="20"/>
        <v>1579.0338340600215</v>
      </c>
      <c r="R12" s="36">
        <f t="shared" si="21"/>
        <v>1579.0338340600217</v>
      </c>
      <c r="S12" s="36">
        <f t="shared" si="22"/>
        <v>1579.0338340600217</v>
      </c>
      <c r="T12" s="16">
        <f t="shared" si="23"/>
        <v>0.78529032960092071</v>
      </c>
      <c r="U12">
        <v>40</v>
      </c>
      <c r="V12">
        <v>40</v>
      </c>
      <c r="W12" s="39">
        <f t="shared" si="24"/>
        <v>0.44904935124523904</v>
      </c>
      <c r="AE12" s="36">
        <f t="shared" si="25"/>
        <v>1579.0338340600217</v>
      </c>
      <c r="AF12" s="1">
        <f t="shared" si="26"/>
        <v>0.17697246579050485</v>
      </c>
      <c r="AG12" s="1">
        <f t="shared" si="27"/>
        <v>2.1584366948911748</v>
      </c>
      <c r="AH12" s="1">
        <f t="shared" si="28"/>
        <v>0.83848623289525248</v>
      </c>
      <c r="AI12" s="1">
        <f t="shared" si="29"/>
        <v>0</v>
      </c>
      <c r="AJ12" s="1">
        <f t="shared" si="30"/>
        <v>1</v>
      </c>
      <c r="AK12" s="38">
        <f t="shared" si="31"/>
        <v>1</v>
      </c>
      <c r="AL12" s="16">
        <f t="shared" si="32"/>
        <v>2.1584366948911748</v>
      </c>
    </row>
    <row r="13" spans="1:38" x14ac:dyDescent="0.25">
      <c r="A13" t="s">
        <v>34</v>
      </c>
      <c r="B13">
        <v>166</v>
      </c>
      <c r="C13" s="16">
        <v>5</v>
      </c>
      <c r="D13">
        <v>313.60000000000002</v>
      </c>
      <c r="E13" s="1">
        <v>200</v>
      </c>
      <c r="F13" s="18">
        <v>41.120000000000005</v>
      </c>
      <c r="G13" s="3">
        <f t="shared" si="13"/>
        <v>35.465018298445202</v>
      </c>
      <c r="H13">
        <v>665</v>
      </c>
      <c r="I13" s="17">
        <f t="shared" si="14"/>
        <v>4.0060240963855422</v>
      </c>
      <c r="J13" s="38">
        <f t="shared" si="15"/>
        <v>0.17697246579050485</v>
      </c>
      <c r="K13" s="33">
        <f t="shared" si="16"/>
        <v>33.200000000000003</v>
      </c>
      <c r="L13" s="34">
        <f t="shared" si="17"/>
        <v>0.4922704491725769</v>
      </c>
      <c r="M13">
        <v>1245</v>
      </c>
      <c r="O13" s="1">
        <f t="shared" si="18"/>
        <v>1461</v>
      </c>
      <c r="P13" s="1">
        <f t="shared" si="19"/>
        <v>1821</v>
      </c>
      <c r="Q13" s="35">
        <f t="shared" si="20"/>
        <v>1579.0338340600215</v>
      </c>
      <c r="R13" s="36">
        <f t="shared" si="21"/>
        <v>1579.0338340600217</v>
      </c>
      <c r="S13" s="36">
        <f t="shared" si="22"/>
        <v>1579.0338340600217</v>
      </c>
      <c r="T13" s="16">
        <f t="shared" si="23"/>
        <v>0.78845682286544061</v>
      </c>
      <c r="U13">
        <v>40</v>
      </c>
      <c r="V13">
        <v>40</v>
      </c>
      <c r="W13" s="39">
        <f t="shared" si="24"/>
        <v>0.44904935124523904</v>
      </c>
      <c r="AE13" s="36">
        <f t="shared" si="25"/>
        <v>1579.0338340600217</v>
      </c>
      <c r="AF13" s="1">
        <f t="shared" si="26"/>
        <v>0.17697246579050485</v>
      </c>
      <c r="AG13" s="1">
        <f t="shared" si="27"/>
        <v>2.1584366948911748</v>
      </c>
      <c r="AH13" s="1">
        <f t="shared" si="28"/>
        <v>0.83848623289525248</v>
      </c>
      <c r="AI13" s="1">
        <f t="shared" si="29"/>
        <v>0</v>
      </c>
      <c r="AJ13" s="1">
        <f t="shared" si="30"/>
        <v>1</v>
      </c>
      <c r="AK13" s="38">
        <f t="shared" si="31"/>
        <v>1</v>
      </c>
      <c r="AL13" s="16">
        <f t="shared" si="32"/>
        <v>2.1584366948911748</v>
      </c>
    </row>
    <row r="14" spans="1:38" x14ac:dyDescent="0.25">
      <c r="A14" t="s">
        <v>35</v>
      </c>
      <c r="B14">
        <v>166</v>
      </c>
      <c r="C14" s="16">
        <v>5</v>
      </c>
      <c r="D14">
        <v>313.60000000000002</v>
      </c>
      <c r="E14" s="1">
        <v>200</v>
      </c>
      <c r="F14" s="18">
        <v>41.120000000000005</v>
      </c>
      <c r="G14" s="3">
        <f t="shared" si="13"/>
        <v>35.465018298445202</v>
      </c>
      <c r="H14">
        <v>665</v>
      </c>
      <c r="I14" s="17">
        <f t="shared" si="14"/>
        <v>4.0060240963855422</v>
      </c>
      <c r="J14" s="38">
        <f t="shared" si="15"/>
        <v>0.17697246579050485</v>
      </c>
      <c r="K14" s="33">
        <f t="shared" si="16"/>
        <v>33.200000000000003</v>
      </c>
      <c r="L14" s="34">
        <f t="shared" si="17"/>
        <v>0.4922704491725769</v>
      </c>
      <c r="M14">
        <v>707</v>
      </c>
      <c r="O14" s="1">
        <f t="shared" si="18"/>
        <v>1461</v>
      </c>
      <c r="P14" s="1">
        <f t="shared" si="19"/>
        <v>1821</v>
      </c>
      <c r="Q14" s="35">
        <f t="shared" si="20"/>
        <v>1579.0338340600215</v>
      </c>
      <c r="R14" s="36">
        <f t="shared" si="21"/>
        <v>1579.0338340600217</v>
      </c>
      <c r="S14" s="36">
        <f t="shared" si="22"/>
        <v>1579.0338340600217</v>
      </c>
      <c r="T14" s="16">
        <f t="shared" si="23"/>
        <v>0.4477421476031056</v>
      </c>
      <c r="U14">
        <v>100</v>
      </c>
      <c r="V14">
        <v>100</v>
      </c>
      <c r="W14" s="39">
        <f t="shared" si="24"/>
        <v>0.44904935124523904</v>
      </c>
      <c r="AE14" s="36">
        <f t="shared" si="25"/>
        <v>1579.0338340600217</v>
      </c>
      <c r="AF14" s="1">
        <f t="shared" si="26"/>
        <v>0.17697246579050485</v>
      </c>
      <c r="AG14" s="1">
        <f t="shared" si="27"/>
        <v>2.1584366948911748</v>
      </c>
      <c r="AH14" s="1">
        <f t="shared" si="28"/>
        <v>0.83848623289525248</v>
      </c>
      <c r="AI14" s="1">
        <f t="shared" si="29"/>
        <v>0</v>
      </c>
      <c r="AJ14" s="1">
        <f t="shared" si="30"/>
        <v>1</v>
      </c>
      <c r="AK14" s="38">
        <f t="shared" si="31"/>
        <v>1</v>
      </c>
      <c r="AL14" s="16">
        <f t="shared" si="32"/>
        <v>2.1584366948911748</v>
      </c>
    </row>
    <row r="15" spans="1:38" x14ac:dyDescent="0.25">
      <c r="A15" t="s">
        <v>36</v>
      </c>
      <c r="B15">
        <v>166</v>
      </c>
      <c r="C15" s="16">
        <v>5</v>
      </c>
      <c r="D15">
        <v>313.60000000000002</v>
      </c>
      <c r="E15" s="1">
        <v>200</v>
      </c>
      <c r="F15" s="18">
        <v>41.120000000000005</v>
      </c>
      <c r="G15" s="3">
        <f t="shared" si="13"/>
        <v>35.465018298445202</v>
      </c>
      <c r="H15">
        <v>665</v>
      </c>
      <c r="I15" s="17">
        <f t="shared" si="14"/>
        <v>4.0060240963855422</v>
      </c>
      <c r="J15" s="38">
        <f t="shared" si="15"/>
        <v>0.17697246579050485</v>
      </c>
      <c r="K15" s="33">
        <f t="shared" si="16"/>
        <v>33.200000000000003</v>
      </c>
      <c r="L15" s="34">
        <f t="shared" si="17"/>
        <v>0.4922704491725769</v>
      </c>
      <c r="M15">
        <v>637</v>
      </c>
      <c r="O15" s="1">
        <f t="shared" si="18"/>
        <v>1461</v>
      </c>
      <c r="P15" s="1">
        <f t="shared" si="19"/>
        <v>1821</v>
      </c>
      <c r="Q15" s="35">
        <f t="shared" si="20"/>
        <v>1579.0338340600215</v>
      </c>
      <c r="R15" s="36">
        <f t="shared" si="21"/>
        <v>1579.0338340600217</v>
      </c>
      <c r="S15" s="36">
        <f t="shared" si="22"/>
        <v>1579.0338340600217</v>
      </c>
      <c r="T15" s="16">
        <f t="shared" si="23"/>
        <v>0.4034112418998278</v>
      </c>
      <c r="U15">
        <v>100</v>
      </c>
      <c r="V15">
        <v>100</v>
      </c>
      <c r="W15" s="39">
        <f t="shared" si="24"/>
        <v>0.44904935124523904</v>
      </c>
      <c r="AE15" s="36">
        <f t="shared" si="25"/>
        <v>1579.0338340600217</v>
      </c>
      <c r="AF15" s="1">
        <f t="shared" si="26"/>
        <v>0.17697246579050485</v>
      </c>
      <c r="AG15" s="1">
        <f t="shared" si="27"/>
        <v>2.1584366948911748</v>
      </c>
      <c r="AH15" s="1">
        <f t="shared" si="28"/>
        <v>0.83848623289525248</v>
      </c>
      <c r="AI15" s="1">
        <f t="shared" si="29"/>
        <v>0</v>
      </c>
      <c r="AJ15" s="1">
        <f t="shared" si="30"/>
        <v>1</v>
      </c>
      <c r="AK15" s="38">
        <f t="shared" si="31"/>
        <v>1</v>
      </c>
      <c r="AL15" s="16">
        <f t="shared" si="32"/>
        <v>2.1584366948911748</v>
      </c>
    </row>
    <row r="16" spans="1:38" x14ac:dyDescent="0.25">
      <c r="A16" t="s">
        <v>37</v>
      </c>
      <c r="B16">
        <v>166</v>
      </c>
      <c r="C16" s="16">
        <v>5</v>
      </c>
      <c r="D16">
        <v>297.89999999999998</v>
      </c>
      <c r="E16" s="1">
        <v>200</v>
      </c>
      <c r="F16" s="18">
        <v>41.120000000000005</v>
      </c>
      <c r="G16" s="3">
        <f t="shared" si="13"/>
        <v>35.465018298445202</v>
      </c>
      <c r="H16">
        <v>1495</v>
      </c>
      <c r="I16" s="17">
        <f t="shared" si="14"/>
        <v>9.0060240963855414</v>
      </c>
      <c r="J16" s="38">
        <f t="shared" si="15"/>
        <v>0.39282148320259042</v>
      </c>
      <c r="K16" s="33">
        <f t="shared" si="16"/>
        <v>33.200000000000003</v>
      </c>
      <c r="L16" s="34">
        <f t="shared" si="17"/>
        <v>0.46762553191489364</v>
      </c>
      <c r="M16">
        <v>1465</v>
      </c>
      <c r="O16" s="1">
        <f t="shared" si="18"/>
        <v>1421</v>
      </c>
      <c r="P16" s="1">
        <f t="shared" si="19"/>
        <v>1763</v>
      </c>
      <c r="Q16" s="35">
        <f t="shared" si="20"/>
        <v>1539.3288153076264</v>
      </c>
      <c r="R16" s="36">
        <f t="shared" si="21"/>
        <v>1539.3288153076267</v>
      </c>
      <c r="S16" s="36">
        <f t="shared" si="22"/>
        <v>1469.5429599020497</v>
      </c>
      <c r="T16" s="16">
        <f t="shared" si="23"/>
        <v>0.99690858993169384</v>
      </c>
      <c r="U16">
        <v>20</v>
      </c>
      <c r="V16">
        <v>20</v>
      </c>
      <c r="W16" s="39">
        <f t="shared" si="24"/>
        <v>0.44060168732198046</v>
      </c>
      <c r="AE16" s="36">
        <f t="shared" si="25"/>
        <v>1539.3288153076267</v>
      </c>
      <c r="AF16" s="1">
        <f t="shared" si="26"/>
        <v>0.39282148320259042</v>
      </c>
      <c r="AG16" s="1">
        <f t="shared" si="27"/>
        <v>0.25605076106528912</v>
      </c>
      <c r="AH16" s="1">
        <f t="shared" si="28"/>
        <v>0.94641074160129524</v>
      </c>
      <c r="AI16" s="1">
        <f t="shared" si="29"/>
        <v>0</v>
      </c>
      <c r="AJ16" s="1">
        <f t="shared" si="30"/>
        <v>1</v>
      </c>
      <c r="AK16" s="38">
        <f t="shared" si="31"/>
        <v>0.95466475082412416</v>
      </c>
      <c r="AL16" s="16">
        <f t="shared" si="32"/>
        <v>0.25605076106528912</v>
      </c>
    </row>
    <row r="17" spans="1:38" x14ac:dyDescent="0.25">
      <c r="A17" t="s">
        <v>38</v>
      </c>
      <c r="B17">
        <v>166</v>
      </c>
      <c r="C17" s="16">
        <v>5</v>
      </c>
      <c r="D17">
        <v>297.89999999999998</v>
      </c>
      <c r="E17" s="1">
        <v>200</v>
      </c>
      <c r="F17" s="18">
        <v>41.120000000000005</v>
      </c>
      <c r="G17" s="3">
        <f t="shared" si="13"/>
        <v>35.465018298445202</v>
      </c>
      <c r="H17">
        <v>1495</v>
      </c>
      <c r="I17" s="17">
        <f t="shared" si="14"/>
        <v>9.0060240963855414</v>
      </c>
      <c r="J17" s="38">
        <f t="shared" si="15"/>
        <v>0.39282148320259042</v>
      </c>
      <c r="K17" s="33">
        <f t="shared" si="16"/>
        <v>33.200000000000003</v>
      </c>
      <c r="L17" s="34">
        <f t="shared" si="17"/>
        <v>0.46762553191489364</v>
      </c>
      <c r="M17">
        <v>1431</v>
      </c>
      <c r="O17" s="1">
        <f t="shared" si="18"/>
        <v>1421</v>
      </c>
      <c r="P17" s="1">
        <f t="shared" si="19"/>
        <v>1763</v>
      </c>
      <c r="Q17" s="35">
        <f t="shared" si="20"/>
        <v>1539.3288153076264</v>
      </c>
      <c r="R17" s="36">
        <f t="shared" si="21"/>
        <v>1539.3288153076267</v>
      </c>
      <c r="S17" s="36">
        <f t="shared" si="22"/>
        <v>1469.5429599020497</v>
      </c>
      <c r="T17" s="16">
        <f t="shared" si="23"/>
        <v>0.97377214484112884</v>
      </c>
      <c r="U17">
        <v>20</v>
      </c>
      <c r="V17">
        <v>20</v>
      </c>
      <c r="W17" s="39">
        <f t="shared" si="24"/>
        <v>0.44060168732198046</v>
      </c>
      <c r="AE17" s="36">
        <f t="shared" si="25"/>
        <v>1539.3288153076267</v>
      </c>
      <c r="AF17" s="1">
        <f t="shared" si="26"/>
        <v>0.39282148320259042</v>
      </c>
      <c r="AG17" s="1">
        <f t="shared" si="27"/>
        <v>0.25605076106528912</v>
      </c>
      <c r="AH17" s="1">
        <f t="shared" si="28"/>
        <v>0.94641074160129524</v>
      </c>
      <c r="AI17" s="1">
        <f t="shared" si="29"/>
        <v>0</v>
      </c>
      <c r="AJ17" s="1">
        <f t="shared" si="30"/>
        <v>1</v>
      </c>
      <c r="AK17" s="38">
        <f t="shared" si="31"/>
        <v>0.95466475082412416</v>
      </c>
      <c r="AL17" s="16">
        <f t="shared" si="32"/>
        <v>0.25605076106528912</v>
      </c>
    </row>
    <row r="18" spans="1:38" x14ac:dyDescent="0.25">
      <c r="A18" t="s">
        <v>39</v>
      </c>
      <c r="B18">
        <v>166</v>
      </c>
      <c r="C18" s="16">
        <v>5</v>
      </c>
      <c r="D18">
        <v>297.89999999999998</v>
      </c>
      <c r="E18" s="1">
        <v>200</v>
      </c>
      <c r="F18" s="18">
        <v>41.120000000000005</v>
      </c>
      <c r="G18" s="3">
        <f t="shared" si="13"/>
        <v>35.465018298445202</v>
      </c>
      <c r="H18">
        <v>1495</v>
      </c>
      <c r="I18" s="17">
        <f t="shared" si="14"/>
        <v>9.0060240963855414</v>
      </c>
      <c r="J18" s="38">
        <f t="shared" si="15"/>
        <v>0.39282148320259042</v>
      </c>
      <c r="K18" s="33">
        <f t="shared" si="16"/>
        <v>33.200000000000003</v>
      </c>
      <c r="L18" s="34">
        <f t="shared" si="17"/>
        <v>0.46762553191489364</v>
      </c>
      <c r="M18">
        <v>1093</v>
      </c>
      <c r="O18" s="1">
        <f t="shared" si="18"/>
        <v>1421</v>
      </c>
      <c r="P18" s="1">
        <f t="shared" si="19"/>
        <v>1763</v>
      </c>
      <c r="Q18" s="35">
        <f t="shared" si="20"/>
        <v>1539.3288153076264</v>
      </c>
      <c r="R18" s="36">
        <f t="shared" si="21"/>
        <v>1539.3288153076267</v>
      </c>
      <c r="S18" s="36">
        <f t="shared" si="22"/>
        <v>1469.5429599020497</v>
      </c>
      <c r="T18" s="16">
        <f t="shared" si="23"/>
        <v>0.7437686612937483</v>
      </c>
      <c r="U18">
        <v>40</v>
      </c>
      <c r="V18">
        <v>40</v>
      </c>
      <c r="W18" s="39">
        <f t="shared" si="24"/>
        <v>0.44060168732198046</v>
      </c>
      <c r="AE18" s="36">
        <f t="shared" si="25"/>
        <v>1539.3288153076267</v>
      </c>
      <c r="AF18" s="1">
        <f t="shared" si="26"/>
        <v>0.39282148320259042</v>
      </c>
      <c r="AG18" s="1">
        <f t="shared" si="27"/>
        <v>0.25605076106528912</v>
      </c>
      <c r="AH18" s="1">
        <f t="shared" si="28"/>
        <v>0.94641074160129524</v>
      </c>
      <c r="AI18" s="1">
        <f t="shared" si="29"/>
        <v>0</v>
      </c>
      <c r="AJ18" s="1">
        <f t="shared" si="30"/>
        <v>1</v>
      </c>
      <c r="AK18" s="38">
        <f t="shared" si="31"/>
        <v>0.95466475082412416</v>
      </c>
      <c r="AL18" s="16">
        <f t="shared" si="32"/>
        <v>0.25605076106528912</v>
      </c>
    </row>
    <row r="19" spans="1:38" x14ac:dyDescent="0.25">
      <c r="A19" t="s">
        <v>40</v>
      </c>
      <c r="B19">
        <v>166</v>
      </c>
      <c r="C19" s="16">
        <v>5</v>
      </c>
      <c r="D19">
        <v>297.89999999999998</v>
      </c>
      <c r="E19" s="1">
        <v>200</v>
      </c>
      <c r="F19" s="18">
        <v>41.120000000000005</v>
      </c>
      <c r="G19" s="3">
        <f t="shared" si="13"/>
        <v>35.465018298445202</v>
      </c>
      <c r="H19">
        <v>1495</v>
      </c>
      <c r="I19" s="17">
        <f t="shared" si="14"/>
        <v>9.0060240963855414</v>
      </c>
      <c r="J19" s="38">
        <f t="shared" si="15"/>
        <v>0.39282148320259042</v>
      </c>
      <c r="K19" s="33">
        <f t="shared" si="16"/>
        <v>33.200000000000003</v>
      </c>
      <c r="L19" s="34">
        <f t="shared" si="17"/>
        <v>0.46762553191489364</v>
      </c>
      <c r="M19">
        <v>1147</v>
      </c>
      <c r="O19" s="1">
        <f t="shared" si="18"/>
        <v>1421</v>
      </c>
      <c r="P19" s="1">
        <f t="shared" si="19"/>
        <v>1763</v>
      </c>
      <c r="Q19" s="35">
        <f t="shared" si="20"/>
        <v>1539.3288153076264</v>
      </c>
      <c r="R19" s="36">
        <f t="shared" si="21"/>
        <v>1539.3288153076267</v>
      </c>
      <c r="S19" s="36">
        <f t="shared" si="22"/>
        <v>1469.5429599020497</v>
      </c>
      <c r="T19" s="16">
        <f t="shared" si="23"/>
        <v>0.78051477996699847</v>
      </c>
      <c r="U19">
        <v>40</v>
      </c>
      <c r="V19">
        <v>40</v>
      </c>
      <c r="W19" s="39">
        <f t="shared" si="24"/>
        <v>0.44060168732198046</v>
      </c>
      <c r="AE19" s="36">
        <f t="shared" si="25"/>
        <v>1539.3288153076267</v>
      </c>
      <c r="AF19" s="1">
        <f t="shared" si="26"/>
        <v>0.39282148320259042</v>
      </c>
      <c r="AG19" s="1">
        <f t="shared" si="27"/>
        <v>0.25605076106528912</v>
      </c>
      <c r="AH19" s="1">
        <f t="shared" si="28"/>
        <v>0.94641074160129524</v>
      </c>
      <c r="AI19" s="1">
        <f t="shared" si="29"/>
        <v>0</v>
      </c>
      <c r="AJ19" s="1">
        <f t="shared" si="30"/>
        <v>1</v>
      </c>
      <c r="AK19" s="38">
        <f t="shared" si="31"/>
        <v>0.95466475082412416</v>
      </c>
      <c r="AL19" s="16">
        <f t="shared" si="32"/>
        <v>0.25605076106528912</v>
      </c>
    </row>
    <row r="20" spans="1:38" x14ac:dyDescent="0.25">
      <c r="A20" t="s">
        <v>41</v>
      </c>
      <c r="B20">
        <v>166</v>
      </c>
      <c r="C20" s="16">
        <v>5</v>
      </c>
      <c r="D20">
        <v>297.89999999999998</v>
      </c>
      <c r="E20" s="1">
        <v>200</v>
      </c>
      <c r="F20" s="18">
        <v>41.120000000000005</v>
      </c>
      <c r="G20" s="3">
        <f t="shared" si="13"/>
        <v>35.465018298445202</v>
      </c>
      <c r="H20">
        <v>1495</v>
      </c>
      <c r="I20" s="17">
        <f t="shared" si="14"/>
        <v>9.0060240963855414</v>
      </c>
      <c r="J20" s="38">
        <f t="shared" si="15"/>
        <v>0.39282148320259042</v>
      </c>
      <c r="K20" s="33">
        <f t="shared" si="16"/>
        <v>33.200000000000003</v>
      </c>
      <c r="L20" s="34">
        <f t="shared" si="17"/>
        <v>0.46762553191489364</v>
      </c>
      <c r="M20">
        <v>582</v>
      </c>
      <c r="O20" s="1">
        <f t="shared" si="18"/>
        <v>1421</v>
      </c>
      <c r="P20" s="1">
        <f t="shared" si="19"/>
        <v>1763</v>
      </c>
      <c r="Q20" s="35">
        <f t="shared" si="20"/>
        <v>1539.3288153076264</v>
      </c>
      <c r="R20" s="36">
        <f t="shared" si="21"/>
        <v>1539.3288153076267</v>
      </c>
      <c r="S20" s="36">
        <f t="shared" si="22"/>
        <v>1469.5429599020497</v>
      </c>
      <c r="T20" s="16">
        <f t="shared" si="23"/>
        <v>0.39604150125614046</v>
      </c>
      <c r="U20">
        <v>100</v>
      </c>
      <c r="V20">
        <v>100</v>
      </c>
      <c r="W20" s="39">
        <f t="shared" si="24"/>
        <v>0.44060168732198046</v>
      </c>
      <c r="AE20" s="36">
        <f t="shared" si="25"/>
        <v>1539.3288153076267</v>
      </c>
      <c r="AF20" s="1">
        <f t="shared" si="26"/>
        <v>0.39282148320259042</v>
      </c>
      <c r="AG20" s="1">
        <f t="shared" si="27"/>
        <v>0.25605076106528912</v>
      </c>
      <c r="AH20" s="1">
        <f t="shared" si="28"/>
        <v>0.94641074160129524</v>
      </c>
      <c r="AI20" s="1">
        <f t="shared" si="29"/>
        <v>0</v>
      </c>
      <c r="AJ20" s="1">
        <f t="shared" si="30"/>
        <v>1</v>
      </c>
      <c r="AK20" s="38">
        <f t="shared" si="31"/>
        <v>0.95466475082412416</v>
      </c>
      <c r="AL20" s="16">
        <f t="shared" si="32"/>
        <v>0.25605076106528912</v>
      </c>
    </row>
    <row r="21" spans="1:38" x14ac:dyDescent="0.25">
      <c r="A21" t="s">
        <v>42</v>
      </c>
      <c r="B21">
        <v>166</v>
      </c>
      <c r="C21" s="16">
        <v>5</v>
      </c>
      <c r="D21">
        <v>297.89999999999998</v>
      </c>
      <c r="E21" s="1">
        <v>200</v>
      </c>
      <c r="F21" s="18">
        <v>41.120000000000005</v>
      </c>
      <c r="G21" s="3">
        <f t="shared" si="13"/>
        <v>35.465018298445202</v>
      </c>
      <c r="H21">
        <v>1495</v>
      </c>
      <c r="I21" s="17">
        <f t="shared" si="14"/>
        <v>9.0060240963855414</v>
      </c>
      <c r="J21" s="38">
        <f t="shared" si="15"/>
        <v>0.39282148320259042</v>
      </c>
      <c r="K21" s="33">
        <f t="shared" si="16"/>
        <v>33.200000000000003</v>
      </c>
      <c r="L21" s="34">
        <f t="shared" si="17"/>
        <v>0.46762553191489364</v>
      </c>
      <c r="M21">
        <v>568</v>
      </c>
      <c r="O21" s="1">
        <f t="shared" si="18"/>
        <v>1421</v>
      </c>
      <c r="P21" s="1">
        <f t="shared" si="19"/>
        <v>1763</v>
      </c>
      <c r="Q21" s="35">
        <f t="shared" si="20"/>
        <v>1539.3288153076264</v>
      </c>
      <c r="R21" s="36">
        <f t="shared" si="21"/>
        <v>1539.3288153076267</v>
      </c>
      <c r="S21" s="36">
        <f t="shared" si="22"/>
        <v>1469.5429599020497</v>
      </c>
      <c r="T21" s="16">
        <f t="shared" si="23"/>
        <v>0.38651472974826079</v>
      </c>
      <c r="U21">
        <v>100</v>
      </c>
      <c r="V21">
        <v>100</v>
      </c>
      <c r="W21" s="39">
        <f t="shared" si="24"/>
        <v>0.44060168732198046</v>
      </c>
      <c r="AE21" s="36">
        <f t="shared" si="25"/>
        <v>1539.3288153076267</v>
      </c>
      <c r="AF21" s="1">
        <f t="shared" si="26"/>
        <v>0.39282148320259042</v>
      </c>
      <c r="AG21" s="1">
        <f t="shared" si="27"/>
        <v>0.25605076106528912</v>
      </c>
      <c r="AH21" s="1">
        <f t="shared" si="28"/>
        <v>0.94641074160129524</v>
      </c>
      <c r="AI21" s="1">
        <f t="shared" si="29"/>
        <v>0</v>
      </c>
      <c r="AJ21" s="1">
        <f t="shared" si="30"/>
        <v>1</v>
      </c>
      <c r="AK21" s="38">
        <f t="shared" si="31"/>
        <v>0.95466475082412416</v>
      </c>
      <c r="AL21" s="16">
        <f t="shared" si="32"/>
        <v>0.25605076106528912</v>
      </c>
    </row>
    <row r="22" spans="1:38" x14ac:dyDescent="0.25">
      <c r="A22" t="s">
        <v>43</v>
      </c>
      <c r="B22">
        <v>166</v>
      </c>
      <c r="C22" s="16">
        <v>5</v>
      </c>
      <c r="D22">
        <v>277.3</v>
      </c>
      <c r="E22" s="1">
        <v>200</v>
      </c>
      <c r="F22" s="18">
        <v>41.120000000000005</v>
      </c>
      <c r="G22" s="3">
        <f t="shared" si="13"/>
        <v>35.465018298445202</v>
      </c>
      <c r="H22">
        <v>1990</v>
      </c>
      <c r="I22" s="17">
        <f t="shared" si="14"/>
        <v>11.987951807228916</v>
      </c>
      <c r="J22" s="38">
        <f t="shared" si="15"/>
        <v>0.51396168522309416</v>
      </c>
      <c r="K22" s="33">
        <f t="shared" si="16"/>
        <v>33.200000000000003</v>
      </c>
      <c r="L22" s="34">
        <f t="shared" si="17"/>
        <v>0.43528888888888895</v>
      </c>
      <c r="M22">
        <v>1225</v>
      </c>
      <c r="O22" s="1">
        <f t="shared" si="18"/>
        <v>1369</v>
      </c>
      <c r="P22" s="1">
        <f t="shared" si="19"/>
        <v>1687</v>
      </c>
      <c r="Q22" s="35">
        <f t="shared" si="20"/>
        <v>1487.2317843331471</v>
      </c>
      <c r="R22" s="36">
        <f t="shared" si="21"/>
        <v>1487.2317843331473</v>
      </c>
      <c r="S22" s="36">
        <f t="shared" si="22"/>
        <v>1368.0782346612825</v>
      </c>
      <c r="T22" s="16">
        <f t="shared" si="23"/>
        <v>0.89541662820422929</v>
      </c>
      <c r="U22">
        <v>20</v>
      </c>
      <c r="V22">
        <v>20</v>
      </c>
      <c r="W22" s="39">
        <f t="shared" si="24"/>
        <v>0.42861044668498716</v>
      </c>
      <c r="AE22" s="36">
        <f t="shared" si="25"/>
        <v>1487.2317843331473</v>
      </c>
      <c r="AF22" s="1">
        <f t="shared" si="26"/>
        <v>0.51396168522309416</v>
      </c>
      <c r="AG22" s="1">
        <f t="shared" si="27"/>
        <v>0</v>
      </c>
      <c r="AH22" s="1">
        <f t="shared" si="28"/>
        <v>1</v>
      </c>
      <c r="AI22" s="1">
        <f t="shared" si="29"/>
        <v>0</v>
      </c>
      <c r="AJ22" s="1">
        <f t="shared" si="30"/>
        <v>1</v>
      </c>
      <c r="AK22" s="38">
        <f t="shared" si="31"/>
        <v>0.91988232706760531</v>
      </c>
      <c r="AL22" s="16">
        <f t="shared" si="32"/>
        <v>0</v>
      </c>
    </row>
    <row r="23" spans="1:38" x14ac:dyDescent="0.25">
      <c r="A23" t="s">
        <v>44</v>
      </c>
      <c r="B23">
        <v>166</v>
      </c>
      <c r="C23" s="16">
        <v>5</v>
      </c>
      <c r="D23">
        <v>277.3</v>
      </c>
      <c r="E23" s="1">
        <v>200</v>
      </c>
      <c r="F23" s="18">
        <v>41.120000000000005</v>
      </c>
      <c r="G23" s="3">
        <f t="shared" si="13"/>
        <v>35.465018298445202</v>
      </c>
      <c r="H23">
        <v>1990</v>
      </c>
      <c r="I23" s="17">
        <f t="shared" si="14"/>
        <v>11.987951807228916</v>
      </c>
      <c r="J23" s="38">
        <f t="shared" si="15"/>
        <v>0.51396168522309416</v>
      </c>
      <c r="K23" s="33">
        <f t="shared" si="16"/>
        <v>33.200000000000003</v>
      </c>
      <c r="L23" s="34">
        <f t="shared" si="17"/>
        <v>0.43528888888888895</v>
      </c>
      <c r="M23">
        <v>1156</v>
      </c>
      <c r="O23" s="1">
        <f t="shared" si="18"/>
        <v>1369</v>
      </c>
      <c r="P23" s="1">
        <f t="shared" si="19"/>
        <v>1687</v>
      </c>
      <c r="Q23" s="35">
        <f t="shared" si="20"/>
        <v>1487.2317843331471</v>
      </c>
      <c r="R23" s="36">
        <f t="shared" si="21"/>
        <v>1487.2317843331473</v>
      </c>
      <c r="S23" s="36">
        <f t="shared" si="22"/>
        <v>1368.0782346612825</v>
      </c>
      <c r="T23" s="16">
        <f t="shared" si="23"/>
        <v>0.84498091608497072</v>
      </c>
      <c r="U23">
        <v>20</v>
      </c>
      <c r="V23">
        <v>20</v>
      </c>
      <c r="W23" s="39">
        <f t="shared" si="24"/>
        <v>0.42861044668498716</v>
      </c>
      <c r="AE23" s="36">
        <f t="shared" si="25"/>
        <v>1487.2317843331473</v>
      </c>
      <c r="AF23" s="1">
        <f t="shared" si="26"/>
        <v>0.51396168522309416</v>
      </c>
      <c r="AG23" s="1">
        <f t="shared" si="27"/>
        <v>0</v>
      </c>
      <c r="AH23" s="1">
        <f t="shared" si="28"/>
        <v>1</v>
      </c>
      <c r="AI23" s="1">
        <f t="shared" si="29"/>
        <v>0</v>
      </c>
      <c r="AJ23" s="1">
        <f t="shared" si="30"/>
        <v>1</v>
      </c>
      <c r="AK23" s="38">
        <f t="shared" si="31"/>
        <v>0.91988232706760531</v>
      </c>
      <c r="AL23" s="16">
        <f t="shared" si="32"/>
        <v>0</v>
      </c>
    </row>
    <row r="24" spans="1:38" x14ac:dyDescent="0.25">
      <c r="A24" t="s">
        <v>45</v>
      </c>
      <c r="B24">
        <v>166</v>
      </c>
      <c r="C24" s="16">
        <v>5</v>
      </c>
      <c r="D24">
        <v>277.3</v>
      </c>
      <c r="E24" s="1">
        <v>200</v>
      </c>
      <c r="F24" s="18">
        <v>41.120000000000005</v>
      </c>
      <c r="G24" s="3">
        <f t="shared" si="13"/>
        <v>35.465018298445202</v>
      </c>
      <c r="H24">
        <v>1990</v>
      </c>
      <c r="I24" s="17">
        <f t="shared" si="14"/>
        <v>11.987951807228916</v>
      </c>
      <c r="J24" s="38">
        <f t="shared" si="15"/>
        <v>0.51396168522309416</v>
      </c>
      <c r="K24" s="33">
        <f t="shared" si="16"/>
        <v>33.200000000000003</v>
      </c>
      <c r="L24" s="34">
        <f t="shared" si="17"/>
        <v>0.43528888888888895</v>
      </c>
      <c r="M24">
        <v>916</v>
      </c>
      <c r="O24" s="1">
        <f t="shared" si="18"/>
        <v>1369</v>
      </c>
      <c r="P24" s="1">
        <f t="shared" si="19"/>
        <v>1687</v>
      </c>
      <c r="Q24" s="35">
        <f t="shared" si="20"/>
        <v>1487.2317843331471</v>
      </c>
      <c r="R24" s="36">
        <f t="shared" si="21"/>
        <v>1487.2317843331473</v>
      </c>
      <c r="S24" s="36">
        <f t="shared" si="22"/>
        <v>1368.0782346612825</v>
      </c>
      <c r="T24" s="16">
        <f t="shared" si="23"/>
        <v>0.66955235219189724</v>
      </c>
      <c r="U24">
        <v>40</v>
      </c>
      <c r="V24">
        <v>40</v>
      </c>
      <c r="W24" s="39">
        <f t="shared" si="24"/>
        <v>0.42861044668498716</v>
      </c>
      <c r="AE24" s="36">
        <f t="shared" si="25"/>
        <v>1487.2317843331473</v>
      </c>
      <c r="AF24" s="1">
        <f t="shared" si="26"/>
        <v>0.51396168522309416</v>
      </c>
      <c r="AG24" s="1">
        <f t="shared" si="27"/>
        <v>0</v>
      </c>
      <c r="AH24" s="1">
        <f t="shared" si="28"/>
        <v>1</v>
      </c>
      <c r="AI24" s="1">
        <f t="shared" si="29"/>
        <v>0</v>
      </c>
      <c r="AJ24" s="1">
        <f t="shared" si="30"/>
        <v>1</v>
      </c>
      <c r="AK24" s="38">
        <f t="shared" si="31"/>
        <v>0.91988232706760531</v>
      </c>
      <c r="AL24" s="16">
        <f t="shared" si="32"/>
        <v>0</v>
      </c>
    </row>
    <row r="25" spans="1:38" x14ac:dyDescent="0.25">
      <c r="A25" t="s">
        <v>46</v>
      </c>
      <c r="B25">
        <v>166</v>
      </c>
      <c r="C25" s="16">
        <v>5</v>
      </c>
      <c r="D25">
        <v>279.3</v>
      </c>
      <c r="E25" s="1">
        <v>200</v>
      </c>
      <c r="F25" s="18">
        <v>41.120000000000005</v>
      </c>
      <c r="G25" s="3">
        <f t="shared" si="13"/>
        <v>35.465018298445202</v>
      </c>
      <c r="H25">
        <v>1990</v>
      </c>
      <c r="I25" s="17">
        <f t="shared" si="14"/>
        <v>11.987951807228916</v>
      </c>
      <c r="J25" s="38">
        <f t="shared" si="15"/>
        <v>0.51483491604914311</v>
      </c>
      <c r="K25" s="33">
        <f t="shared" si="16"/>
        <v>33.200000000000003</v>
      </c>
      <c r="L25" s="34">
        <f t="shared" si="17"/>
        <v>0.43842836879432628</v>
      </c>
      <c r="M25">
        <v>896</v>
      </c>
      <c r="O25" s="1">
        <f t="shared" si="18"/>
        <v>1374</v>
      </c>
      <c r="P25" s="1">
        <f t="shared" si="19"/>
        <v>1695</v>
      </c>
      <c r="Q25" s="35">
        <f t="shared" si="20"/>
        <v>1492.2897485054268</v>
      </c>
      <c r="R25" s="36">
        <f t="shared" si="21"/>
        <v>1492.2897485054268</v>
      </c>
      <c r="S25" s="36">
        <f t="shared" si="22"/>
        <v>1372.3154489713747</v>
      </c>
      <c r="T25" s="16">
        <f t="shared" si="23"/>
        <v>0.65291110777161387</v>
      </c>
      <c r="U25">
        <v>40</v>
      </c>
      <c r="V25">
        <v>40</v>
      </c>
      <c r="W25" s="39">
        <f t="shared" si="24"/>
        <v>0.4296642285324675</v>
      </c>
      <c r="AE25" s="36">
        <f t="shared" si="25"/>
        <v>1492.2897485054268</v>
      </c>
      <c r="AF25" s="1">
        <f t="shared" si="26"/>
        <v>0.51483491604914311</v>
      </c>
      <c r="AG25" s="1">
        <f t="shared" si="27"/>
        <v>0</v>
      </c>
      <c r="AH25" s="1">
        <f t="shared" si="28"/>
        <v>1</v>
      </c>
      <c r="AI25" s="1">
        <f t="shared" si="29"/>
        <v>0</v>
      </c>
      <c r="AJ25" s="1">
        <f t="shared" si="30"/>
        <v>1</v>
      </c>
      <c r="AK25" s="38">
        <f t="shared" si="31"/>
        <v>0.91960388412893002</v>
      </c>
      <c r="AL25" s="16">
        <f t="shared" si="32"/>
        <v>0</v>
      </c>
    </row>
    <row r="26" spans="1:38" x14ac:dyDescent="0.25">
      <c r="A26" t="s">
        <v>47</v>
      </c>
      <c r="B26">
        <v>166</v>
      </c>
      <c r="C26" s="16">
        <v>5</v>
      </c>
      <c r="D26">
        <v>279.3</v>
      </c>
      <c r="E26" s="1">
        <v>200</v>
      </c>
      <c r="F26" s="18">
        <v>41.120000000000005</v>
      </c>
      <c r="G26" s="3">
        <f t="shared" si="13"/>
        <v>35.465018298445202</v>
      </c>
      <c r="H26">
        <v>1990</v>
      </c>
      <c r="I26" s="17">
        <f t="shared" si="14"/>
        <v>11.987951807228916</v>
      </c>
      <c r="J26" s="38">
        <f t="shared" si="15"/>
        <v>0.51483491604914311</v>
      </c>
      <c r="K26" s="33">
        <f t="shared" si="16"/>
        <v>33.200000000000003</v>
      </c>
      <c r="L26" s="34">
        <f t="shared" si="17"/>
        <v>0.43842836879432628</v>
      </c>
      <c r="M26">
        <v>477</v>
      </c>
      <c r="O26" s="1">
        <f t="shared" si="18"/>
        <v>1374</v>
      </c>
      <c r="P26" s="1">
        <f t="shared" si="19"/>
        <v>1695</v>
      </c>
      <c r="Q26" s="35">
        <f t="shared" si="20"/>
        <v>1492.2897485054268</v>
      </c>
      <c r="R26" s="36">
        <f t="shared" si="21"/>
        <v>1492.2897485054268</v>
      </c>
      <c r="S26" s="36">
        <f t="shared" si="22"/>
        <v>1372.3154489713747</v>
      </c>
      <c r="T26" s="16">
        <f t="shared" si="23"/>
        <v>0.34758772143645073</v>
      </c>
      <c r="U26">
        <v>100</v>
      </c>
      <c r="V26">
        <v>100</v>
      </c>
      <c r="W26" s="39">
        <f t="shared" si="24"/>
        <v>0.4296642285324675</v>
      </c>
      <c r="AE26" s="36">
        <f t="shared" si="25"/>
        <v>1492.2897485054268</v>
      </c>
      <c r="AF26" s="1">
        <f t="shared" si="26"/>
        <v>0.51483491604914311</v>
      </c>
      <c r="AG26" s="1">
        <f t="shared" si="27"/>
        <v>0</v>
      </c>
      <c r="AH26" s="1">
        <f t="shared" si="28"/>
        <v>1</v>
      </c>
      <c r="AI26" s="1">
        <f t="shared" si="29"/>
        <v>0</v>
      </c>
      <c r="AJ26" s="1">
        <f t="shared" si="30"/>
        <v>1</v>
      </c>
      <c r="AK26" s="38">
        <f t="shared" si="31"/>
        <v>0.91960388412893002</v>
      </c>
      <c r="AL26" s="16">
        <f t="shared" si="32"/>
        <v>0</v>
      </c>
    </row>
    <row r="27" spans="1:38" x14ac:dyDescent="0.25">
      <c r="A27" t="s">
        <v>48</v>
      </c>
      <c r="B27">
        <v>166</v>
      </c>
      <c r="C27" s="16">
        <v>5</v>
      </c>
      <c r="D27">
        <v>277.3</v>
      </c>
      <c r="E27" s="1">
        <v>200</v>
      </c>
      <c r="F27" s="18">
        <v>41.120000000000005</v>
      </c>
      <c r="G27" s="3">
        <f t="shared" si="13"/>
        <v>35.465018298445202</v>
      </c>
      <c r="H27">
        <v>1990</v>
      </c>
      <c r="I27" s="17">
        <f t="shared" si="14"/>
        <v>11.987951807228916</v>
      </c>
      <c r="J27" s="38">
        <f t="shared" si="15"/>
        <v>0.51396168522309416</v>
      </c>
      <c r="K27" s="33">
        <f t="shared" si="16"/>
        <v>33.200000000000003</v>
      </c>
      <c r="L27" s="34">
        <f t="shared" si="17"/>
        <v>0.43528888888888895</v>
      </c>
      <c r="M27">
        <v>515</v>
      </c>
      <c r="O27" s="1">
        <f t="shared" si="18"/>
        <v>1369</v>
      </c>
      <c r="P27" s="1">
        <f t="shared" si="19"/>
        <v>1687</v>
      </c>
      <c r="Q27" s="35">
        <f t="shared" si="20"/>
        <v>1487.2317843331471</v>
      </c>
      <c r="R27" s="36">
        <f t="shared" si="21"/>
        <v>1487.2317843331473</v>
      </c>
      <c r="S27" s="36">
        <f t="shared" si="22"/>
        <v>1368.0782346612825</v>
      </c>
      <c r="T27" s="16">
        <f t="shared" si="23"/>
        <v>0.37644046002055354</v>
      </c>
      <c r="U27">
        <v>100</v>
      </c>
      <c r="V27">
        <v>100</v>
      </c>
      <c r="W27" s="39">
        <f t="shared" si="24"/>
        <v>0.42861044668498716</v>
      </c>
      <c r="AE27" s="36">
        <f t="shared" si="25"/>
        <v>1487.2317843331473</v>
      </c>
      <c r="AF27" s="1">
        <f t="shared" si="26"/>
        <v>0.51396168522309416</v>
      </c>
      <c r="AG27" s="1">
        <f t="shared" si="27"/>
        <v>0</v>
      </c>
      <c r="AH27" s="1">
        <f t="shared" si="28"/>
        <v>1</v>
      </c>
      <c r="AI27" s="1">
        <f t="shared" si="29"/>
        <v>0</v>
      </c>
      <c r="AJ27" s="1">
        <f t="shared" si="30"/>
        <v>1</v>
      </c>
      <c r="AK27" s="38">
        <f t="shared" si="31"/>
        <v>0.91988232706760531</v>
      </c>
      <c r="AL27" s="16">
        <f t="shared" si="32"/>
        <v>0</v>
      </c>
    </row>
    <row r="28" spans="1:38" x14ac:dyDescent="0.25">
      <c r="A28" t="s">
        <v>49</v>
      </c>
      <c r="B28">
        <v>166</v>
      </c>
      <c r="C28" s="16">
        <v>5</v>
      </c>
      <c r="D28">
        <v>285.2</v>
      </c>
      <c r="E28" s="1">
        <v>200</v>
      </c>
      <c r="F28" s="18">
        <v>27.84</v>
      </c>
      <c r="G28" s="3">
        <f t="shared" si="13"/>
        <v>32.265104877692274</v>
      </c>
      <c r="H28">
        <v>2990</v>
      </c>
      <c r="I28" s="17">
        <f t="shared" si="14"/>
        <v>18.012048192771083</v>
      </c>
      <c r="J28" s="38">
        <f t="shared" si="15"/>
        <v>0.71785089975061878</v>
      </c>
      <c r="K28" s="33">
        <f t="shared" si="16"/>
        <v>33.200000000000003</v>
      </c>
      <c r="L28" s="34">
        <f t="shared" si="17"/>
        <v>0.44768983451536642</v>
      </c>
      <c r="M28">
        <v>1022</v>
      </c>
      <c r="O28" s="1">
        <f t="shared" si="18"/>
        <v>1174</v>
      </c>
      <c r="P28" s="1">
        <f t="shared" si="19"/>
        <v>1501</v>
      </c>
      <c r="Q28" s="35">
        <f t="shared" si="20"/>
        <v>1253.3841307386842</v>
      </c>
      <c r="R28" s="36">
        <f t="shared" si="21"/>
        <v>1253.3841307386842</v>
      </c>
      <c r="S28" s="36">
        <f t="shared" si="22"/>
        <v>1051.84070375635</v>
      </c>
      <c r="T28" s="16">
        <f t="shared" si="23"/>
        <v>0.9716300161709065</v>
      </c>
      <c r="U28">
        <v>20</v>
      </c>
      <c r="V28">
        <v>-20</v>
      </c>
      <c r="W28" s="39">
        <f t="shared" si="24"/>
        <v>0.49544653336919492</v>
      </c>
      <c r="AE28" s="36">
        <f t="shared" si="25"/>
        <v>1253.3841307386842</v>
      </c>
      <c r="AF28" s="1">
        <f t="shared" si="26"/>
        <v>0.71785089975061878</v>
      </c>
      <c r="AG28" s="1">
        <f t="shared" si="27"/>
        <v>0</v>
      </c>
      <c r="AH28" s="1">
        <f t="shared" si="28"/>
        <v>1</v>
      </c>
      <c r="AI28" s="1">
        <f t="shared" si="29"/>
        <v>0</v>
      </c>
      <c r="AJ28" s="1">
        <f t="shared" si="30"/>
        <v>1</v>
      </c>
      <c r="AK28" s="38">
        <f t="shared" si="31"/>
        <v>0.83920059139128056</v>
      </c>
      <c r="AL28" s="16">
        <f t="shared" si="32"/>
        <v>0.38002689725069416</v>
      </c>
    </row>
    <row r="29" spans="1:38" x14ac:dyDescent="0.25">
      <c r="A29" t="s">
        <v>50</v>
      </c>
      <c r="B29">
        <v>166</v>
      </c>
      <c r="C29" s="16">
        <v>5</v>
      </c>
      <c r="D29">
        <v>289.10000000000002</v>
      </c>
      <c r="E29" s="1">
        <v>200</v>
      </c>
      <c r="F29" s="18">
        <v>27.84</v>
      </c>
      <c r="G29" s="3">
        <f t="shared" si="13"/>
        <v>32.265104877692274</v>
      </c>
      <c r="H29">
        <v>2990</v>
      </c>
      <c r="I29" s="17">
        <f t="shared" si="14"/>
        <v>18.012048192771083</v>
      </c>
      <c r="J29" s="38">
        <f t="shared" si="15"/>
        <v>0.72066979250379182</v>
      </c>
      <c r="K29" s="33">
        <f t="shared" si="16"/>
        <v>33.200000000000003</v>
      </c>
      <c r="L29" s="34">
        <f t="shared" si="17"/>
        <v>0.4538118203309694</v>
      </c>
      <c r="M29">
        <v>1094</v>
      </c>
      <c r="O29" s="1">
        <f t="shared" si="18"/>
        <v>1183</v>
      </c>
      <c r="P29" s="1">
        <f t="shared" si="19"/>
        <v>1515</v>
      </c>
      <c r="Q29" s="35">
        <f t="shared" si="20"/>
        <v>1263.2471608746296</v>
      </c>
      <c r="R29" s="36">
        <f t="shared" si="21"/>
        <v>1263.2471608746296</v>
      </c>
      <c r="S29" s="36">
        <f t="shared" si="22"/>
        <v>1058.37727339202</v>
      </c>
      <c r="T29" s="16">
        <f t="shared" si="23"/>
        <v>1.0336578718227876</v>
      </c>
      <c r="U29">
        <v>20</v>
      </c>
      <c r="V29">
        <v>-20</v>
      </c>
      <c r="W29" s="39">
        <f t="shared" si="24"/>
        <v>0.49758058218272722</v>
      </c>
      <c r="AE29" s="36">
        <f t="shared" si="25"/>
        <v>1263.2471608746296</v>
      </c>
      <c r="AF29" s="1">
        <f t="shared" si="26"/>
        <v>0.72066979250379182</v>
      </c>
      <c r="AG29" s="1">
        <f t="shared" si="27"/>
        <v>0</v>
      </c>
      <c r="AH29" s="1">
        <f t="shared" si="28"/>
        <v>1</v>
      </c>
      <c r="AI29" s="1">
        <f t="shared" si="29"/>
        <v>0</v>
      </c>
      <c r="AJ29" s="1">
        <f t="shared" si="30"/>
        <v>1</v>
      </c>
      <c r="AK29" s="38">
        <f t="shared" si="31"/>
        <v>0.83782279998099141</v>
      </c>
      <c r="AL29" s="16">
        <f t="shared" si="32"/>
        <v>0.39681298574664403</v>
      </c>
    </row>
    <row r="30" spans="1:38" x14ac:dyDescent="0.25">
      <c r="A30" t="s">
        <v>51</v>
      </c>
      <c r="B30">
        <v>166</v>
      </c>
      <c r="C30" s="16">
        <v>5</v>
      </c>
      <c r="D30">
        <v>285.2</v>
      </c>
      <c r="E30" s="1">
        <v>200</v>
      </c>
      <c r="F30" s="18">
        <v>27.84</v>
      </c>
      <c r="G30" s="3">
        <f t="shared" si="13"/>
        <v>32.265104877692274</v>
      </c>
      <c r="H30">
        <v>2240</v>
      </c>
      <c r="I30" s="17">
        <f t="shared" si="14"/>
        <v>13.493975903614459</v>
      </c>
      <c r="J30" s="38">
        <f t="shared" si="15"/>
        <v>0.53778796503056392</v>
      </c>
      <c r="K30" s="33">
        <f t="shared" si="16"/>
        <v>33.200000000000003</v>
      </c>
      <c r="L30" s="34">
        <f t="shared" si="17"/>
        <v>0.44768983451536642</v>
      </c>
      <c r="M30">
        <v>860</v>
      </c>
      <c r="O30" s="1">
        <f t="shared" si="18"/>
        <v>1174</v>
      </c>
      <c r="P30" s="1">
        <f t="shared" si="19"/>
        <v>1501</v>
      </c>
      <c r="Q30" s="35">
        <f t="shared" si="20"/>
        <v>1253.3841307386842</v>
      </c>
      <c r="R30" s="36">
        <f t="shared" si="21"/>
        <v>1253.3841307386842</v>
      </c>
      <c r="S30" s="36">
        <f t="shared" si="22"/>
        <v>1143.2301508408432</v>
      </c>
      <c r="T30" s="16">
        <f t="shared" si="23"/>
        <v>0.75225447768979148</v>
      </c>
      <c r="U30">
        <v>40</v>
      </c>
      <c r="V30">
        <v>-20</v>
      </c>
      <c r="W30" s="39">
        <f t="shared" si="24"/>
        <v>0.49544653336919492</v>
      </c>
      <c r="AE30" s="36">
        <f t="shared" si="25"/>
        <v>1253.3841307386842</v>
      </c>
      <c r="AF30" s="1">
        <f t="shared" si="26"/>
        <v>0.53778796503056392</v>
      </c>
      <c r="AG30" s="1">
        <f t="shared" si="27"/>
        <v>0</v>
      </c>
      <c r="AH30" s="1">
        <f t="shared" si="28"/>
        <v>1</v>
      </c>
      <c r="AI30" s="1">
        <f t="shared" si="29"/>
        <v>0</v>
      </c>
      <c r="AJ30" s="1">
        <f t="shared" si="30"/>
        <v>1</v>
      </c>
      <c r="AK30" s="38">
        <f t="shared" si="31"/>
        <v>0.91211474822732785</v>
      </c>
      <c r="AL30" s="16">
        <f t="shared" si="32"/>
        <v>0</v>
      </c>
    </row>
    <row r="31" spans="1:38" x14ac:dyDescent="0.25">
      <c r="A31" t="s">
        <v>52</v>
      </c>
      <c r="B31">
        <v>166</v>
      </c>
      <c r="C31" s="16">
        <v>5</v>
      </c>
      <c r="D31">
        <v>303.8</v>
      </c>
      <c r="E31" s="1">
        <v>200</v>
      </c>
      <c r="F31" s="18">
        <v>27.84</v>
      </c>
      <c r="G31" s="3">
        <f t="shared" si="13"/>
        <v>32.265104877692274</v>
      </c>
      <c r="H31">
        <v>2240</v>
      </c>
      <c r="I31" s="17">
        <f t="shared" si="14"/>
        <v>13.493975903614459</v>
      </c>
      <c r="J31" s="38">
        <f t="shared" si="15"/>
        <v>0.54778651538811463</v>
      </c>
      <c r="K31" s="33">
        <f t="shared" si="16"/>
        <v>33.200000000000003</v>
      </c>
      <c r="L31" s="34">
        <f t="shared" si="17"/>
        <v>0.4768869976359339</v>
      </c>
      <c r="M31">
        <v>907</v>
      </c>
      <c r="O31" s="1">
        <f t="shared" si="18"/>
        <v>1221</v>
      </c>
      <c r="P31" s="1">
        <f t="shared" si="19"/>
        <v>1569</v>
      </c>
      <c r="Q31" s="35">
        <f t="shared" si="20"/>
        <v>1300.4231975408841</v>
      </c>
      <c r="R31" s="36">
        <f t="shared" si="21"/>
        <v>1300.4231975408843</v>
      </c>
      <c r="S31" s="36">
        <f t="shared" si="22"/>
        <v>1181.7540026216159</v>
      </c>
      <c r="T31" s="16">
        <f t="shared" si="23"/>
        <v>0.76750321808760658</v>
      </c>
      <c r="U31">
        <v>40</v>
      </c>
      <c r="V31">
        <v>-20</v>
      </c>
      <c r="W31" s="39">
        <f t="shared" si="24"/>
        <v>0.50488537538131351</v>
      </c>
      <c r="AE31" s="36">
        <f t="shared" si="25"/>
        <v>1300.4231975408843</v>
      </c>
      <c r="AF31" s="1">
        <f t="shared" si="26"/>
        <v>0.54778651538811463</v>
      </c>
      <c r="AG31" s="1">
        <f t="shared" si="27"/>
        <v>0</v>
      </c>
      <c r="AH31" s="1">
        <f t="shared" si="28"/>
        <v>1</v>
      </c>
      <c r="AI31" s="1">
        <f t="shared" si="29"/>
        <v>0</v>
      </c>
      <c r="AJ31" s="1">
        <f t="shared" si="30"/>
        <v>1</v>
      </c>
      <c r="AK31" s="38">
        <f t="shared" si="31"/>
        <v>0.9087457105166431</v>
      </c>
      <c r="AL31" s="16">
        <f t="shared" si="32"/>
        <v>0</v>
      </c>
    </row>
    <row r="32" spans="1:38" x14ac:dyDescent="0.25">
      <c r="A32" t="s">
        <v>53</v>
      </c>
      <c r="B32">
        <v>166</v>
      </c>
      <c r="C32" s="16">
        <v>5</v>
      </c>
      <c r="D32">
        <v>290.10000000000002</v>
      </c>
      <c r="E32" s="1">
        <v>200</v>
      </c>
      <c r="F32" s="18">
        <v>41.120000000000005</v>
      </c>
      <c r="G32" s="3">
        <f t="shared" si="13"/>
        <v>35.465018298445202</v>
      </c>
      <c r="H32">
        <v>1330</v>
      </c>
      <c r="I32" s="17">
        <f t="shared" si="14"/>
        <v>8.0120481927710845</v>
      </c>
      <c r="J32" s="38">
        <f t="shared" si="15"/>
        <v>0.34722022642045169</v>
      </c>
      <c r="K32" s="33">
        <f t="shared" si="16"/>
        <v>33.200000000000003</v>
      </c>
      <c r="L32" s="34">
        <f t="shared" si="17"/>
        <v>0.45538156028368804</v>
      </c>
      <c r="M32">
        <v>1460</v>
      </c>
      <c r="O32" s="1">
        <f t="shared" si="18"/>
        <v>1402</v>
      </c>
      <c r="P32" s="1">
        <f t="shared" si="19"/>
        <v>1734</v>
      </c>
      <c r="Q32" s="35">
        <f t="shared" si="20"/>
        <v>1519.6027550357367</v>
      </c>
      <c r="R32" s="36">
        <f t="shared" si="21"/>
        <v>1551.4035533209992</v>
      </c>
      <c r="S32" s="36">
        <f t="shared" si="22"/>
        <v>1498.9516964921747</v>
      </c>
      <c r="T32" s="16">
        <f t="shared" si="23"/>
        <v>0.97401404155762394</v>
      </c>
      <c r="U32">
        <v>20</v>
      </c>
      <c r="V32">
        <v>-20</v>
      </c>
      <c r="W32" s="39">
        <f t="shared" si="24"/>
        <v>0.43624112105496615</v>
      </c>
      <c r="AE32" s="36">
        <f t="shared" si="25"/>
        <v>1519.6027550357367</v>
      </c>
      <c r="AF32" s="1">
        <f t="shared" si="26"/>
        <v>0.34722022642045169</v>
      </c>
      <c r="AG32" s="1">
        <f t="shared" si="27"/>
        <v>0.52597786702463001</v>
      </c>
      <c r="AH32" s="1">
        <f t="shared" si="28"/>
        <v>0.9236101132102259</v>
      </c>
      <c r="AI32" s="1">
        <f t="shared" si="29"/>
        <v>0.52597786702463001</v>
      </c>
      <c r="AJ32" s="1">
        <f t="shared" si="30"/>
        <v>0.9236101132102259</v>
      </c>
      <c r="AK32" s="38">
        <f t="shared" si="31"/>
        <v>0.96619070730078971</v>
      </c>
      <c r="AL32" s="16">
        <f t="shared" si="32"/>
        <v>0.52597786702463001</v>
      </c>
    </row>
    <row r="33" spans="1:38" x14ac:dyDescent="0.25">
      <c r="A33" t="s">
        <v>54</v>
      </c>
      <c r="B33">
        <v>166</v>
      </c>
      <c r="C33" s="16">
        <v>5</v>
      </c>
      <c r="D33">
        <v>290.10000000000002</v>
      </c>
      <c r="E33" s="1">
        <v>200</v>
      </c>
      <c r="F33" s="18">
        <v>41.120000000000005</v>
      </c>
      <c r="G33" s="3">
        <f t="shared" si="13"/>
        <v>35.465018298445202</v>
      </c>
      <c r="H33">
        <v>1330</v>
      </c>
      <c r="I33" s="17">
        <f t="shared" si="14"/>
        <v>8.0120481927710845</v>
      </c>
      <c r="J33" s="38">
        <f t="shared" si="15"/>
        <v>0.34722022642045169</v>
      </c>
      <c r="K33" s="33">
        <f t="shared" si="16"/>
        <v>33.200000000000003</v>
      </c>
      <c r="L33" s="34">
        <f t="shared" si="17"/>
        <v>0.45538156028368804</v>
      </c>
      <c r="M33">
        <v>1568</v>
      </c>
      <c r="O33" s="1">
        <f t="shared" si="18"/>
        <v>1402</v>
      </c>
      <c r="P33" s="1">
        <f t="shared" si="19"/>
        <v>1734</v>
      </c>
      <c r="Q33" s="35">
        <f t="shared" si="20"/>
        <v>1519.6027550357367</v>
      </c>
      <c r="R33" s="36">
        <f t="shared" si="21"/>
        <v>1551.4035533209992</v>
      </c>
      <c r="S33" s="36">
        <f t="shared" si="22"/>
        <v>1498.9516964921747</v>
      </c>
      <c r="T33" s="16">
        <f t="shared" si="23"/>
        <v>1.0460643953166811</v>
      </c>
      <c r="U33">
        <v>20</v>
      </c>
      <c r="V33">
        <v>-20</v>
      </c>
      <c r="W33" s="39">
        <f t="shared" si="24"/>
        <v>0.43624112105496615</v>
      </c>
      <c r="AE33" s="36">
        <f t="shared" si="25"/>
        <v>1519.6027550357367</v>
      </c>
      <c r="AF33" s="1">
        <f t="shared" si="26"/>
        <v>0.34722022642045169</v>
      </c>
      <c r="AG33" s="1">
        <f t="shared" si="27"/>
        <v>0.52597786702463001</v>
      </c>
      <c r="AH33" s="1">
        <f t="shared" si="28"/>
        <v>0.9236101132102259</v>
      </c>
      <c r="AI33" s="1">
        <f t="shared" si="29"/>
        <v>0.52597786702463001</v>
      </c>
      <c r="AJ33" s="1">
        <f t="shared" si="30"/>
        <v>0.9236101132102259</v>
      </c>
      <c r="AK33" s="38">
        <f t="shared" si="31"/>
        <v>0.96619070730078971</v>
      </c>
      <c r="AL33" s="16">
        <f t="shared" si="32"/>
        <v>0.52597786702463001</v>
      </c>
    </row>
    <row r="34" spans="1:38" x14ac:dyDescent="0.25">
      <c r="A34" t="s">
        <v>55</v>
      </c>
      <c r="B34">
        <v>166</v>
      </c>
      <c r="C34" s="16">
        <v>5</v>
      </c>
      <c r="D34">
        <v>290.10000000000002</v>
      </c>
      <c r="E34" s="1">
        <v>200</v>
      </c>
      <c r="F34" s="18">
        <v>41.120000000000005</v>
      </c>
      <c r="G34" s="3">
        <f t="shared" si="13"/>
        <v>35.465018298445202</v>
      </c>
      <c r="H34">
        <v>1330</v>
      </c>
      <c r="I34" s="17">
        <f t="shared" si="14"/>
        <v>8.0120481927710845</v>
      </c>
      <c r="J34" s="38">
        <f t="shared" si="15"/>
        <v>0.34722022642045169</v>
      </c>
      <c r="K34" s="33">
        <f t="shared" si="16"/>
        <v>33.200000000000003</v>
      </c>
      <c r="L34" s="34">
        <f t="shared" si="17"/>
        <v>0.45538156028368804</v>
      </c>
      <c r="M34">
        <v>657</v>
      </c>
      <c r="O34" s="1">
        <f t="shared" si="18"/>
        <v>1402</v>
      </c>
      <c r="P34" s="1">
        <f t="shared" si="19"/>
        <v>1734</v>
      </c>
      <c r="Q34" s="35">
        <f t="shared" si="20"/>
        <v>1519.6027550357367</v>
      </c>
      <c r="R34" s="36">
        <f t="shared" si="21"/>
        <v>1551.4035533209992</v>
      </c>
      <c r="S34" s="36">
        <f t="shared" si="22"/>
        <v>1498.9516964921747</v>
      </c>
      <c r="T34" s="16">
        <f t="shared" si="23"/>
        <v>0.43830631870093079</v>
      </c>
      <c r="U34">
        <v>100</v>
      </c>
      <c r="V34">
        <v>-100</v>
      </c>
      <c r="W34" s="39">
        <f t="shared" si="24"/>
        <v>0.43624112105496615</v>
      </c>
      <c r="AE34" s="36">
        <f t="shared" si="25"/>
        <v>1519.6027550357367</v>
      </c>
      <c r="AF34" s="1">
        <f t="shared" si="26"/>
        <v>0.34722022642045169</v>
      </c>
      <c r="AG34" s="1">
        <f t="shared" si="27"/>
        <v>0.52597786702463001</v>
      </c>
      <c r="AH34" s="1">
        <f t="shared" si="28"/>
        <v>0.9236101132102259</v>
      </c>
      <c r="AI34" s="1">
        <f t="shared" si="29"/>
        <v>0.52597786702463001</v>
      </c>
      <c r="AJ34" s="1">
        <f t="shared" si="30"/>
        <v>0.9236101132102259</v>
      </c>
      <c r="AK34" s="38">
        <f t="shared" si="31"/>
        <v>0.96619070730078971</v>
      </c>
      <c r="AL34" s="16">
        <f t="shared" si="32"/>
        <v>0.52597786702463001</v>
      </c>
    </row>
    <row r="35" spans="1:38" x14ac:dyDescent="0.25">
      <c r="A35" t="s">
        <v>56</v>
      </c>
      <c r="B35">
        <v>166</v>
      </c>
      <c r="C35" s="16">
        <v>5</v>
      </c>
      <c r="D35">
        <v>290.10000000000002</v>
      </c>
      <c r="E35" s="1">
        <v>200</v>
      </c>
      <c r="F35" s="18">
        <v>41.120000000000005</v>
      </c>
      <c r="G35" s="3">
        <f t="shared" si="13"/>
        <v>35.465018298445202</v>
      </c>
      <c r="H35">
        <v>1990</v>
      </c>
      <c r="I35" s="17">
        <f t="shared" si="14"/>
        <v>11.987951807228916</v>
      </c>
      <c r="J35" s="38">
        <f t="shared" si="15"/>
        <v>0.51952500043360816</v>
      </c>
      <c r="K35" s="33">
        <f t="shared" si="16"/>
        <v>33.200000000000003</v>
      </c>
      <c r="L35" s="34">
        <f t="shared" si="17"/>
        <v>0.45538156028368804</v>
      </c>
      <c r="M35">
        <v>809</v>
      </c>
      <c r="O35" s="1">
        <f t="shared" si="18"/>
        <v>1402</v>
      </c>
      <c r="P35" s="1">
        <f t="shared" si="19"/>
        <v>1734</v>
      </c>
      <c r="Q35" s="35">
        <f t="shared" si="20"/>
        <v>1519.6027550357367</v>
      </c>
      <c r="R35" s="36">
        <f t="shared" si="21"/>
        <v>1519.6027550357367</v>
      </c>
      <c r="S35" s="36">
        <f t="shared" si="22"/>
        <v>1395.1479507251686</v>
      </c>
      <c r="T35" s="16">
        <f t="shared" si="23"/>
        <v>0.57986681597424761</v>
      </c>
      <c r="U35">
        <v>60</v>
      </c>
      <c r="V35">
        <v>-20</v>
      </c>
      <c r="W35" s="39">
        <f t="shared" si="24"/>
        <v>0.43624112105496615</v>
      </c>
      <c r="AE35" s="36">
        <f t="shared" si="25"/>
        <v>1519.6027550357367</v>
      </c>
      <c r="AF35" s="1">
        <f t="shared" si="26"/>
        <v>0.51952500043360816</v>
      </c>
      <c r="AG35" s="1">
        <f t="shared" si="27"/>
        <v>0</v>
      </c>
      <c r="AH35" s="1">
        <f t="shared" si="28"/>
        <v>1</v>
      </c>
      <c r="AI35" s="1">
        <f t="shared" si="29"/>
        <v>0</v>
      </c>
      <c r="AJ35" s="1">
        <f t="shared" si="30"/>
        <v>1</v>
      </c>
      <c r="AK35" s="38">
        <f t="shared" si="31"/>
        <v>0.91810043519719642</v>
      </c>
      <c r="AL35" s="16">
        <f t="shared" si="32"/>
        <v>0</v>
      </c>
    </row>
    <row r="36" spans="1:38" x14ac:dyDescent="0.25">
      <c r="A36" t="s">
        <v>57</v>
      </c>
      <c r="B36">
        <v>166</v>
      </c>
      <c r="C36" s="16">
        <v>5</v>
      </c>
      <c r="D36">
        <v>290.10000000000002</v>
      </c>
      <c r="E36" s="1">
        <v>200</v>
      </c>
      <c r="F36" s="18">
        <v>41.120000000000005</v>
      </c>
      <c r="G36" s="3">
        <f t="shared" si="13"/>
        <v>35.465018298445202</v>
      </c>
      <c r="H36">
        <v>1990</v>
      </c>
      <c r="I36" s="17">
        <f t="shared" si="14"/>
        <v>11.987951807228916</v>
      </c>
      <c r="J36" s="38">
        <f t="shared" si="15"/>
        <v>0.51952500043360816</v>
      </c>
      <c r="K36" s="33">
        <f t="shared" si="16"/>
        <v>33.200000000000003</v>
      </c>
      <c r="L36" s="34">
        <f t="shared" si="17"/>
        <v>0.45538156028368804</v>
      </c>
      <c r="M36">
        <v>882</v>
      </c>
      <c r="O36" s="1">
        <f t="shared" si="18"/>
        <v>1402</v>
      </c>
      <c r="P36" s="1">
        <f t="shared" si="19"/>
        <v>1734</v>
      </c>
      <c r="Q36" s="35">
        <f t="shared" si="20"/>
        <v>1519.6027550357367</v>
      </c>
      <c r="R36" s="36">
        <f t="shared" si="21"/>
        <v>1519.6027550357367</v>
      </c>
      <c r="S36" s="36">
        <f t="shared" si="22"/>
        <v>1395.1479507251686</v>
      </c>
      <c r="T36" s="16">
        <f t="shared" si="23"/>
        <v>0.63219101568515002</v>
      </c>
      <c r="U36">
        <v>60</v>
      </c>
      <c r="V36">
        <v>-20</v>
      </c>
      <c r="W36" s="39">
        <f t="shared" si="24"/>
        <v>0.43624112105496615</v>
      </c>
      <c r="AE36" s="36">
        <f t="shared" si="25"/>
        <v>1519.6027550357367</v>
      </c>
      <c r="AF36" s="1">
        <f t="shared" si="26"/>
        <v>0.51952500043360816</v>
      </c>
      <c r="AG36" s="1">
        <f t="shared" si="27"/>
        <v>0</v>
      </c>
      <c r="AH36" s="1">
        <f t="shared" si="28"/>
        <v>1</v>
      </c>
      <c r="AI36" s="1">
        <f t="shared" si="29"/>
        <v>0</v>
      </c>
      <c r="AJ36" s="1">
        <f t="shared" si="30"/>
        <v>1</v>
      </c>
      <c r="AK36" s="38">
        <f t="shared" si="31"/>
        <v>0.91810043519719642</v>
      </c>
      <c r="AL36" s="16">
        <f t="shared" si="32"/>
        <v>0</v>
      </c>
    </row>
    <row r="37" spans="1:38" x14ac:dyDescent="0.25">
      <c r="A37" s="40" t="s">
        <v>125</v>
      </c>
      <c r="B37" s="41">
        <v>1995</v>
      </c>
      <c r="C37" s="41" t="s">
        <v>213</v>
      </c>
      <c r="G37" s="3"/>
      <c r="I37" s="17"/>
      <c r="J37" s="38"/>
      <c r="K37" s="33"/>
      <c r="L37" s="34"/>
      <c r="O37" s="1"/>
      <c r="P37" s="1"/>
      <c r="Q37" s="35"/>
      <c r="R37" s="36"/>
      <c r="S37" s="42" t="s">
        <v>214</v>
      </c>
      <c r="T37" s="43">
        <f>AVERAGE(T10:T36)</f>
        <v>0.72510103626861733</v>
      </c>
      <c r="W37" s="39"/>
      <c r="AE37" s="36"/>
      <c r="AF37" s="1"/>
      <c r="AG37" s="1"/>
      <c r="AH37" s="1"/>
      <c r="AI37" s="1"/>
      <c r="AJ37" s="1"/>
      <c r="AK37" s="38"/>
      <c r="AL37" s="16"/>
    </row>
    <row r="38" spans="1:38" x14ac:dyDescent="0.25">
      <c r="A38" t="s">
        <v>119</v>
      </c>
      <c r="B38">
        <v>165.2</v>
      </c>
      <c r="C38" s="16">
        <v>4.5</v>
      </c>
      <c r="D38">
        <v>422</v>
      </c>
      <c r="E38">
        <v>200</v>
      </c>
      <c r="F38" s="18">
        <v>40.9</v>
      </c>
      <c r="G38" s="3">
        <f t="shared" si="13"/>
        <v>35.417290900407103</v>
      </c>
      <c r="H38">
        <v>661</v>
      </c>
      <c r="I38" s="17">
        <f t="shared" ref="I38:I70" si="33">H38/B38</f>
        <v>4.0012106537530272</v>
      </c>
      <c r="J38" s="38">
        <f t="shared" si="15"/>
        <v>0.1921681145190984</v>
      </c>
      <c r="K38" s="33">
        <f t="shared" ref="K38:K55" si="34">B38/C38</f>
        <v>36.711111111111109</v>
      </c>
      <c r="L38" s="34">
        <f t="shared" ref="L38:L55" si="35">K38/(90*235/D38)</f>
        <v>0.73248647228789066</v>
      </c>
      <c r="M38">
        <v>1213</v>
      </c>
      <c r="O38" s="1">
        <f t="shared" ref="O38:O55" si="36">ROUND((0.85*F38*(B38-2*C38)^2+D38*(B38*B38-(B38-2*C38)^2))*PI()/4000,0)</f>
        <v>1625</v>
      </c>
      <c r="P38" s="1">
        <f t="shared" ref="P38:P55" si="37">ROUND((0.85*F38+6*C38*D38/(B38-2*C38))*PI()*(B38-2*C38)^2/4000,0)</f>
        <v>2064</v>
      </c>
      <c r="Q38" s="35">
        <f t="shared" ref="Q38:Q55" si="38">PI()*((B38*B38-(B38-2*C38)^2)*D38+(B38-2*C38)^2*F38)/4000</f>
        <v>1742.4634705808403</v>
      </c>
      <c r="R38" s="36">
        <f t="shared" ref="R38:R55" si="39">0.00025*PI()*((B38*B38-(B38-2*C38)^2)*D38*AJ38+F38*(B38-2*C38)^2*(1+AI38*C38*D38/(B38*F38)))</f>
        <v>1742.4634705808403</v>
      </c>
      <c r="S38" s="36">
        <f t="shared" ref="S38:S55" si="40">AK38*R38</f>
        <v>1742.4634705808403</v>
      </c>
      <c r="T38" s="16">
        <f t="shared" si="23"/>
        <v>0.69614084913679908</v>
      </c>
      <c r="U38" s="18">
        <v>20.7</v>
      </c>
      <c r="V38" s="18">
        <v>20.7</v>
      </c>
      <c r="W38" s="39">
        <f t="shared" si="24"/>
        <v>0.47750199176472441</v>
      </c>
      <c r="AE38" s="36">
        <f t="shared" ref="AE38:AE55" si="41">0.00025*PI()*((B38*B38-(B38-2*C38)^2)*D38+F38*(B38-2*C38)^2)</f>
        <v>1742.4634705808403</v>
      </c>
      <c r="AF38" s="1">
        <f t="shared" ref="AF38:AF55" si="42">SQRT((64*AE38*H38*H38)/(PI()^3*((B38^4-(B38-2*C38)^4)*E38+(B38-2*C38)^4*G38*0.6)))</f>
        <v>0.1921681145190984</v>
      </c>
      <c r="AG38" s="1">
        <f t="shared" ref="AG38:AG55" si="43">IF(AF38&gt;0.5,0,AL38)</f>
        <v>1.9726758134397104</v>
      </c>
      <c r="AH38" s="1">
        <f t="shared" ref="AH38:AH55" si="44">IF((0.25*(3+2*AF38))&gt;1,1,(0.25*(3+2*AF38)))</f>
        <v>0.84608405725954916</v>
      </c>
      <c r="AI38" s="1">
        <f t="shared" ref="AI38:AI55" si="45">IF((U38+V38)&gt;(0.2*B38),0,AG38*(1-5*(U38+V38)/B38))</f>
        <v>0</v>
      </c>
      <c r="AJ38" s="1">
        <f t="shared" ref="AJ38:AJ55" si="46">IF((U38+V38)&gt;(0.2*B38),1,(AH38+(1-AH38)*5*(U38+V38)/B38))</f>
        <v>1</v>
      </c>
      <c r="AK38" s="38">
        <f t="shared" ref="AK38:AK55" si="47">IF(J38&lt;0.2,1,1/(0.5*(1+0.21*(J38-0.2)+J38*J38)+SQRT((0.5*(1+0.21*(J38-0.2)+J38*J38))^2-J38*J38)))</f>
        <v>1</v>
      </c>
      <c r="AL38" s="16">
        <f t="shared" ref="AL38:AL55" si="48">IF((4.9-18.5*AF38+17*AF38*AF38)&lt;0,0,(4.9-18.5*AF38+17*AF38*AF38))</f>
        <v>1.9726758134397104</v>
      </c>
    </row>
    <row r="39" spans="1:38" x14ac:dyDescent="0.25">
      <c r="A39" t="s">
        <v>120</v>
      </c>
      <c r="B39">
        <v>165.2</v>
      </c>
      <c r="C39" s="16">
        <v>4.5</v>
      </c>
      <c r="D39">
        <v>422</v>
      </c>
      <c r="E39">
        <v>200</v>
      </c>
      <c r="F39" s="18">
        <v>40.9</v>
      </c>
      <c r="G39" s="3">
        <f t="shared" si="13"/>
        <v>35.417290900407103</v>
      </c>
      <c r="H39">
        <v>661</v>
      </c>
      <c r="I39" s="17">
        <f t="shared" si="33"/>
        <v>4.0012106537530272</v>
      </c>
      <c r="J39" s="38">
        <f t="shared" si="15"/>
        <v>0.1921681145190984</v>
      </c>
      <c r="K39" s="33">
        <f t="shared" si="34"/>
        <v>36.711111111111109</v>
      </c>
      <c r="L39" s="34">
        <f t="shared" si="35"/>
        <v>0.73248647228789066</v>
      </c>
      <c r="M39">
        <v>754</v>
      </c>
      <c r="O39" s="1">
        <f t="shared" si="36"/>
        <v>1625</v>
      </c>
      <c r="P39" s="1">
        <f t="shared" si="37"/>
        <v>2064</v>
      </c>
      <c r="Q39" s="35">
        <f t="shared" si="38"/>
        <v>1742.4634705808403</v>
      </c>
      <c r="R39" s="36">
        <f t="shared" si="39"/>
        <v>1742.4634705808403</v>
      </c>
      <c r="S39" s="36">
        <f t="shared" si="40"/>
        <v>1742.4634705808403</v>
      </c>
      <c r="T39" s="16">
        <f t="shared" si="23"/>
        <v>0.43272069270333591</v>
      </c>
      <c r="U39" s="18">
        <v>62</v>
      </c>
      <c r="V39" s="18">
        <v>62</v>
      </c>
      <c r="W39" s="39">
        <f t="shared" si="24"/>
        <v>0.47750199176472441</v>
      </c>
      <c r="AE39" s="36">
        <f t="shared" si="41"/>
        <v>1742.4634705808403</v>
      </c>
      <c r="AF39" s="1">
        <f t="shared" si="42"/>
        <v>0.1921681145190984</v>
      </c>
      <c r="AG39" s="1">
        <f t="shared" si="43"/>
        <v>1.9726758134397104</v>
      </c>
      <c r="AH39" s="1">
        <f t="shared" si="44"/>
        <v>0.84608405725954916</v>
      </c>
      <c r="AI39" s="1">
        <f t="shared" si="45"/>
        <v>0</v>
      </c>
      <c r="AJ39" s="1">
        <f t="shared" si="46"/>
        <v>1</v>
      </c>
      <c r="AK39" s="38">
        <f t="shared" si="47"/>
        <v>1</v>
      </c>
      <c r="AL39" s="16">
        <f t="shared" si="48"/>
        <v>1.9726758134397104</v>
      </c>
    </row>
    <row r="40" spans="1:38" x14ac:dyDescent="0.25">
      <c r="A40" t="s">
        <v>121</v>
      </c>
      <c r="B40">
        <v>165.2</v>
      </c>
      <c r="C40" s="16">
        <v>4.5</v>
      </c>
      <c r="D40">
        <v>422</v>
      </c>
      <c r="E40">
        <v>200</v>
      </c>
      <c r="F40" s="18">
        <v>40.9</v>
      </c>
      <c r="G40" s="3">
        <f t="shared" si="13"/>
        <v>35.417290900407103</v>
      </c>
      <c r="H40">
        <v>661</v>
      </c>
      <c r="I40" s="17">
        <f t="shared" si="33"/>
        <v>4.0012106537530272</v>
      </c>
      <c r="J40" s="38">
        <f t="shared" si="15"/>
        <v>0.1921681145190984</v>
      </c>
      <c r="K40" s="33">
        <f t="shared" si="34"/>
        <v>36.711111111111109</v>
      </c>
      <c r="L40" s="34">
        <f t="shared" si="35"/>
        <v>0.73248647228789066</v>
      </c>
      <c r="M40">
        <v>554</v>
      </c>
      <c r="O40" s="1">
        <f t="shared" si="36"/>
        <v>1625</v>
      </c>
      <c r="P40" s="1">
        <f t="shared" si="37"/>
        <v>2064</v>
      </c>
      <c r="Q40" s="35">
        <f t="shared" si="38"/>
        <v>1742.4634705808403</v>
      </c>
      <c r="R40" s="36">
        <f t="shared" si="39"/>
        <v>1742.4634705808403</v>
      </c>
      <c r="S40" s="36">
        <f t="shared" si="40"/>
        <v>1742.4634705808403</v>
      </c>
      <c r="T40" s="16">
        <f t="shared" si="23"/>
        <v>0.31794066811359162</v>
      </c>
      <c r="U40" s="18">
        <v>103.2</v>
      </c>
      <c r="V40" s="18">
        <v>103.2</v>
      </c>
      <c r="W40" s="39">
        <f t="shared" si="24"/>
        <v>0.47750199176472441</v>
      </c>
      <c r="AE40" s="36">
        <f t="shared" si="41"/>
        <v>1742.4634705808403</v>
      </c>
      <c r="AF40" s="1">
        <f t="shared" si="42"/>
        <v>0.1921681145190984</v>
      </c>
      <c r="AG40" s="1">
        <f t="shared" si="43"/>
        <v>1.9726758134397104</v>
      </c>
      <c r="AH40" s="1">
        <f t="shared" si="44"/>
        <v>0.84608405725954916</v>
      </c>
      <c r="AI40" s="1">
        <f t="shared" si="45"/>
        <v>0</v>
      </c>
      <c r="AJ40" s="1">
        <f t="shared" si="46"/>
        <v>1</v>
      </c>
      <c r="AK40" s="38">
        <f t="shared" si="47"/>
        <v>1</v>
      </c>
      <c r="AL40" s="16">
        <f t="shared" si="48"/>
        <v>1.9726758134397104</v>
      </c>
    </row>
    <row r="41" spans="1:38" x14ac:dyDescent="0.25">
      <c r="A41" t="s">
        <v>122</v>
      </c>
      <c r="B41">
        <v>165.2</v>
      </c>
      <c r="C41" s="16">
        <v>4.5</v>
      </c>
      <c r="D41">
        <v>422</v>
      </c>
      <c r="E41">
        <v>200</v>
      </c>
      <c r="F41" s="18">
        <v>40.9</v>
      </c>
      <c r="G41" s="3">
        <f t="shared" si="13"/>
        <v>35.417290900407103</v>
      </c>
      <c r="H41">
        <v>1322</v>
      </c>
      <c r="I41" s="17">
        <f t="shared" si="33"/>
        <v>8.0024213075060544</v>
      </c>
      <c r="J41" s="38">
        <f t="shared" si="15"/>
        <v>0.38433622903819681</v>
      </c>
      <c r="K41" s="33">
        <f t="shared" si="34"/>
        <v>36.711111111111109</v>
      </c>
      <c r="L41" s="34">
        <f t="shared" si="35"/>
        <v>0.73248647228789066</v>
      </c>
      <c r="M41">
        <v>1040</v>
      </c>
      <c r="O41" s="1">
        <f t="shared" si="36"/>
        <v>1625</v>
      </c>
      <c r="P41" s="1">
        <f t="shared" si="37"/>
        <v>2064</v>
      </c>
      <c r="Q41" s="35">
        <f t="shared" si="38"/>
        <v>1742.4634705808403</v>
      </c>
      <c r="R41" s="36">
        <f t="shared" si="39"/>
        <v>1742.4634705808403</v>
      </c>
      <c r="S41" s="36">
        <f t="shared" si="40"/>
        <v>1667.2972139265082</v>
      </c>
      <c r="T41" s="16">
        <f t="shared" si="23"/>
        <v>0.62376401238672108</v>
      </c>
      <c r="U41" s="18">
        <v>20.7</v>
      </c>
      <c r="V41" s="18">
        <v>20.7</v>
      </c>
      <c r="W41" s="39">
        <f t="shared" si="24"/>
        <v>0.47750199176472441</v>
      </c>
      <c r="AE41" s="36">
        <f t="shared" si="41"/>
        <v>1742.4634705808403</v>
      </c>
      <c r="AF41" s="1">
        <f t="shared" si="42"/>
        <v>0.38433622903819681</v>
      </c>
      <c r="AG41" s="1">
        <f t="shared" si="43"/>
        <v>0.30092349096548121</v>
      </c>
      <c r="AH41" s="1">
        <f t="shared" si="44"/>
        <v>0.94216811451909843</v>
      </c>
      <c r="AI41" s="1">
        <f t="shared" si="45"/>
        <v>0</v>
      </c>
      <c r="AJ41" s="1">
        <f t="shared" si="46"/>
        <v>1</v>
      </c>
      <c r="AK41" s="38">
        <f t="shared" si="47"/>
        <v>0.9568620760644837</v>
      </c>
      <c r="AL41" s="16">
        <f t="shared" si="48"/>
        <v>0.30092349096548121</v>
      </c>
    </row>
    <row r="42" spans="1:38" x14ac:dyDescent="0.25">
      <c r="A42" t="s">
        <v>123</v>
      </c>
      <c r="B42">
        <v>165.2</v>
      </c>
      <c r="C42" s="16">
        <v>4.5</v>
      </c>
      <c r="D42">
        <v>422</v>
      </c>
      <c r="E42">
        <v>200</v>
      </c>
      <c r="F42" s="18">
        <v>40.9</v>
      </c>
      <c r="G42" s="3">
        <f t="shared" si="13"/>
        <v>35.417290900407103</v>
      </c>
      <c r="H42">
        <v>1322</v>
      </c>
      <c r="I42" s="17">
        <f t="shared" si="33"/>
        <v>8.0024213075060544</v>
      </c>
      <c r="J42" s="38">
        <f t="shared" si="15"/>
        <v>0.38433622903819681</v>
      </c>
      <c r="K42" s="33">
        <f t="shared" si="34"/>
        <v>36.711111111111109</v>
      </c>
      <c r="L42" s="34">
        <f t="shared" si="35"/>
        <v>0.73248647228789066</v>
      </c>
      <c r="M42">
        <v>658</v>
      </c>
      <c r="O42" s="1">
        <f t="shared" si="36"/>
        <v>1625</v>
      </c>
      <c r="P42" s="1">
        <f t="shared" si="37"/>
        <v>2064</v>
      </c>
      <c r="Q42" s="35">
        <f t="shared" si="38"/>
        <v>1742.4634705808403</v>
      </c>
      <c r="R42" s="36">
        <f t="shared" si="39"/>
        <v>1742.4634705808403</v>
      </c>
      <c r="S42" s="36">
        <f t="shared" si="40"/>
        <v>1667.2972139265082</v>
      </c>
      <c r="T42" s="16">
        <f t="shared" si="23"/>
        <v>0.39465069245236778</v>
      </c>
      <c r="U42" s="18">
        <v>62</v>
      </c>
      <c r="V42" s="18">
        <v>62</v>
      </c>
      <c r="W42" s="39">
        <f t="shared" si="24"/>
        <v>0.47750199176472441</v>
      </c>
      <c r="AE42" s="36">
        <f t="shared" si="41"/>
        <v>1742.4634705808403</v>
      </c>
      <c r="AF42" s="1">
        <f t="shared" si="42"/>
        <v>0.38433622903819681</v>
      </c>
      <c r="AG42" s="1">
        <f t="shared" si="43"/>
        <v>0.30092349096548121</v>
      </c>
      <c r="AH42" s="1">
        <f t="shared" si="44"/>
        <v>0.94216811451909843</v>
      </c>
      <c r="AI42" s="1">
        <f t="shared" si="45"/>
        <v>0</v>
      </c>
      <c r="AJ42" s="1">
        <f t="shared" si="46"/>
        <v>1</v>
      </c>
      <c r="AK42" s="38">
        <f t="shared" si="47"/>
        <v>0.9568620760644837</v>
      </c>
      <c r="AL42" s="16">
        <f t="shared" si="48"/>
        <v>0.30092349096548121</v>
      </c>
    </row>
    <row r="43" spans="1:38" x14ac:dyDescent="0.25">
      <c r="A43" t="s">
        <v>124</v>
      </c>
      <c r="B43">
        <v>165.2</v>
      </c>
      <c r="C43" s="16">
        <v>4.5</v>
      </c>
      <c r="D43">
        <v>422</v>
      </c>
      <c r="E43">
        <v>200</v>
      </c>
      <c r="F43" s="18">
        <v>40.9</v>
      </c>
      <c r="G43" s="3">
        <f t="shared" si="13"/>
        <v>35.417290900407103</v>
      </c>
      <c r="H43">
        <v>1322</v>
      </c>
      <c r="I43" s="17">
        <f t="shared" si="33"/>
        <v>8.0024213075060544</v>
      </c>
      <c r="J43" s="38">
        <f t="shared" si="15"/>
        <v>0.38433622903819681</v>
      </c>
      <c r="K43" s="33">
        <f t="shared" si="34"/>
        <v>36.711111111111109</v>
      </c>
      <c r="L43" s="34">
        <f t="shared" si="35"/>
        <v>0.73248647228789066</v>
      </c>
      <c r="M43">
        <v>434</v>
      </c>
      <c r="O43" s="1">
        <f t="shared" si="36"/>
        <v>1625</v>
      </c>
      <c r="P43" s="1">
        <f t="shared" si="37"/>
        <v>2064</v>
      </c>
      <c r="Q43" s="35">
        <f t="shared" si="38"/>
        <v>1742.4634705808403</v>
      </c>
      <c r="R43" s="36">
        <f t="shared" si="39"/>
        <v>1742.4634705808403</v>
      </c>
      <c r="S43" s="36">
        <f t="shared" si="40"/>
        <v>1667.2972139265082</v>
      </c>
      <c r="T43" s="16">
        <f t="shared" si="23"/>
        <v>0.26030152055368938</v>
      </c>
      <c r="U43" s="18">
        <v>103.2</v>
      </c>
      <c r="V43" s="18">
        <v>103.2</v>
      </c>
      <c r="W43" s="39">
        <f t="shared" si="24"/>
        <v>0.47750199176472441</v>
      </c>
      <c r="AE43" s="36">
        <f t="shared" si="41"/>
        <v>1742.4634705808403</v>
      </c>
      <c r="AF43" s="1">
        <f t="shared" si="42"/>
        <v>0.38433622903819681</v>
      </c>
      <c r="AG43" s="1">
        <f t="shared" si="43"/>
        <v>0.30092349096548121</v>
      </c>
      <c r="AH43" s="1">
        <f t="shared" si="44"/>
        <v>0.94216811451909843</v>
      </c>
      <c r="AI43" s="1">
        <f t="shared" si="45"/>
        <v>0</v>
      </c>
      <c r="AJ43" s="1">
        <f t="shared" si="46"/>
        <v>1</v>
      </c>
      <c r="AK43" s="38">
        <f t="shared" si="47"/>
        <v>0.9568620760644837</v>
      </c>
      <c r="AL43" s="16">
        <f t="shared" si="48"/>
        <v>0.30092349096548121</v>
      </c>
    </row>
    <row r="44" spans="1:38" x14ac:dyDescent="0.25">
      <c r="A44" t="s">
        <v>129</v>
      </c>
      <c r="B44">
        <v>165.2</v>
      </c>
      <c r="C44" s="16">
        <v>4.5</v>
      </c>
      <c r="D44">
        <v>422</v>
      </c>
      <c r="E44">
        <v>200</v>
      </c>
      <c r="F44" s="18">
        <v>40.9</v>
      </c>
      <c r="G44" s="3">
        <f t="shared" si="13"/>
        <v>35.417290900407103</v>
      </c>
      <c r="H44">
        <v>1982</v>
      </c>
      <c r="I44" s="17">
        <f t="shared" si="33"/>
        <v>11.997578692493947</v>
      </c>
      <c r="J44" s="38">
        <f t="shared" si="15"/>
        <v>0.57621362023729661</v>
      </c>
      <c r="K44" s="33">
        <f t="shared" si="34"/>
        <v>36.711111111111109</v>
      </c>
      <c r="L44" s="34">
        <f t="shared" si="35"/>
        <v>0.73248647228789066</v>
      </c>
      <c r="M44">
        <v>947</v>
      </c>
      <c r="O44" s="1">
        <f t="shared" si="36"/>
        <v>1625</v>
      </c>
      <c r="P44" s="1">
        <f t="shared" si="37"/>
        <v>2064</v>
      </c>
      <c r="Q44" s="35">
        <f t="shared" si="38"/>
        <v>1742.4634705808403</v>
      </c>
      <c r="R44" s="36">
        <f t="shared" si="39"/>
        <v>1742.4634705808403</v>
      </c>
      <c r="S44" s="36">
        <f t="shared" si="40"/>
        <v>1566.1051432388267</v>
      </c>
      <c r="T44" s="16">
        <f t="shared" si="23"/>
        <v>0.60468481575989885</v>
      </c>
      <c r="U44" s="18">
        <v>20.7</v>
      </c>
      <c r="V44" s="18">
        <v>20.7</v>
      </c>
      <c r="W44" s="39">
        <f t="shared" si="24"/>
        <v>0.47750199176472441</v>
      </c>
      <c r="AE44" s="36">
        <f t="shared" si="41"/>
        <v>1742.4634705808403</v>
      </c>
      <c r="AF44" s="1">
        <f t="shared" si="42"/>
        <v>0.57621362023729661</v>
      </c>
      <c r="AG44" s="1">
        <f t="shared" si="43"/>
        <v>0</v>
      </c>
      <c r="AH44" s="1">
        <f t="shared" si="44"/>
        <v>1</v>
      </c>
      <c r="AI44" s="1">
        <f t="shared" si="45"/>
        <v>0</v>
      </c>
      <c r="AJ44" s="1">
        <f t="shared" si="46"/>
        <v>1</v>
      </c>
      <c r="AK44" s="38">
        <f t="shared" si="47"/>
        <v>0.8987879342553875</v>
      </c>
      <c r="AL44" s="16">
        <f t="shared" si="48"/>
        <v>0</v>
      </c>
    </row>
    <row r="45" spans="1:38" x14ac:dyDescent="0.25">
      <c r="A45" t="s">
        <v>130</v>
      </c>
      <c r="B45">
        <v>165.2</v>
      </c>
      <c r="C45" s="16">
        <v>4.5</v>
      </c>
      <c r="D45">
        <v>422</v>
      </c>
      <c r="E45">
        <v>200</v>
      </c>
      <c r="F45" s="18">
        <v>40.9</v>
      </c>
      <c r="G45" s="3">
        <f t="shared" si="13"/>
        <v>35.417290900407103</v>
      </c>
      <c r="H45">
        <v>1982</v>
      </c>
      <c r="I45" s="17">
        <f t="shared" si="33"/>
        <v>11.997578692493947</v>
      </c>
      <c r="J45" s="38">
        <f t="shared" si="15"/>
        <v>0.57621362023729661</v>
      </c>
      <c r="K45" s="33">
        <f t="shared" si="34"/>
        <v>36.711111111111109</v>
      </c>
      <c r="L45" s="34">
        <f t="shared" si="35"/>
        <v>0.73248647228789066</v>
      </c>
      <c r="M45">
        <v>571</v>
      </c>
      <c r="O45" s="1">
        <f t="shared" si="36"/>
        <v>1625</v>
      </c>
      <c r="P45" s="1">
        <f t="shared" si="37"/>
        <v>2064</v>
      </c>
      <c r="Q45" s="35">
        <f t="shared" si="38"/>
        <v>1742.4634705808403</v>
      </c>
      <c r="R45" s="36">
        <f t="shared" si="39"/>
        <v>1742.4634705808403</v>
      </c>
      <c r="S45" s="36">
        <f t="shared" si="40"/>
        <v>1566.1051432388267</v>
      </c>
      <c r="T45" s="16">
        <f t="shared" si="23"/>
        <v>0.36459876430718297</v>
      </c>
      <c r="U45" s="18">
        <v>62</v>
      </c>
      <c r="V45" s="18">
        <v>62</v>
      </c>
      <c r="W45" s="39">
        <f t="shared" si="24"/>
        <v>0.47750199176472441</v>
      </c>
      <c r="AE45" s="36">
        <f t="shared" si="41"/>
        <v>1742.4634705808403</v>
      </c>
      <c r="AF45" s="1">
        <f t="shared" si="42"/>
        <v>0.57621362023729661</v>
      </c>
      <c r="AG45" s="1">
        <f t="shared" si="43"/>
        <v>0</v>
      </c>
      <c r="AH45" s="1">
        <f t="shared" si="44"/>
        <v>1</v>
      </c>
      <c r="AI45" s="1">
        <f t="shared" si="45"/>
        <v>0</v>
      </c>
      <c r="AJ45" s="1">
        <f t="shared" si="46"/>
        <v>1</v>
      </c>
      <c r="AK45" s="38">
        <f t="shared" si="47"/>
        <v>0.8987879342553875</v>
      </c>
      <c r="AL45" s="16">
        <f t="shared" si="48"/>
        <v>0</v>
      </c>
    </row>
    <row r="46" spans="1:38" x14ac:dyDescent="0.25">
      <c r="A46" t="s">
        <v>131</v>
      </c>
      <c r="B46">
        <v>165.2</v>
      </c>
      <c r="C46" s="16">
        <v>4.5</v>
      </c>
      <c r="D46">
        <v>422</v>
      </c>
      <c r="E46">
        <v>200</v>
      </c>
      <c r="F46" s="18">
        <v>40.9</v>
      </c>
      <c r="G46" s="3">
        <f t="shared" si="13"/>
        <v>35.417290900407103</v>
      </c>
      <c r="H46">
        <v>1982</v>
      </c>
      <c r="I46" s="17">
        <f t="shared" si="33"/>
        <v>11.997578692493947</v>
      </c>
      <c r="J46" s="38">
        <f t="shared" si="15"/>
        <v>0.57621362023729661</v>
      </c>
      <c r="K46" s="33">
        <f t="shared" si="34"/>
        <v>36.711111111111109</v>
      </c>
      <c r="L46" s="34">
        <f t="shared" si="35"/>
        <v>0.73248647228789066</v>
      </c>
      <c r="M46">
        <v>386</v>
      </c>
      <c r="O46" s="1">
        <f t="shared" si="36"/>
        <v>1625</v>
      </c>
      <c r="P46" s="1">
        <f t="shared" si="37"/>
        <v>2064</v>
      </c>
      <c r="Q46" s="35">
        <f t="shared" si="38"/>
        <v>1742.4634705808403</v>
      </c>
      <c r="R46" s="36">
        <f t="shared" si="39"/>
        <v>1742.4634705808403</v>
      </c>
      <c r="S46" s="36">
        <f t="shared" si="40"/>
        <v>1566.1051432388267</v>
      </c>
      <c r="T46" s="16">
        <f t="shared" si="23"/>
        <v>0.24647131877858602</v>
      </c>
      <c r="U46" s="18">
        <v>103.2</v>
      </c>
      <c r="V46" s="18">
        <v>103.2</v>
      </c>
      <c r="W46" s="39">
        <f t="shared" si="24"/>
        <v>0.47750199176472441</v>
      </c>
      <c r="AE46" s="36">
        <f t="shared" si="41"/>
        <v>1742.4634705808403</v>
      </c>
      <c r="AF46" s="1">
        <f t="shared" si="42"/>
        <v>0.57621362023729661</v>
      </c>
      <c r="AG46" s="1">
        <f t="shared" si="43"/>
        <v>0</v>
      </c>
      <c r="AH46" s="1">
        <f t="shared" si="44"/>
        <v>1</v>
      </c>
      <c r="AI46" s="1">
        <f t="shared" si="45"/>
        <v>0</v>
      </c>
      <c r="AJ46" s="1">
        <f t="shared" si="46"/>
        <v>1</v>
      </c>
      <c r="AK46" s="38">
        <f t="shared" si="47"/>
        <v>0.8987879342553875</v>
      </c>
      <c r="AL46" s="16">
        <f t="shared" si="48"/>
        <v>0</v>
      </c>
    </row>
    <row r="47" spans="1:38" x14ac:dyDescent="0.25">
      <c r="A47" t="s">
        <v>126</v>
      </c>
      <c r="B47">
        <v>165.2</v>
      </c>
      <c r="C47" s="16">
        <v>4.5</v>
      </c>
      <c r="D47">
        <v>422</v>
      </c>
      <c r="E47">
        <v>200</v>
      </c>
      <c r="F47" s="18">
        <v>40.9</v>
      </c>
      <c r="G47" s="3">
        <f t="shared" si="13"/>
        <v>35.417290900407103</v>
      </c>
      <c r="H47">
        <v>2974</v>
      </c>
      <c r="I47" s="17">
        <f t="shared" si="33"/>
        <v>18.002421307506054</v>
      </c>
      <c r="J47" s="38">
        <f t="shared" si="15"/>
        <v>0.86461115367594354</v>
      </c>
      <c r="K47" s="33">
        <f t="shared" si="34"/>
        <v>36.711111111111109</v>
      </c>
      <c r="L47" s="34">
        <f t="shared" si="35"/>
        <v>0.73248647228789066</v>
      </c>
      <c r="M47">
        <v>741</v>
      </c>
      <c r="O47" s="1">
        <f t="shared" si="36"/>
        <v>1625</v>
      </c>
      <c r="P47" s="1">
        <f t="shared" si="37"/>
        <v>2064</v>
      </c>
      <c r="Q47" s="35">
        <f t="shared" si="38"/>
        <v>1742.4634705808403</v>
      </c>
      <c r="R47" s="36">
        <f t="shared" si="39"/>
        <v>1742.4634705808403</v>
      </c>
      <c r="S47" s="36">
        <f t="shared" si="40"/>
        <v>1318.6613961902503</v>
      </c>
      <c r="T47" s="16">
        <f t="shared" si="23"/>
        <v>0.5619334896288205</v>
      </c>
      <c r="U47" s="18">
        <v>20.7</v>
      </c>
      <c r="V47" s="18">
        <v>20.7</v>
      </c>
      <c r="W47" s="39">
        <f t="shared" si="24"/>
        <v>0.47750199176472441</v>
      </c>
      <c r="AE47" s="36">
        <f t="shared" si="41"/>
        <v>1742.4634705808403</v>
      </c>
      <c r="AF47" s="1">
        <f t="shared" si="42"/>
        <v>0.86461115367594354</v>
      </c>
      <c r="AG47" s="1">
        <f t="shared" si="43"/>
        <v>0</v>
      </c>
      <c r="AH47" s="1">
        <f t="shared" si="44"/>
        <v>1</v>
      </c>
      <c r="AI47" s="1">
        <f t="shared" si="45"/>
        <v>0</v>
      </c>
      <c r="AJ47" s="1">
        <f t="shared" si="46"/>
        <v>1</v>
      </c>
      <c r="AK47" s="38">
        <f t="shared" si="47"/>
        <v>0.75677993740131722</v>
      </c>
      <c r="AL47" s="16">
        <f t="shared" si="48"/>
        <v>1.613085257029427</v>
      </c>
    </row>
    <row r="48" spans="1:38" x14ac:dyDescent="0.25">
      <c r="A48" t="s">
        <v>127</v>
      </c>
      <c r="B48">
        <v>165.2</v>
      </c>
      <c r="C48" s="16">
        <v>4.5</v>
      </c>
      <c r="D48">
        <v>422</v>
      </c>
      <c r="E48">
        <v>200</v>
      </c>
      <c r="F48" s="18">
        <v>40.9</v>
      </c>
      <c r="G48" s="3">
        <f t="shared" si="13"/>
        <v>35.417290900407103</v>
      </c>
      <c r="H48">
        <v>2974</v>
      </c>
      <c r="I48" s="17">
        <f t="shared" si="33"/>
        <v>18.002421307506054</v>
      </c>
      <c r="J48" s="38">
        <f t="shared" si="15"/>
        <v>0.86461115367594354</v>
      </c>
      <c r="K48" s="33">
        <f t="shared" si="34"/>
        <v>36.711111111111109</v>
      </c>
      <c r="L48" s="34">
        <f t="shared" si="35"/>
        <v>0.73248647228789066</v>
      </c>
      <c r="M48">
        <v>460</v>
      </c>
      <c r="O48" s="1">
        <f t="shared" si="36"/>
        <v>1625</v>
      </c>
      <c r="P48" s="1">
        <f t="shared" si="37"/>
        <v>2064</v>
      </c>
      <c r="Q48" s="35">
        <f t="shared" si="38"/>
        <v>1742.4634705808403</v>
      </c>
      <c r="R48" s="36">
        <f t="shared" si="39"/>
        <v>1742.4634705808403</v>
      </c>
      <c r="S48" s="36">
        <f t="shared" si="40"/>
        <v>1318.6613961902503</v>
      </c>
      <c r="T48" s="16">
        <f t="shared" si="23"/>
        <v>0.34883860354825563</v>
      </c>
      <c r="U48" s="18">
        <v>62</v>
      </c>
      <c r="V48" s="18">
        <v>62</v>
      </c>
      <c r="W48" s="39">
        <f t="shared" si="24"/>
        <v>0.47750199176472441</v>
      </c>
      <c r="AE48" s="36">
        <f t="shared" si="41"/>
        <v>1742.4634705808403</v>
      </c>
      <c r="AF48" s="1">
        <f t="shared" si="42"/>
        <v>0.86461115367594354</v>
      </c>
      <c r="AG48" s="1">
        <f t="shared" si="43"/>
        <v>0</v>
      </c>
      <c r="AH48" s="1">
        <f t="shared" si="44"/>
        <v>1</v>
      </c>
      <c r="AI48" s="1">
        <f t="shared" si="45"/>
        <v>0</v>
      </c>
      <c r="AJ48" s="1">
        <f t="shared" si="46"/>
        <v>1</v>
      </c>
      <c r="AK48" s="38">
        <f t="shared" si="47"/>
        <v>0.75677993740131722</v>
      </c>
      <c r="AL48" s="16">
        <f t="shared" si="48"/>
        <v>1.613085257029427</v>
      </c>
    </row>
    <row r="49" spans="1:38" x14ac:dyDescent="0.25">
      <c r="A49" t="s">
        <v>128</v>
      </c>
      <c r="B49">
        <v>165.2</v>
      </c>
      <c r="C49" s="16">
        <v>4.5</v>
      </c>
      <c r="D49">
        <v>422</v>
      </c>
      <c r="E49">
        <v>200</v>
      </c>
      <c r="F49" s="18">
        <v>40.9</v>
      </c>
      <c r="G49" s="3">
        <f t="shared" si="13"/>
        <v>35.417290900407103</v>
      </c>
      <c r="H49">
        <v>2974</v>
      </c>
      <c r="I49" s="17">
        <f t="shared" si="33"/>
        <v>18.002421307506054</v>
      </c>
      <c r="J49" s="38">
        <f t="shared" si="15"/>
        <v>0.86461115367594354</v>
      </c>
      <c r="K49" s="33">
        <f t="shared" si="34"/>
        <v>36.711111111111109</v>
      </c>
      <c r="L49" s="34">
        <f t="shared" si="35"/>
        <v>0.73248647228789066</v>
      </c>
      <c r="M49">
        <v>330</v>
      </c>
      <c r="O49" s="1">
        <f t="shared" si="36"/>
        <v>1625</v>
      </c>
      <c r="P49" s="1">
        <f t="shared" si="37"/>
        <v>2064</v>
      </c>
      <c r="Q49" s="35">
        <f t="shared" si="38"/>
        <v>1742.4634705808403</v>
      </c>
      <c r="R49" s="36">
        <f t="shared" si="39"/>
        <v>1742.4634705808403</v>
      </c>
      <c r="S49" s="36">
        <f t="shared" si="40"/>
        <v>1318.6613961902503</v>
      </c>
      <c r="T49" s="16">
        <f t="shared" si="23"/>
        <v>0.2502537808063573</v>
      </c>
      <c r="U49" s="18">
        <v>103.2</v>
      </c>
      <c r="V49" s="18">
        <v>103.2</v>
      </c>
      <c r="W49" s="39">
        <f t="shared" si="24"/>
        <v>0.47750199176472441</v>
      </c>
      <c r="AE49" s="36">
        <f t="shared" si="41"/>
        <v>1742.4634705808403</v>
      </c>
      <c r="AF49" s="1">
        <f t="shared" si="42"/>
        <v>0.86461115367594354</v>
      </c>
      <c r="AG49" s="1">
        <f t="shared" si="43"/>
        <v>0</v>
      </c>
      <c r="AH49" s="1">
        <f t="shared" si="44"/>
        <v>1</v>
      </c>
      <c r="AI49" s="1">
        <f t="shared" si="45"/>
        <v>0</v>
      </c>
      <c r="AJ49" s="1">
        <f t="shared" si="46"/>
        <v>1</v>
      </c>
      <c r="AK49" s="38">
        <f t="shared" si="47"/>
        <v>0.75677993740131722</v>
      </c>
      <c r="AL49" s="16">
        <f t="shared" si="48"/>
        <v>1.613085257029427</v>
      </c>
    </row>
    <row r="50" spans="1:38" x14ac:dyDescent="0.25">
      <c r="A50" t="s">
        <v>132</v>
      </c>
      <c r="B50">
        <v>165.2</v>
      </c>
      <c r="C50" s="16">
        <v>4.5</v>
      </c>
      <c r="D50">
        <v>422</v>
      </c>
      <c r="E50">
        <v>200</v>
      </c>
      <c r="F50" s="18">
        <v>40.9</v>
      </c>
      <c r="G50" s="3">
        <f t="shared" si="13"/>
        <v>35.417290900407103</v>
      </c>
      <c r="H50">
        <v>3965</v>
      </c>
      <c r="I50" s="17">
        <f t="shared" si="33"/>
        <v>24.001210653753027</v>
      </c>
      <c r="J50" s="38">
        <f t="shared" si="15"/>
        <v>1.1527179637945919</v>
      </c>
      <c r="K50" s="33">
        <f t="shared" si="34"/>
        <v>36.711111111111109</v>
      </c>
      <c r="L50" s="34">
        <f t="shared" si="35"/>
        <v>0.73248647228789066</v>
      </c>
      <c r="M50">
        <v>608</v>
      </c>
      <c r="O50" s="1">
        <f t="shared" si="36"/>
        <v>1625</v>
      </c>
      <c r="P50" s="1">
        <f t="shared" si="37"/>
        <v>2064</v>
      </c>
      <c r="Q50" s="35">
        <f t="shared" si="38"/>
        <v>1742.4634705808403</v>
      </c>
      <c r="R50" s="36">
        <f t="shared" si="39"/>
        <v>1742.4634705808403</v>
      </c>
      <c r="S50" s="36">
        <f t="shared" si="40"/>
        <v>976.70819263377984</v>
      </c>
      <c r="T50" s="16">
        <f t="shared" si="23"/>
        <v>0.62249912981734523</v>
      </c>
      <c r="U50" s="18">
        <v>20.7</v>
      </c>
      <c r="V50" s="18">
        <v>20.7</v>
      </c>
      <c r="W50" s="39">
        <f t="shared" si="24"/>
        <v>0.47750199176472441</v>
      </c>
      <c r="AE50" s="36">
        <f t="shared" si="41"/>
        <v>1742.4634705808403</v>
      </c>
      <c r="AF50" s="1">
        <f t="shared" si="42"/>
        <v>1.1527179637945919</v>
      </c>
      <c r="AG50" s="1">
        <f t="shared" si="43"/>
        <v>0</v>
      </c>
      <c r="AH50" s="1">
        <f t="shared" si="44"/>
        <v>1</v>
      </c>
      <c r="AI50" s="1">
        <f t="shared" si="45"/>
        <v>0</v>
      </c>
      <c r="AJ50" s="1">
        <f t="shared" si="46"/>
        <v>1</v>
      </c>
      <c r="AK50" s="38">
        <f t="shared" si="47"/>
        <v>0.5605329518375497</v>
      </c>
      <c r="AL50" s="16">
        <f t="shared" si="48"/>
        <v>6.1636156387308034</v>
      </c>
    </row>
    <row r="51" spans="1:38" x14ac:dyDescent="0.25">
      <c r="A51" t="s">
        <v>133</v>
      </c>
      <c r="B51">
        <v>165.2</v>
      </c>
      <c r="C51" s="16">
        <v>4.5</v>
      </c>
      <c r="D51">
        <v>422</v>
      </c>
      <c r="E51">
        <v>200</v>
      </c>
      <c r="F51" s="18">
        <v>40.9</v>
      </c>
      <c r="G51" s="3">
        <f t="shared" si="13"/>
        <v>35.417290900407103</v>
      </c>
      <c r="H51">
        <v>3965</v>
      </c>
      <c r="I51" s="17">
        <f t="shared" si="33"/>
        <v>24.001210653753027</v>
      </c>
      <c r="J51" s="38">
        <f t="shared" si="15"/>
        <v>1.1527179637945919</v>
      </c>
      <c r="K51" s="33">
        <f t="shared" si="34"/>
        <v>36.711111111111109</v>
      </c>
      <c r="L51" s="34">
        <f t="shared" si="35"/>
        <v>0.73248647228789066</v>
      </c>
      <c r="M51">
        <v>350</v>
      </c>
      <c r="O51" s="1">
        <f t="shared" si="36"/>
        <v>1625</v>
      </c>
      <c r="P51" s="1">
        <f t="shared" si="37"/>
        <v>2064</v>
      </c>
      <c r="Q51" s="35">
        <f t="shared" si="38"/>
        <v>1742.4634705808403</v>
      </c>
      <c r="R51" s="36">
        <f t="shared" si="39"/>
        <v>1742.4634705808403</v>
      </c>
      <c r="S51" s="36">
        <f t="shared" si="40"/>
        <v>976.70819263377984</v>
      </c>
      <c r="T51" s="16">
        <f t="shared" si="23"/>
        <v>0.35834653854616916</v>
      </c>
      <c r="U51" s="18">
        <v>62</v>
      </c>
      <c r="V51" s="18">
        <v>62</v>
      </c>
      <c r="W51" s="39">
        <f t="shared" si="24"/>
        <v>0.47750199176472441</v>
      </c>
      <c r="AE51" s="36">
        <f t="shared" si="41"/>
        <v>1742.4634705808403</v>
      </c>
      <c r="AF51" s="1">
        <f t="shared" si="42"/>
        <v>1.1527179637945919</v>
      </c>
      <c r="AG51" s="1">
        <f t="shared" si="43"/>
        <v>0</v>
      </c>
      <c r="AH51" s="1">
        <f t="shared" si="44"/>
        <v>1</v>
      </c>
      <c r="AI51" s="1">
        <f t="shared" si="45"/>
        <v>0</v>
      </c>
      <c r="AJ51" s="1">
        <f t="shared" si="46"/>
        <v>1</v>
      </c>
      <c r="AK51" s="38">
        <f t="shared" si="47"/>
        <v>0.5605329518375497</v>
      </c>
      <c r="AL51" s="16">
        <f t="shared" si="48"/>
        <v>6.1636156387308034</v>
      </c>
    </row>
    <row r="52" spans="1:38" x14ac:dyDescent="0.25">
      <c r="A52" t="s">
        <v>134</v>
      </c>
      <c r="B52">
        <v>165.2</v>
      </c>
      <c r="C52" s="16">
        <v>4.5</v>
      </c>
      <c r="D52">
        <v>422</v>
      </c>
      <c r="E52">
        <v>200</v>
      </c>
      <c r="F52" s="18">
        <v>40.9</v>
      </c>
      <c r="G52" s="3">
        <f t="shared" si="13"/>
        <v>35.417290900407103</v>
      </c>
      <c r="H52">
        <v>3965</v>
      </c>
      <c r="I52" s="17">
        <f t="shared" si="33"/>
        <v>24.001210653753027</v>
      </c>
      <c r="J52" s="38">
        <f t="shared" si="15"/>
        <v>1.1527179637945919</v>
      </c>
      <c r="K52" s="33">
        <f t="shared" si="34"/>
        <v>36.711111111111109</v>
      </c>
      <c r="L52" s="34">
        <f t="shared" si="35"/>
        <v>0.73248647228789066</v>
      </c>
      <c r="M52">
        <v>277</v>
      </c>
      <c r="O52" s="1">
        <f t="shared" si="36"/>
        <v>1625</v>
      </c>
      <c r="P52" s="1">
        <f t="shared" si="37"/>
        <v>2064</v>
      </c>
      <c r="Q52" s="35">
        <f t="shared" si="38"/>
        <v>1742.4634705808403</v>
      </c>
      <c r="R52" s="36">
        <f t="shared" si="39"/>
        <v>1742.4634705808403</v>
      </c>
      <c r="S52" s="36">
        <f t="shared" si="40"/>
        <v>976.70819263377984</v>
      </c>
      <c r="T52" s="16">
        <f t="shared" si="23"/>
        <v>0.28360568907796818</v>
      </c>
      <c r="U52" s="18">
        <v>103.2</v>
      </c>
      <c r="V52" s="18">
        <v>103.2</v>
      </c>
      <c r="W52" s="39">
        <f t="shared" si="24"/>
        <v>0.47750199176472441</v>
      </c>
      <c r="AE52" s="36">
        <f t="shared" si="41"/>
        <v>1742.4634705808403</v>
      </c>
      <c r="AF52" s="1">
        <f t="shared" si="42"/>
        <v>1.1527179637945919</v>
      </c>
      <c r="AG52" s="1">
        <f t="shared" si="43"/>
        <v>0</v>
      </c>
      <c r="AH52" s="1">
        <f t="shared" si="44"/>
        <v>1</v>
      </c>
      <c r="AI52" s="1">
        <f t="shared" si="45"/>
        <v>0</v>
      </c>
      <c r="AJ52" s="1">
        <f t="shared" si="46"/>
        <v>1</v>
      </c>
      <c r="AK52" s="38">
        <f t="shared" si="47"/>
        <v>0.5605329518375497</v>
      </c>
      <c r="AL52" s="16">
        <f t="shared" si="48"/>
        <v>6.1636156387308034</v>
      </c>
    </row>
    <row r="53" spans="1:38" x14ac:dyDescent="0.25">
      <c r="A53" t="s">
        <v>135</v>
      </c>
      <c r="B53">
        <v>165.2</v>
      </c>
      <c r="C53" s="16">
        <v>4.5</v>
      </c>
      <c r="D53">
        <v>422</v>
      </c>
      <c r="E53">
        <v>200</v>
      </c>
      <c r="F53" s="18">
        <v>40.9</v>
      </c>
      <c r="G53" s="3">
        <f t="shared" si="13"/>
        <v>35.417290900407103</v>
      </c>
      <c r="H53">
        <v>4956</v>
      </c>
      <c r="I53" s="17">
        <f t="shared" si="33"/>
        <v>30.000000000000004</v>
      </c>
      <c r="J53" s="38">
        <f t="shared" si="15"/>
        <v>1.4408247739132403</v>
      </c>
      <c r="K53" s="33">
        <f t="shared" si="34"/>
        <v>36.711111111111109</v>
      </c>
      <c r="L53" s="34">
        <f t="shared" si="35"/>
        <v>0.73248647228789066</v>
      </c>
      <c r="M53">
        <v>479</v>
      </c>
      <c r="O53" s="1">
        <f t="shared" si="36"/>
        <v>1625</v>
      </c>
      <c r="P53" s="1">
        <f t="shared" si="37"/>
        <v>2064</v>
      </c>
      <c r="Q53" s="35">
        <f t="shared" si="38"/>
        <v>1742.4634705808403</v>
      </c>
      <c r="R53" s="36">
        <f t="shared" si="39"/>
        <v>1742.4634705808403</v>
      </c>
      <c r="S53" s="36">
        <f t="shared" si="40"/>
        <v>694.42846074940223</v>
      </c>
      <c r="T53" s="16">
        <f t="shared" si="23"/>
        <v>0.6897758762408448</v>
      </c>
      <c r="U53" s="18">
        <v>20.7</v>
      </c>
      <c r="V53" s="18">
        <v>20.7</v>
      </c>
      <c r="W53" s="39">
        <f t="shared" si="24"/>
        <v>0.47750199176472441</v>
      </c>
      <c r="AE53" s="36">
        <f t="shared" si="41"/>
        <v>1742.4634705808403</v>
      </c>
      <c r="AF53" s="1">
        <f t="shared" si="42"/>
        <v>1.4408247739132403</v>
      </c>
      <c r="AG53" s="1">
        <f t="shared" si="43"/>
        <v>0</v>
      </c>
      <c r="AH53" s="1">
        <f t="shared" si="44"/>
        <v>1</v>
      </c>
      <c r="AI53" s="1">
        <f t="shared" si="45"/>
        <v>0</v>
      </c>
      <c r="AJ53" s="1">
        <f t="shared" si="46"/>
        <v>1</v>
      </c>
      <c r="AK53" s="38">
        <f t="shared" si="47"/>
        <v>0.39853257900317329</v>
      </c>
      <c r="AL53" s="16">
        <f t="shared" si="48"/>
        <v>13.536334177681432</v>
      </c>
    </row>
    <row r="54" spans="1:38" x14ac:dyDescent="0.25">
      <c r="A54" t="s">
        <v>136</v>
      </c>
      <c r="B54">
        <v>165.2</v>
      </c>
      <c r="C54" s="16">
        <v>4.5</v>
      </c>
      <c r="D54">
        <v>422</v>
      </c>
      <c r="E54">
        <v>200</v>
      </c>
      <c r="F54" s="18">
        <v>40.9</v>
      </c>
      <c r="G54" s="3">
        <f t="shared" si="13"/>
        <v>35.417290900407103</v>
      </c>
      <c r="H54">
        <v>4956</v>
      </c>
      <c r="I54" s="17">
        <f t="shared" si="33"/>
        <v>30.000000000000004</v>
      </c>
      <c r="J54" s="38">
        <f t="shared" si="15"/>
        <v>1.4408247739132403</v>
      </c>
      <c r="K54" s="33">
        <f t="shared" si="34"/>
        <v>36.711111111111109</v>
      </c>
      <c r="L54" s="34">
        <f t="shared" si="35"/>
        <v>0.73248647228789066</v>
      </c>
      <c r="M54">
        <v>309</v>
      </c>
      <c r="O54" s="1">
        <f t="shared" si="36"/>
        <v>1625</v>
      </c>
      <c r="P54" s="1">
        <f t="shared" si="37"/>
        <v>2064</v>
      </c>
      <c r="Q54" s="35">
        <f t="shared" si="38"/>
        <v>1742.4634705808403</v>
      </c>
      <c r="R54" s="36">
        <f t="shared" si="39"/>
        <v>1742.4634705808403</v>
      </c>
      <c r="S54" s="36">
        <f t="shared" si="40"/>
        <v>694.42846074940223</v>
      </c>
      <c r="T54" s="16">
        <f t="shared" si="23"/>
        <v>0.44497024166684973</v>
      </c>
      <c r="U54" s="18">
        <v>62</v>
      </c>
      <c r="V54" s="18">
        <v>62</v>
      </c>
      <c r="W54" s="39">
        <f t="shared" si="24"/>
        <v>0.47750199176472441</v>
      </c>
      <c r="AE54" s="36">
        <f t="shared" si="41"/>
        <v>1742.4634705808403</v>
      </c>
      <c r="AF54" s="1">
        <f t="shared" si="42"/>
        <v>1.4408247739132403</v>
      </c>
      <c r="AG54" s="1">
        <f t="shared" si="43"/>
        <v>0</v>
      </c>
      <c r="AH54" s="1">
        <f t="shared" si="44"/>
        <v>1</v>
      </c>
      <c r="AI54" s="1">
        <f t="shared" si="45"/>
        <v>0</v>
      </c>
      <c r="AJ54" s="1">
        <f t="shared" si="46"/>
        <v>1</v>
      </c>
      <c r="AK54" s="38">
        <f t="shared" si="47"/>
        <v>0.39853257900317329</v>
      </c>
      <c r="AL54" s="16">
        <f t="shared" si="48"/>
        <v>13.536334177681432</v>
      </c>
    </row>
    <row r="55" spans="1:38" x14ac:dyDescent="0.25">
      <c r="A55" t="s">
        <v>137</v>
      </c>
      <c r="B55">
        <v>165.2</v>
      </c>
      <c r="C55" s="16">
        <v>4.5</v>
      </c>
      <c r="D55">
        <v>422</v>
      </c>
      <c r="E55">
        <v>200</v>
      </c>
      <c r="F55" s="18">
        <v>40.9</v>
      </c>
      <c r="G55" s="3">
        <f t="shared" si="13"/>
        <v>35.417290900407103</v>
      </c>
      <c r="H55">
        <v>4956</v>
      </c>
      <c r="I55" s="17">
        <f t="shared" si="33"/>
        <v>30.000000000000004</v>
      </c>
      <c r="J55" s="38">
        <f t="shared" si="15"/>
        <v>1.4408247739132403</v>
      </c>
      <c r="K55" s="33">
        <f t="shared" si="34"/>
        <v>36.711111111111109</v>
      </c>
      <c r="L55" s="34">
        <f t="shared" si="35"/>
        <v>0.73248647228789066</v>
      </c>
      <c r="M55">
        <v>238</v>
      </c>
      <c r="O55" s="1">
        <f t="shared" si="36"/>
        <v>1625</v>
      </c>
      <c r="P55" s="1">
        <f t="shared" si="37"/>
        <v>2064</v>
      </c>
      <c r="Q55" s="35">
        <f t="shared" si="38"/>
        <v>1742.4634705808403</v>
      </c>
      <c r="R55" s="36">
        <f t="shared" si="39"/>
        <v>1742.4634705808403</v>
      </c>
      <c r="S55" s="36">
        <f t="shared" si="40"/>
        <v>694.42846074940223</v>
      </c>
      <c r="T55" s="16">
        <f t="shared" si="23"/>
        <v>0.34272788840359303</v>
      </c>
      <c r="U55" s="18">
        <v>103.2</v>
      </c>
      <c r="V55" s="18">
        <v>103.2</v>
      </c>
      <c r="W55" s="39">
        <f t="shared" si="24"/>
        <v>0.47750199176472441</v>
      </c>
      <c r="AE55" s="36">
        <f t="shared" si="41"/>
        <v>1742.4634705808403</v>
      </c>
      <c r="AF55" s="1">
        <f t="shared" si="42"/>
        <v>1.4408247739132403</v>
      </c>
      <c r="AG55" s="1">
        <f t="shared" si="43"/>
        <v>0</v>
      </c>
      <c r="AH55" s="1">
        <f t="shared" si="44"/>
        <v>1</v>
      </c>
      <c r="AI55" s="1">
        <f t="shared" si="45"/>
        <v>0</v>
      </c>
      <c r="AJ55" s="1">
        <f t="shared" si="46"/>
        <v>1</v>
      </c>
      <c r="AK55" s="38">
        <f t="shared" si="47"/>
        <v>0.39853257900317329</v>
      </c>
      <c r="AL55" s="16">
        <f t="shared" si="48"/>
        <v>13.536334177681432</v>
      </c>
    </row>
    <row r="56" spans="1:38" x14ac:dyDescent="0.25">
      <c r="A56" s="40" t="s">
        <v>210</v>
      </c>
      <c r="B56" s="41">
        <v>2008</v>
      </c>
      <c r="C56" s="41" t="s">
        <v>211</v>
      </c>
      <c r="G56" s="3"/>
      <c r="I56" s="17"/>
      <c r="J56" s="38"/>
      <c r="K56" s="33"/>
      <c r="L56" s="34"/>
      <c r="O56" s="1"/>
      <c r="P56" s="1"/>
      <c r="Q56" s="35"/>
      <c r="R56" s="36"/>
      <c r="S56" s="42" t="s">
        <v>215</v>
      </c>
      <c r="T56" s="20">
        <f>AVERAGE(T38:T55)</f>
        <v>0.43579025399602089</v>
      </c>
      <c r="W56" s="39"/>
      <c r="AE56" s="36"/>
      <c r="AF56" s="1"/>
      <c r="AG56" s="1"/>
      <c r="AH56" s="1"/>
      <c r="AI56" s="1"/>
      <c r="AJ56" s="1"/>
      <c r="AK56" s="38"/>
      <c r="AL56" s="16"/>
    </row>
    <row r="57" spans="1:38" x14ac:dyDescent="0.25">
      <c r="A57" t="s">
        <v>138</v>
      </c>
      <c r="B57">
        <v>100</v>
      </c>
      <c r="C57" s="16">
        <v>1.9</v>
      </c>
      <c r="D57">
        <v>404</v>
      </c>
      <c r="E57">
        <v>200</v>
      </c>
      <c r="F57" s="18">
        <v>97.3</v>
      </c>
      <c r="G57" s="3">
        <f t="shared" si="13"/>
        <v>44.58114229886813</v>
      </c>
      <c r="H57">
        <v>1500</v>
      </c>
      <c r="I57" s="17">
        <f t="shared" si="33"/>
        <v>15</v>
      </c>
      <c r="J57" s="38">
        <f t="shared" si="15"/>
        <v>0.92147989940999886</v>
      </c>
      <c r="K57" s="33">
        <f t="shared" ref="K57:K60" si="49">B57/C57</f>
        <v>52.631578947368425</v>
      </c>
      <c r="L57" s="34">
        <f t="shared" ref="L57:L60" si="50">K57/(90*235/D57)</f>
        <v>1.0053502550703</v>
      </c>
      <c r="M57">
        <v>456</v>
      </c>
      <c r="O57" s="1">
        <f t="shared" ref="O57:O60" si="51">ROUND((0.85*F57*(B57-2*C57)^2+D57*(B57*B57-(B57-2*C57)^2))*PI()/4000,0)</f>
        <v>838</v>
      </c>
      <c r="P57" s="1">
        <f t="shared" ref="P57:P60" si="52">ROUND((0.85*F57+6*C57*D57/(B57-2*C57))*PI()*(B57-2*C57)^2/4000,0)</f>
        <v>949</v>
      </c>
      <c r="Q57" s="35">
        <f t="shared" ref="Q57:Q60" si="53">PI()*((B57*B57-(B57-2*C57)^2)*D57+(B57-2*C57)^2*F57)/4000</f>
        <v>943.78411114300502</v>
      </c>
      <c r="R57" s="36">
        <f t="shared" ref="R57:R60" si="54">0.00025*PI()*((B57*B57-(B57-2*C57)^2)*D57*AJ57+F57*(B57-2*C57)^2*(1+AI57*C57*D57/(B57*F57)))</f>
        <v>943.78411114300502</v>
      </c>
      <c r="S57" s="36">
        <f t="shared" ref="S57:S60" si="55">AK57*R57</f>
        <v>679.19540594950354</v>
      </c>
      <c r="T57" s="16">
        <f t="shared" ref="T57:T60" si="56">M57/S57</f>
        <v>0.67138263304728896</v>
      </c>
      <c r="U57" s="18">
        <v>15</v>
      </c>
      <c r="V57" s="18">
        <v>15</v>
      </c>
      <c r="W57" s="39">
        <f t="shared" si="24"/>
        <v>0.25410816869288988</v>
      </c>
      <c r="AE57" s="36">
        <f t="shared" ref="AE57:AE60" si="57">0.00025*PI()*((B57*B57-(B57-2*C57)^2)*D57+F57*(B57-2*C57)^2)</f>
        <v>943.78411114300502</v>
      </c>
      <c r="AF57" s="1">
        <f t="shared" ref="AF57:AF60" si="58">SQRT((64*AE57*H57*H57)/(PI()^3*((B57^4-(B57-2*C57)^4)*E57+(B57-2*C57)^4*G57*0.6)))</f>
        <v>0.92147989940999886</v>
      </c>
      <c r="AG57" s="1">
        <f t="shared" ref="AG57:AG60" si="59">IF(AF57&gt;0.5,0,AL57)</f>
        <v>0</v>
      </c>
      <c r="AH57" s="1">
        <f t="shared" ref="AH57:AH60" si="60">IF((0.25*(3+2*AF57))&gt;1,1,(0.25*(3+2*AF57)))</f>
        <v>1</v>
      </c>
      <c r="AI57" s="1">
        <f t="shared" ref="AI57:AI60" si="61">IF((U57+V57)&gt;(0.2*B57),0,AG57*(1-5*(U57+V57)/B57))</f>
        <v>0</v>
      </c>
      <c r="AJ57" s="1">
        <f t="shared" ref="AJ57:AJ60" si="62">IF((U57+V57)&gt;(0.2*B57),1,(AH57+(1-AH57)*5*(U57+V57)/B57))</f>
        <v>1</v>
      </c>
      <c r="AK57" s="38">
        <f t="shared" ref="AK57:AK60" si="63">IF(J57&lt;0.2,1,1/(0.5*(1+0.21*(J57-0.2)+J57*J57)+SQRT((0.5*(1+0.21*(J57-0.2)+J57*J57))^2-J57*J57)))</f>
        <v>0.71965124007749881</v>
      </c>
      <c r="AL57" s="16">
        <f t="shared" ref="AL57:AL60" si="64">IF((4.9-18.5*AF57+17*AF57*AF57)&lt;0,0,(4.9-18.5*AF57+17*AF57*AF57))</f>
        <v>2.2877503461982673</v>
      </c>
    </row>
    <row r="58" spans="1:38" x14ac:dyDescent="0.25">
      <c r="A58" t="s">
        <v>139</v>
      </c>
      <c r="B58">
        <v>100</v>
      </c>
      <c r="C58" s="16">
        <v>1.9</v>
      </c>
      <c r="D58">
        <v>404</v>
      </c>
      <c r="E58">
        <v>200</v>
      </c>
      <c r="F58" s="18">
        <v>97.3</v>
      </c>
      <c r="G58" s="3">
        <f t="shared" si="13"/>
        <v>44.58114229886813</v>
      </c>
      <c r="H58">
        <v>1500</v>
      </c>
      <c r="I58" s="17">
        <f t="shared" si="33"/>
        <v>15</v>
      </c>
      <c r="J58" s="38">
        <f t="shared" si="15"/>
        <v>0.92147989940999886</v>
      </c>
      <c r="K58" s="33">
        <f t="shared" si="49"/>
        <v>52.631578947368425</v>
      </c>
      <c r="L58" s="34">
        <f t="shared" si="50"/>
        <v>1.0053502550703</v>
      </c>
      <c r="M58">
        <v>478</v>
      </c>
      <c r="O58" s="1">
        <f t="shared" si="51"/>
        <v>838</v>
      </c>
      <c r="P58" s="1">
        <f t="shared" si="52"/>
        <v>949</v>
      </c>
      <c r="Q58" s="35">
        <f t="shared" si="53"/>
        <v>943.78411114300502</v>
      </c>
      <c r="R58" s="36">
        <f t="shared" si="54"/>
        <v>943.78411114300502</v>
      </c>
      <c r="S58" s="36">
        <f t="shared" si="55"/>
        <v>679.19540594950354</v>
      </c>
      <c r="T58" s="16">
        <f t="shared" si="56"/>
        <v>0.7037739004311494</v>
      </c>
      <c r="U58" s="18">
        <v>15</v>
      </c>
      <c r="V58" s="18">
        <v>15</v>
      </c>
      <c r="W58" s="39">
        <f t="shared" si="24"/>
        <v>0.25410816869288988</v>
      </c>
      <c r="AE58" s="36">
        <f t="shared" si="57"/>
        <v>943.78411114300502</v>
      </c>
      <c r="AF58" s="1">
        <f t="shared" si="58"/>
        <v>0.92147989940999886</v>
      </c>
      <c r="AG58" s="1">
        <f t="shared" si="59"/>
        <v>0</v>
      </c>
      <c r="AH58" s="1">
        <f t="shared" si="60"/>
        <v>1</v>
      </c>
      <c r="AI58" s="1">
        <f t="shared" si="61"/>
        <v>0</v>
      </c>
      <c r="AJ58" s="1">
        <f t="shared" si="62"/>
        <v>1</v>
      </c>
      <c r="AK58" s="38">
        <f t="shared" si="63"/>
        <v>0.71965124007749881</v>
      </c>
      <c r="AL58" s="16">
        <f t="shared" si="64"/>
        <v>2.2877503461982673</v>
      </c>
    </row>
    <row r="59" spans="1:38" x14ac:dyDescent="0.25">
      <c r="A59" t="s">
        <v>140</v>
      </c>
      <c r="B59">
        <v>100</v>
      </c>
      <c r="C59" s="16">
        <v>1.9</v>
      </c>
      <c r="D59">
        <v>404</v>
      </c>
      <c r="E59">
        <v>200</v>
      </c>
      <c r="F59" s="18">
        <v>97.3</v>
      </c>
      <c r="G59" s="3">
        <f t="shared" si="13"/>
        <v>44.58114229886813</v>
      </c>
      <c r="H59">
        <v>1500</v>
      </c>
      <c r="I59" s="17">
        <f t="shared" si="33"/>
        <v>15</v>
      </c>
      <c r="J59" s="38">
        <f t="shared" si="15"/>
        <v>0.92147989940999886</v>
      </c>
      <c r="K59" s="33">
        <f t="shared" si="49"/>
        <v>52.631578947368425</v>
      </c>
      <c r="L59" s="34">
        <f t="shared" si="50"/>
        <v>1.0053502550703</v>
      </c>
      <c r="M59">
        <v>297.5</v>
      </c>
      <c r="O59" s="1">
        <f t="shared" si="51"/>
        <v>838</v>
      </c>
      <c r="P59" s="1">
        <f t="shared" si="52"/>
        <v>949</v>
      </c>
      <c r="Q59" s="35">
        <f t="shared" si="53"/>
        <v>943.78411114300502</v>
      </c>
      <c r="R59" s="36">
        <f t="shared" si="54"/>
        <v>943.78411114300502</v>
      </c>
      <c r="S59" s="36">
        <f t="shared" si="55"/>
        <v>679.19540594950354</v>
      </c>
      <c r="T59" s="16">
        <f t="shared" si="56"/>
        <v>0.43801827484993083</v>
      </c>
      <c r="U59" s="18">
        <v>30</v>
      </c>
      <c r="V59" s="18">
        <v>30</v>
      </c>
      <c r="W59" s="39">
        <f t="shared" si="24"/>
        <v>0.25410816869288988</v>
      </c>
      <c r="AE59" s="36">
        <f t="shared" si="57"/>
        <v>943.78411114300502</v>
      </c>
      <c r="AF59" s="1">
        <f t="shared" si="58"/>
        <v>0.92147989940999886</v>
      </c>
      <c r="AG59" s="1">
        <f t="shared" si="59"/>
        <v>0</v>
      </c>
      <c r="AH59" s="1">
        <f t="shared" si="60"/>
        <v>1</v>
      </c>
      <c r="AI59" s="1">
        <f t="shared" si="61"/>
        <v>0</v>
      </c>
      <c r="AJ59" s="1">
        <f t="shared" si="62"/>
        <v>1</v>
      </c>
      <c r="AK59" s="38">
        <f t="shared" si="63"/>
        <v>0.71965124007749881</v>
      </c>
      <c r="AL59" s="16">
        <f t="shared" si="64"/>
        <v>2.2877503461982673</v>
      </c>
    </row>
    <row r="60" spans="1:38" x14ac:dyDescent="0.25">
      <c r="A60" t="s">
        <v>141</v>
      </c>
      <c r="B60">
        <v>100</v>
      </c>
      <c r="C60" s="16">
        <v>1.9</v>
      </c>
      <c r="D60">
        <v>404</v>
      </c>
      <c r="E60">
        <v>200</v>
      </c>
      <c r="F60" s="18">
        <v>97.3</v>
      </c>
      <c r="G60" s="3">
        <f t="shared" si="13"/>
        <v>44.58114229886813</v>
      </c>
      <c r="H60">
        <v>1500</v>
      </c>
      <c r="I60" s="17">
        <f t="shared" si="33"/>
        <v>15</v>
      </c>
      <c r="J60" s="38">
        <f t="shared" si="15"/>
        <v>0.92147989940999886</v>
      </c>
      <c r="K60" s="33">
        <f t="shared" si="49"/>
        <v>52.631578947368425</v>
      </c>
      <c r="L60" s="34">
        <f t="shared" si="50"/>
        <v>1.0053502550703</v>
      </c>
      <c r="M60">
        <v>320</v>
      </c>
      <c r="O60" s="1">
        <f t="shared" si="51"/>
        <v>838</v>
      </c>
      <c r="P60" s="1">
        <f t="shared" si="52"/>
        <v>949</v>
      </c>
      <c r="Q60" s="35">
        <f t="shared" si="53"/>
        <v>943.78411114300502</v>
      </c>
      <c r="R60" s="36">
        <f t="shared" si="54"/>
        <v>943.78411114300502</v>
      </c>
      <c r="S60" s="36">
        <f t="shared" si="55"/>
        <v>679.19540594950354</v>
      </c>
      <c r="T60" s="16">
        <f t="shared" si="56"/>
        <v>0.47114570740160627</v>
      </c>
      <c r="U60" s="18">
        <v>30</v>
      </c>
      <c r="V60" s="18">
        <v>30</v>
      </c>
      <c r="W60" s="39">
        <f t="shared" si="24"/>
        <v>0.25410816869288988</v>
      </c>
      <c r="AE60" s="36">
        <f t="shared" si="57"/>
        <v>943.78411114300502</v>
      </c>
      <c r="AF60" s="1">
        <f t="shared" si="58"/>
        <v>0.92147989940999886</v>
      </c>
      <c r="AG60" s="1">
        <f t="shared" si="59"/>
        <v>0</v>
      </c>
      <c r="AH60" s="1">
        <f t="shared" si="60"/>
        <v>1</v>
      </c>
      <c r="AI60" s="1">
        <f t="shared" si="61"/>
        <v>0</v>
      </c>
      <c r="AJ60" s="1">
        <f t="shared" si="62"/>
        <v>1</v>
      </c>
      <c r="AK60" s="38">
        <f t="shared" si="63"/>
        <v>0.71965124007749881</v>
      </c>
      <c r="AL60" s="16">
        <f t="shared" si="64"/>
        <v>2.2877503461982673</v>
      </c>
    </row>
    <row r="61" spans="1:38" x14ac:dyDescent="0.25">
      <c r="A61" s="40" t="s">
        <v>212</v>
      </c>
      <c r="B61" s="41">
        <v>2011</v>
      </c>
      <c r="C61" s="41" t="s">
        <v>206</v>
      </c>
      <c r="G61" s="3"/>
      <c r="I61" s="17"/>
      <c r="J61" s="38"/>
      <c r="K61" s="33"/>
      <c r="L61" s="34"/>
      <c r="O61" s="1"/>
      <c r="P61" s="1"/>
      <c r="Q61" s="35"/>
      <c r="R61" s="36"/>
      <c r="S61" s="42" t="s">
        <v>216</v>
      </c>
      <c r="T61" s="20">
        <f>AVERAGE(T57:T60)</f>
        <v>0.57108012893249382</v>
      </c>
      <c r="W61" s="39"/>
      <c r="AE61" s="36"/>
      <c r="AF61" s="1"/>
      <c r="AG61" s="1"/>
      <c r="AH61" s="1"/>
      <c r="AI61" s="1"/>
      <c r="AJ61" s="1"/>
      <c r="AK61" s="38"/>
      <c r="AL61" s="16"/>
    </row>
    <row r="62" spans="1:38" x14ac:dyDescent="0.25">
      <c r="A62" t="s">
        <v>142</v>
      </c>
      <c r="B62">
        <v>240</v>
      </c>
      <c r="C62" s="16">
        <v>6</v>
      </c>
      <c r="D62">
        <v>489</v>
      </c>
      <c r="E62">
        <v>200</v>
      </c>
      <c r="F62" s="18">
        <v>31.5</v>
      </c>
      <c r="G62" s="3">
        <f t="shared" si="13"/>
        <v>33.22016685939893</v>
      </c>
      <c r="H62">
        <v>1400</v>
      </c>
      <c r="I62" s="17">
        <f t="shared" si="33"/>
        <v>5.833333333333333</v>
      </c>
      <c r="J62" s="38">
        <f t="shared" si="15"/>
        <v>0.28056710195465651</v>
      </c>
      <c r="K62" s="33">
        <f t="shared" ref="K62:K70" si="65">B62/C62</f>
        <v>40</v>
      </c>
      <c r="L62" s="34">
        <f t="shared" ref="L62:L70" si="66">K62/(90*235/D62)</f>
        <v>0.924822695035461</v>
      </c>
      <c r="M62">
        <v>1277</v>
      </c>
      <c r="O62" s="1">
        <f t="shared" ref="O62:O70" si="67">ROUND((0.85*F62*(B62-2*C62)^2+D62*(B62*B62-(B62-2*C62)^2))*PI()/4000,0)</f>
        <v>3250</v>
      </c>
      <c r="P62" s="1">
        <f t="shared" ref="P62:P70" si="68">ROUND((0.85*F62+6*C62*D62/(B62-2*C62))*PI()*(B62-2*C62)^2/4000,0)</f>
        <v>4246</v>
      </c>
      <c r="Q62" s="35">
        <f t="shared" ref="Q62:Q70" si="69">PI()*((B62*B62-(B62-2*C62)^2)*D62+(B62-2*C62)^2*F62)/4000</f>
        <v>3442.9656368486621</v>
      </c>
      <c r="R62" s="36">
        <f t="shared" ref="R62:R70" si="70">0.00025*PI()*((B62*B62-(B62-2*C62)^2)*D62*AJ62+F62*(B62-2*C62)^2*(1+AI62*C62*D62/(B62*F62)))</f>
        <v>3442.9656368486621</v>
      </c>
      <c r="S62" s="36">
        <f t="shared" ref="S62:S70" si="71">AK62*R62</f>
        <v>3380.9704299936334</v>
      </c>
      <c r="T62" s="16">
        <f t="shared" ref="T62:T70" si="72">M62/S62</f>
        <v>0.37770220900820023</v>
      </c>
      <c r="U62" s="18">
        <v>120</v>
      </c>
      <c r="V62" s="18">
        <v>120</v>
      </c>
      <c r="W62" s="39">
        <f t="shared" si="24"/>
        <v>0.52100421171733113</v>
      </c>
      <c r="AE62" s="36">
        <f t="shared" ref="AE62:AE70" si="73">0.00025*PI()*((B62*B62-(B62-2*C62)^2)*D62+F62*(B62-2*C62)^2)</f>
        <v>3442.9656368486621</v>
      </c>
      <c r="AF62" s="1">
        <f t="shared" ref="AF62:AF70" si="74">SQRT((64*AE62*H62*H62)/(PI()^3*((B62^4-(B62-2*C62)^4)*E62+(B62-2*C62)^4*G62*0.6)))</f>
        <v>0.28056710195465651</v>
      </c>
      <c r="AG62" s="1">
        <f t="shared" ref="AG62:AG70" si="75">IF(AF62&gt;0.5,0,AL62)</f>
        <v>1.0477128917258434</v>
      </c>
      <c r="AH62" s="1">
        <f t="shared" ref="AH62:AH70" si="76">IF((0.25*(3+2*AF62))&gt;1,1,(0.25*(3+2*AF62)))</f>
        <v>0.89028355097732825</v>
      </c>
      <c r="AI62" s="1">
        <f t="shared" ref="AI62:AI70" si="77">IF((U62+V62)&gt;(0.2*B62),0,AG62*(1-5*(U62+V62)/B62))</f>
        <v>0</v>
      </c>
      <c r="AJ62" s="1">
        <f t="shared" ref="AJ62:AJ70" si="78">IF((U62+V62)&gt;(0.2*B62),1,(AH62+(1-AH62)*5*(U62+V62)/B62))</f>
        <v>1</v>
      </c>
      <c r="AK62" s="38">
        <f t="shared" ref="AK62:AK70" si="79">IF(J62&lt;0.2,1,1/(0.5*(1+0.21*(J62-0.2)+J62*J62)+SQRT((0.5*(1+0.21*(J62-0.2)+J62*J62))^2-J62*J62)))</f>
        <v>0.98199366087435802</v>
      </c>
      <c r="AL62" s="16">
        <f t="shared" ref="AL62:AL70" si="80">IF((4.9-18.5*AF62+17*AF62*AF62)&lt;0,0,(4.9-18.5*AF62+17*AF62*AF62))</f>
        <v>1.0477128917258434</v>
      </c>
    </row>
    <row r="63" spans="1:38" x14ac:dyDescent="0.25">
      <c r="A63" t="s">
        <v>143</v>
      </c>
      <c r="B63">
        <v>360</v>
      </c>
      <c r="C63" s="16">
        <v>6</v>
      </c>
      <c r="D63">
        <v>498</v>
      </c>
      <c r="E63">
        <v>200</v>
      </c>
      <c r="F63" s="18">
        <v>31.5</v>
      </c>
      <c r="G63" s="3">
        <f t="shared" si="13"/>
        <v>33.22016685939893</v>
      </c>
      <c r="H63">
        <v>1760</v>
      </c>
      <c r="I63" s="17">
        <f t="shared" si="33"/>
        <v>4.8888888888888893</v>
      </c>
      <c r="J63" s="38">
        <f t="shared" si="15"/>
        <v>0.23716291966856182</v>
      </c>
      <c r="K63" s="33">
        <f t="shared" si="65"/>
        <v>60</v>
      </c>
      <c r="L63" s="34">
        <f t="shared" si="66"/>
        <v>1.4127659574468086</v>
      </c>
      <c r="M63">
        <v>4294</v>
      </c>
      <c r="O63" s="1">
        <f t="shared" si="67"/>
        <v>5870</v>
      </c>
      <c r="P63" s="1">
        <f t="shared" si="68"/>
        <v>7447</v>
      </c>
      <c r="Q63" s="35">
        <f t="shared" si="69"/>
        <v>6319.1439766925751</v>
      </c>
      <c r="R63" s="36">
        <f t="shared" si="70"/>
        <v>6319.1439766925751</v>
      </c>
      <c r="S63" s="36">
        <f t="shared" si="71"/>
        <v>6267.3425482096063</v>
      </c>
      <c r="T63" s="16">
        <f t="shared" si="72"/>
        <v>0.68513887137486496</v>
      </c>
      <c r="U63" s="18">
        <v>60</v>
      </c>
      <c r="V63" s="18">
        <v>60</v>
      </c>
      <c r="W63" s="39">
        <f t="shared" si="24"/>
        <v>0.45378654298556048</v>
      </c>
      <c r="AE63" s="36">
        <f t="shared" si="73"/>
        <v>6319.1439766925751</v>
      </c>
      <c r="AF63" s="1">
        <f t="shared" si="74"/>
        <v>0.23716291966856182</v>
      </c>
      <c r="AG63" s="1">
        <f t="shared" si="75"/>
        <v>1.4686722440487905</v>
      </c>
      <c r="AH63" s="1">
        <f t="shared" si="76"/>
        <v>0.86858145983428092</v>
      </c>
      <c r="AI63" s="1">
        <f t="shared" si="77"/>
        <v>0</v>
      </c>
      <c r="AJ63" s="1">
        <f t="shared" si="78"/>
        <v>1</v>
      </c>
      <c r="AK63" s="38">
        <f t="shared" si="79"/>
        <v>0.99180246111276593</v>
      </c>
      <c r="AL63" s="16">
        <f t="shared" si="80"/>
        <v>1.4686722440487905</v>
      </c>
    </row>
    <row r="64" spans="1:38" x14ac:dyDescent="0.25">
      <c r="A64" t="s">
        <v>144</v>
      </c>
      <c r="B64">
        <v>480</v>
      </c>
      <c r="C64" s="16">
        <v>6</v>
      </c>
      <c r="D64">
        <v>468</v>
      </c>
      <c r="E64">
        <v>200</v>
      </c>
      <c r="F64" s="18">
        <v>31.5</v>
      </c>
      <c r="G64" s="3">
        <f t="shared" si="13"/>
        <v>33.22016685939893</v>
      </c>
      <c r="H64">
        <v>2120</v>
      </c>
      <c r="I64" s="17">
        <f t="shared" si="33"/>
        <v>4.416666666666667</v>
      </c>
      <c r="J64" s="38">
        <f t="shared" si="15"/>
        <v>0.21215272588017384</v>
      </c>
      <c r="K64" s="33">
        <f t="shared" si="65"/>
        <v>80</v>
      </c>
      <c r="L64" s="34">
        <f t="shared" si="66"/>
        <v>1.7702127659574467</v>
      </c>
      <c r="M64">
        <v>3323</v>
      </c>
      <c r="O64" s="1">
        <f t="shared" si="67"/>
        <v>8787</v>
      </c>
      <c r="P64" s="1">
        <f t="shared" si="68"/>
        <v>10799</v>
      </c>
      <c r="Q64" s="35">
        <f t="shared" si="69"/>
        <v>9600.097680395611</v>
      </c>
      <c r="R64" s="36">
        <f t="shared" si="70"/>
        <v>9600.0976803956128</v>
      </c>
      <c r="S64" s="36">
        <f t="shared" si="71"/>
        <v>9574.5144234483232</v>
      </c>
      <c r="T64" s="16">
        <f t="shared" si="72"/>
        <v>0.3470672091591252</v>
      </c>
      <c r="U64" s="18">
        <v>240</v>
      </c>
      <c r="V64" s="18">
        <v>240</v>
      </c>
      <c r="W64" s="39">
        <f t="shared" si="24"/>
        <v>0.39210706937813378</v>
      </c>
      <c r="AE64" s="36">
        <f t="shared" si="73"/>
        <v>9600.0976803956128</v>
      </c>
      <c r="AF64" s="1">
        <f t="shared" si="74"/>
        <v>0.21215272588017384</v>
      </c>
      <c r="AG64" s="1">
        <f t="shared" si="75"/>
        <v>1.7403238158893837</v>
      </c>
      <c r="AH64" s="1">
        <f t="shared" si="76"/>
        <v>0.85607636294008693</v>
      </c>
      <c r="AI64" s="1">
        <f t="shared" si="77"/>
        <v>0</v>
      </c>
      <c r="AJ64" s="1">
        <f t="shared" si="78"/>
        <v>1</v>
      </c>
      <c r="AK64" s="38">
        <f t="shared" si="79"/>
        <v>0.99733510451674545</v>
      </c>
      <c r="AL64" s="16">
        <f t="shared" si="80"/>
        <v>1.7403238158893837</v>
      </c>
    </row>
    <row r="65" spans="1:38" x14ac:dyDescent="0.25">
      <c r="A65" t="s">
        <v>145</v>
      </c>
      <c r="B65">
        <v>600</v>
      </c>
      <c r="C65" s="16">
        <v>6</v>
      </c>
      <c r="D65">
        <v>517</v>
      </c>
      <c r="E65">
        <v>200</v>
      </c>
      <c r="F65" s="18">
        <v>31.5</v>
      </c>
      <c r="G65" s="3">
        <f t="shared" si="13"/>
        <v>33.22016685939893</v>
      </c>
      <c r="H65">
        <v>2480</v>
      </c>
      <c r="I65" s="17">
        <f t="shared" si="33"/>
        <v>4.1333333333333337</v>
      </c>
      <c r="J65" s="38">
        <f t="shared" si="15"/>
        <v>0.20354200430783614</v>
      </c>
      <c r="K65" s="33">
        <f t="shared" si="65"/>
        <v>100</v>
      </c>
      <c r="L65" s="34">
        <f t="shared" si="66"/>
        <v>2.4444444444444446</v>
      </c>
      <c r="M65">
        <v>4590</v>
      </c>
      <c r="O65" s="1">
        <f t="shared" si="67"/>
        <v>13059</v>
      </c>
      <c r="P65" s="1">
        <f t="shared" si="68"/>
        <v>15866</v>
      </c>
      <c r="Q65" s="35">
        <f t="shared" si="69"/>
        <v>14342.382056471863</v>
      </c>
      <c r="R65" s="36">
        <f t="shared" si="70"/>
        <v>14342.382056471863</v>
      </c>
      <c r="S65" s="36">
        <f t="shared" si="71"/>
        <v>14331.26181729171</v>
      </c>
      <c r="T65" s="16">
        <f t="shared" si="72"/>
        <v>0.32027884623961239</v>
      </c>
      <c r="U65" s="18">
        <v>300</v>
      </c>
      <c r="V65" s="18">
        <v>300</v>
      </c>
      <c r="W65" s="39">
        <f t="shared" si="24"/>
        <v>0.36853222279473863</v>
      </c>
      <c r="AE65" s="36">
        <f t="shared" si="73"/>
        <v>14342.382056471863</v>
      </c>
      <c r="AF65" s="1">
        <f t="shared" si="74"/>
        <v>0.20354200430783614</v>
      </c>
      <c r="AG65" s="1">
        <f t="shared" si="75"/>
        <v>1.8387718281051022</v>
      </c>
      <c r="AH65" s="1">
        <f t="shared" si="76"/>
        <v>0.8517710021539181</v>
      </c>
      <c r="AI65" s="1">
        <f t="shared" si="77"/>
        <v>0</v>
      </c>
      <c r="AJ65" s="1">
        <f t="shared" si="78"/>
        <v>1</v>
      </c>
      <c r="AK65" s="38">
        <f t="shared" si="79"/>
        <v>0.9992246588372582</v>
      </c>
      <c r="AL65" s="16">
        <f t="shared" si="80"/>
        <v>1.8387718281051022</v>
      </c>
    </row>
    <row r="66" spans="1:38" x14ac:dyDescent="0.25">
      <c r="A66" t="s">
        <v>146</v>
      </c>
      <c r="B66">
        <v>240</v>
      </c>
      <c r="C66" s="16">
        <v>6</v>
      </c>
      <c r="D66">
        <v>489</v>
      </c>
      <c r="E66">
        <v>200</v>
      </c>
      <c r="F66" s="18">
        <v>59</v>
      </c>
      <c r="G66" s="3">
        <f t="shared" si="13"/>
        <v>38.926478927313745</v>
      </c>
      <c r="H66">
        <v>1400</v>
      </c>
      <c r="I66" s="17">
        <f t="shared" si="33"/>
        <v>5.833333333333333</v>
      </c>
      <c r="J66" s="38">
        <f t="shared" si="15"/>
        <v>0.31496238603648508</v>
      </c>
      <c r="K66" s="33">
        <f t="shared" si="65"/>
        <v>40</v>
      </c>
      <c r="L66" s="34">
        <f t="shared" si="66"/>
        <v>0.924822695035461</v>
      </c>
      <c r="M66">
        <v>1438</v>
      </c>
      <c r="O66" s="1">
        <f t="shared" si="67"/>
        <v>4204</v>
      </c>
      <c r="P66" s="1">
        <f t="shared" si="68"/>
        <v>5200</v>
      </c>
      <c r="Q66" s="35">
        <f t="shared" si="69"/>
        <v>4565.7394353151185</v>
      </c>
      <c r="R66" s="36">
        <f t="shared" si="70"/>
        <v>4565.7394353151185</v>
      </c>
      <c r="S66" s="36">
        <f t="shared" si="71"/>
        <v>4446.899731177703</v>
      </c>
      <c r="T66" s="16">
        <f t="shared" si="72"/>
        <v>0.3233713568844433</v>
      </c>
      <c r="U66" s="18">
        <v>120</v>
      </c>
      <c r="V66" s="18">
        <v>120</v>
      </c>
      <c r="W66" s="39">
        <f t="shared" si="24"/>
        <v>0.42541997749072846</v>
      </c>
      <c r="AE66" s="36">
        <f t="shared" si="73"/>
        <v>4565.7394353151185</v>
      </c>
      <c r="AF66" s="1">
        <f t="shared" si="74"/>
        <v>0.31496238603648508</v>
      </c>
      <c r="AG66" s="1">
        <f t="shared" si="75"/>
        <v>0.75961803682755558</v>
      </c>
      <c r="AH66" s="1">
        <f t="shared" si="76"/>
        <v>0.90748119301824248</v>
      </c>
      <c r="AI66" s="1">
        <f t="shared" si="77"/>
        <v>0</v>
      </c>
      <c r="AJ66" s="1">
        <f t="shared" si="78"/>
        <v>1</v>
      </c>
      <c r="AK66" s="38">
        <f t="shared" si="79"/>
        <v>0.97397142219325672</v>
      </c>
      <c r="AL66" s="16">
        <f t="shared" si="80"/>
        <v>0.75961803682755558</v>
      </c>
    </row>
    <row r="67" spans="1:38" x14ac:dyDescent="0.25">
      <c r="A67" t="s">
        <v>147</v>
      </c>
      <c r="B67">
        <v>360</v>
      </c>
      <c r="C67" s="16">
        <v>6</v>
      </c>
      <c r="D67">
        <v>498</v>
      </c>
      <c r="E67">
        <v>200</v>
      </c>
      <c r="F67" s="18">
        <v>59</v>
      </c>
      <c r="G67" s="3">
        <f t="shared" si="13"/>
        <v>38.926478927313745</v>
      </c>
      <c r="H67">
        <v>1760</v>
      </c>
      <c r="I67" s="17">
        <f t="shared" si="33"/>
        <v>4.8888888888888893</v>
      </c>
      <c r="J67" s="38">
        <f t="shared" si="15"/>
        <v>0.27263882051296912</v>
      </c>
      <c r="K67" s="33">
        <f t="shared" si="65"/>
        <v>60</v>
      </c>
      <c r="L67" s="34">
        <f t="shared" si="66"/>
        <v>1.4127659574468086</v>
      </c>
      <c r="M67">
        <v>2537</v>
      </c>
      <c r="O67" s="1">
        <f t="shared" si="67"/>
        <v>8093</v>
      </c>
      <c r="P67" s="1">
        <f t="shared" si="68"/>
        <v>9670</v>
      </c>
      <c r="Q67" s="35">
        <f t="shared" si="69"/>
        <v>8934.8026041449011</v>
      </c>
      <c r="R67" s="36">
        <f t="shared" si="70"/>
        <v>8934.8026041449011</v>
      </c>
      <c r="S67" s="36">
        <f t="shared" si="71"/>
        <v>8790.137372514504</v>
      </c>
      <c r="T67" s="16">
        <f t="shared" si="72"/>
        <v>0.28861892510722692</v>
      </c>
      <c r="U67" s="18">
        <v>180</v>
      </c>
      <c r="V67" s="18">
        <v>180</v>
      </c>
      <c r="W67" s="39">
        <f t="shared" si="24"/>
        <v>0.34946725807791817</v>
      </c>
      <c r="AE67" s="36">
        <f t="shared" si="73"/>
        <v>8934.8026041449011</v>
      </c>
      <c r="AF67" s="1">
        <f t="shared" si="74"/>
        <v>0.27263882051296912</v>
      </c>
      <c r="AG67" s="1">
        <f t="shared" si="75"/>
        <v>1.1198245701720226</v>
      </c>
      <c r="AH67" s="1">
        <f t="shared" si="76"/>
        <v>0.88631941025648453</v>
      </c>
      <c r="AI67" s="1">
        <f t="shared" si="77"/>
        <v>0</v>
      </c>
      <c r="AJ67" s="1">
        <f t="shared" si="78"/>
        <v>1</v>
      </c>
      <c r="AK67" s="38">
        <f t="shared" si="79"/>
        <v>0.98380879376526065</v>
      </c>
      <c r="AL67" s="16">
        <f t="shared" si="80"/>
        <v>1.1198245701720226</v>
      </c>
    </row>
    <row r="68" spans="1:38" x14ac:dyDescent="0.25">
      <c r="A68" t="s">
        <v>148</v>
      </c>
      <c r="B68">
        <v>480</v>
      </c>
      <c r="C68" s="16">
        <v>6</v>
      </c>
      <c r="D68">
        <v>468</v>
      </c>
      <c r="E68">
        <v>200</v>
      </c>
      <c r="F68" s="18">
        <v>59</v>
      </c>
      <c r="G68" s="3">
        <f t="shared" si="13"/>
        <v>38.926478927313745</v>
      </c>
      <c r="H68">
        <v>2120</v>
      </c>
      <c r="I68" s="17">
        <f t="shared" si="33"/>
        <v>4.416666666666667</v>
      </c>
      <c r="J68" s="38">
        <f t="shared" si="15"/>
        <v>0.24907417313143915</v>
      </c>
      <c r="K68" s="33">
        <f t="shared" si="65"/>
        <v>80</v>
      </c>
      <c r="L68" s="34">
        <f t="shared" si="66"/>
        <v>1.7702127659574467</v>
      </c>
      <c r="M68">
        <v>3895</v>
      </c>
      <c r="O68" s="1">
        <f t="shared" si="67"/>
        <v>12808</v>
      </c>
      <c r="P68" s="1">
        <f t="shared" si="68"/>
        <v>14820</v>
      </c>
      <c r="Q68" s="35">
        <f t="shared" si="69"/>
        <v>14330.676482244586</v>
      </c>
      <c r="R68" s="36">
        <f t="shared" si="70"/>
        <v>14330.676482244588</v>
      </c>
      <c r="S68" s="36">
        <f t="shared" si="71"/>
        <v>14175.044231935721</v>
      </c>
      <c r="T68" s="16">
        <f t="shared" si="72"/>
        <v>0.27477868402165156</v>
      </c>
      <c r="U68" s="18">
        <v>140</v>
      </c>
      <c r="V68" s="18">
        <v>140</v>
      </c>
      <c r="W68" s="39">
        <f t="shared" si="24"/>
        <v>0.28571958449490326</v>
      </c>
      <c r="AE68" s="36">
        <f t="shared" si="73"/>
        <v>14330.676482244588</v>
      </c>
      <c r="AF68" s="1">
        <f t="shared" si="74"/>
        <v>0.24907417313143915</v>
      </c>
      <c r="AG68" s="1">
        <f t="shared" si="75"/>
        <v>1.3467728403272485</v>
      </c>
      <c r="AH68" s="1">
        <f t="shared" si="76"/>
        <v>0.8745370865657196</v>
      </c>
      <c r="AI68" s="1">
        <f t="shared" si="77"/>
        <v>0</v>
      </c>
      <c r="AJ68" s="1">
        <f t="shared" si="78"/>
        <v>1</v>
      </c>
      <c r="AK68" s="38">
        <f t="shared" si="79"/>
        <v>0.98913992298258269</v>
      </c>
      <c r="AL68" s="16">
        <f t="shared" si="80"/>
        <v>1.3467728403272485</v>
      </c>
    </row>
    <row r="69" spans="1:38" x14ac:dyDescent="0.25">
      <c r="A69" t="s">
        <v>149</v>
      </c>
      <c r="B69">
        <v>300</v>
      </c>
      <c r="C69">
        <v>12</v>
      </c>
      <c r="D69">
        <v>479</v>
      </c>
      <c r="E69">
        <v>200</v>
      </c>
      <c r="F69" s="18">
        <v>31.5</v>
      </c>
      <c r="G69" s="3">
        <f t="shared" si="13"/>
        <v>33.22016685939893</v>
      </c>
      <c r="H69">
        <v>1580</v>
      </c>
      <c r="I69" s="17">
        <f t="shared" si="33"/>
        <v>5.2666666666666666</v>
      </c>
      <c r="J69" s="38">
        <f t="shared" si="15"/>
        <v>0.25195717551185293</v>
      </c>
      <c r="K69" s="33">
        <f t="shared" si="65"/>
        <v>25</v>
      </c>
      <c r="L69" s="34">
        <f t="shared" si="66"/>
        <v>0.56619385342789597</v>
      </c>
      <c r="M69">
        <v>3683</v>
      </c>
      <c r="O69" s="1">
        <f t="shared" si="67"/>
        <v>6803</v>
      </c>
      <c r="P69" s="1">
        <f t="shared" si="68"/>
        <v>9078</v>
      </c>
      <c r="Q69" s="35">
        <f t="shared" si="69"/>
        <v>7085.2653275675957</v>
      </c>
      <c r="R69" s="36">
        <f t="shared" si="70"/>
        <v>7085.2653275675966</v>
      </c>
      <c r="S69" s="36">
        <f t="shared" si="71"/>
        <v>7003.7311449623603</v>
      </c>
      <c r="T69" s="16">
        <f t="shared" si="72"/>
        <v>0.52586256150753385</v>
      </c>
      <c r="U69" s="18">
        <v>150</v>
      </c>
      <c r="V69" s="18">
        <v>150</v>
      </c>
      <c r="W69" s="39">
        <f t="shared" si="24"/>
        <v>0.59675725620734077</v>
      </c>
      <c r="AE69" s="36">
        <f t="shared" si="73"/>
        <v>7085.2653275675966</v>
      </c>
      <c r="AF69" s="1">
        <f t="shared" si="74"/>
        <v>0.25195717551185293</v>
      </c>
      <c r="AG69" s="1">
        <f t="shared" si="75"/>
        <v>1.3179933639932022</v>
      </c>
      <c r="AH69" s="1">
        <f t="shared" si="76"/>
        <v>0.87597858775592652</v>
      </c>
      <c r="AI69" s="1">
        <f t="shared" si="77"/>
        <v>0</v>
      </c>
      <c r="AJ69" s="1">
        <f t="shared" si="78"/>
        <v>1</v>
      </c>
      <c r="AK69" s="38">
        <f t="shared" si="79"/>
        <v>0.98849243058153369</v>
      </c>
      <c r="AL69" s="16">
        <f t="shared" si="80"/>
        <v>1.3179933639932022</v>
      </c>
    </row>
    <row r="70" spans="1:38" x14ac:dyDescent="0.25">
      <c r="A70" t="s">
        <v>150</v>
      </c>
      <c r="B70">
        <v>480</v>
      </c>
      <c r="C70">
        <v>12</v>
      </c>
      <c r="D70">
        <v>489</v>
      </c>
      <c r="E70">
        <v>200</v>
      </c>
      <c r="F70" s="18">
        <v>31.5</v>
      </c>
      <c r="G70" s="3">
        <f t="shared" si="13"/>
        <v>33.22016685939893</v>
      </c>
      <c r="H70">
        <v>2120</v>
      </c>
      <c r="I70" s="17">
        <f t="shared" si="33"/>
        <v>4.416666666666667</v>
      </c>
      <c r="J70" s="38">
        <f t="shared" si="15"/>
        <v>0.21242937719423993</v>
      </c>
      <c r="K70" s="33">
        <f t="shared" si="65"/>
        <v>40</v>
      </c>
      <c r="L70" s="34">
        <f t="shared" si="66"/>
        <v>0.924822695035461</v>
      </c>
      <c r="M70">
        <v>5135</v>
      </c>
      <c r="O70" s="1">
        <f t="shared" si="67"/>
        <v>13000</v>
      </c>
      <c r="P70" s="1">
        <f t="shared" si="68"/>
        <v>16982</v>
      </c>
      <c r="Q70" s="35">
        <f t="shared" si="69"/>
        <v>13771.862547394649</v>
      </c>
      <c r="R70" s="36">
        <f t="shared" si="70"/>
        <v>13771.862547394649</v>
      </c>
      <c r="S70" s="36">
        <f t="shared" si="71"/>
        <v>13734.324294011807</v>
      </c>
      <c r="T70" s="16">
        <f t="shared" si="72"/>
        <v>0.37388078875047898</v>
      </c>
      <c r="U70" s="18">
        <v>240</v>
      </c>
      <c r="V70" s="18">
        <v>240</v>
      </c>
      <c r="W70" s="39">
        <f t="shared" si="24"/>
        <v>0.52106557129944364</v>
      </c>
      <c r="AE70" s="36">
        <f t="shared" si="73"/>
        <v>13771.862547394649</v>
      </c>
      <c r="AF70" s="1">
        <f t="shared" si="74"/>
        <v>0.21242937719423993</v>
      </c>
      <c r="AG70" s="1">
        <f t="shared" si="75"/>
        <v>1.7372026069238169</v>
      </c>
      <c r="AH70" s="1">
        <f t="shared" si="76"/>
        <v>0.85621468859712002</v>
      </c>
      <c r="AI70" s="1">
        <f t="shared" si="77"/>
        <v>0</v>
      </c>
      <c r="AJ70" s="1">
        <f t="shared" si="78"/>
        <v>1</v>
      </c>
      <c r="AK70" s="38">
        <f t="shared" si="79"/>
        <v>0.99727427911412436</v>
      </c>
      <c r="AL70" s="16">
        <f t="shared" si="80"/>
        <v>1.7372026069238169</v>
      </c>
    </row>
    <row r="71" spans="1:38" x14ac:dyDescent="0.25">
      <c r="A71" s="40" t="s">
        <v>167</v>
      </c>
      <c r="B71" s="41">
        <v>2011</v>
      </c>
      <c r="C71" s="41" t="s">
        <v>207</v>
      </c>
      <c r="G71" s="3"/>
      <c r="I71" s="17"/>
      <c r="J71" s="38"/>
      <c r="K71" s="33"/>
      <c r="L71" s="34"/>
      <c r="O71" s="1"/>
      <c r="P71" s="1"/>
      <c r="Q71" s="35"/>
      <c r="R71" s="36"/>
      <c r="S71" s="42" t="s">
        <v>217</v>
      </c>
      <c r="T71" s="20">
        <f>AVERAGE(T62:T70)</f>
        <v>0.39074438356145974</v>
      </c>
      <c r="W71" s="39"/>
      <c r="AE71" s="36"/>
      <c r="AF71" s="1"/>
      <c r="AG71" s="1"/>
      <c r="AH71" s="1"/>
      <c r="AI71" s="1"/>
      <c r="AJ71" s="1"/>
      <c r="AK71" s="38"/>
      <c r="AL71" s="16"/>
    </row>
    <row r="72" spans="1:38" x14ac:dyDescent="0.25">
      <c r="A72" t="s">
        <v>151</v>
      </c>
      <c r="B72">
        <v>139.6</v>
      </c>
      <c r="C72">
        <v>4</v>
      </c>
      <c r="D72">
        <v>374</v>
      </c>
      <c r="E72">
        <v>200</v>
      </c>
      <c r="F72" s="18">
        <v>62</v>
      </c>
      <c r="G72" s="3">
        <f t="shared" si="13"/>
        <v>39.441379175461933</v>
      </c>
      <c r="H72">
        <v>800</v>
      </c>
      <c r="I72" s="17">
        <f t="shared" ref="I72:I87" si="81">H72/B72</f>
        <v>5.7306590257879657</v>
      </c>
      <c r="J72" s="38">
        <f t="shared" si="15"/>
        <v>0.29118033583487646</v>
      </c>
      <c r="K72" s="33">
        <f t="shared" ref="K72:K87" si="82">B72/C72</f>
        <v>34.9</v>
      </c>
      <c r="L72" s="34">
        <f t="shared" ref="L72:L87" si="83">K72/(90*235/D72)</f>
        <v>0.61714420803782499</v>
      </c>
      <c r="M72">
        <v>756.9</v>
      </c>
      <c r="O72" s="1">
        <f t="shared" ref="O72:O86" si="84">ROUND((0.85*F72*(B72-2*C72)^2+D72*(B72*B72-(B72-2*C72)^2))*PI()/4000,0)</f>
        <v>1354</v>
      </c>
      <c r="P72" s="1">
        <f t="shared" ref="P72:P87" si="85">ROUND((0.85*F72+6*C72*D72/(B72-2*C72))*PI()*(B72-2*C72)^2/4000,0)</f>
        <v>1645</v>
      </c>
      <c r="Q72" s="35">
        <f t="shared" ref="Q72:Q87" si="86">PI()*((B72*B72-(B72-2*C72)^2)*D72+(B72-2*C72)^2*F72)/4000</f>
        <v>1480.617789319545</v>
      </c>
      <c r="R72" s="36">
        <f t="shared" ref="R72:R87" si="87">0.00025*PI()*((B72*B72-(B72-2*C72)^2)*D72*AJ72+F72*(B72-2*C72)^2*(1+AI72*C72*D72/(B72*F72)))</f>
        <v>1480.6177893195452</v>
      </c>
      <c r="S72" s="36">
        <f t="shared" ref="S72:S87" si="88">AK72*R72</f>
        <v>1450.331715867135</v>
      </c>
      <c r="T72" s="16">
        <f t="shared" ref="T72:T87" si="89">M72/S72</f>
        <v>0.52188060960072091</v>
      </c>
      <c r="U72" s="18">
        <v>25</v>
      </c>
      <c r="V72" s="18">
        <v>25</v>
      </c>
      <c r="W72" s="39">
        <f t="shared" si="24"/>
        <v>0.39884208895072226</v>
      </c>
      <c r="AE72" s="36">
        <f t="shared" ref="AE72:AE87" si="90">0.00025*PI()*((B72*B72-(B72-2*C72)^2)*D72+F72*(B72-2*C72)^2)</f>
        <v>1480.6177893195452</v>
      </c>
      <c r="AF72" s="1">
        <f t="shared" ref="AF72:AF87" si="91">SQRT((64*AE72*H72*H72)/(PI()^3*((B72^4-(B72-2*C72)^4)*E72+(B72-2*C72)^4*G72*0.6)))</f>
        <v>0.29118033583487646</v>
      </c>
      <c r="AG72" s="1">
        <f t="shared" ref="AG72:AG87" si="92">IF(AF72&gt;0.5,0,AL72)</f>
        <v>0.95452558266228071</v>
      </c>
      <c r="AH72" s="1">
        <f t="shared" ref="AH72:AH87" si="93">IF((0.25*(3+2*AF72))&gt;1,1,(0.25*(3+2*AF72)))</f>
        <v>0.89559016791743828</v>
      </c>
      <c r="AI72" s="1">
        <f t="shared" ref="AI72:AI87" si="94">IF((U72+V72)&gt;(0.2*B72),0,AG72*(1-5*(U72+V72)/B72))</f>
        <v>0</v>
      </c>
      <c r="AJ72" s="1">
        <f t="shared" ref="AJ72:AJ87" si="95">IF((U72+V72)&gt;(0.2*B72),1,(AH72+(1-AH72)*5*(U72+V72)/B72))</f>
        <v>1</v>
      </c>
      <c r="AK72" s="38">
        <f t="shared" ref="AK72:AK87" si="96">IF(J72&lt;0.2,1,1/(0.5*(1+0.21*(J72-0.2)+J72*J72)+SQRT((0.5*(1+0.21*(J72-0.2)+J72*J72))^2-J72*J72)))</f>
        <v>0.97954497529958162</v>
      </c>
      <c r="AL72" s="16">
        <f t="shared" ref="AL72:AL87" si="97">IF((4.9-18.5*AF72+17*AF72*AF72)&lt;0,0,(4.9-18.5*AF72+17*AF72*AF72))</f>
        <v>0.95452558266228071</v>
      </c>
    </row>
    <row r="73" spans="1:38" x14ac:dyDescent="0.25">
      <c r="A73" t="s">
        <v>152</v>
      </c>
      <c r="B73">
        <v>139.6</v>
      </c>
      <c r="C73">
        <v>4</v>
      </c>
      <c r="D73">
        <v>374</v>
      </c>
      <c r="E73">
        <v>200</v>
      </c>
      <c r="F73" s="18">
        <v>62</v>
      </c>
      <c r="G73" s="3">
        <f t="shared" si="13"/>
        <v>39.441379175461933</v>
      </c>
      <c r="H73">
        <v>800</v>
      </c>
      <c r="I73" s="17">
        <f t="shared" si="81"/>
        <v>5.7306590257879657</v>
      </c>
      <c r="J73" s="38">
        <f t="shared" si="15"/>
        <v>0.29118033583487646</v>
      </c>
      <c r="K73" s="33">
        <f t="shared" si="82"/>
        <v>34.9</v>
      </c>
      <c r="L73" s="34">
        <f t="shared" si="83"/>
        <v>0.61714420803782499</v>
      </c>
      <c r="M73">
        <v>874.7</v>
      </c>
      <c r="O73" s="1">
        <f t="shared" si="84"/>
        <v>1354</v>
      </c>
      <c r="P73" s="1">
        <f t="shared" si="85"/>
        <v>1645</v>
      </c>
      <c r="Q73" s="35">
        <f t="shared" si="86"/>
        <v>1480.617789319545</v>
      </c>
      <c r="R73" s="36">
        <f t="shared" si="87"/>
        <v>1480.6177893195452</v>
      </c>
      <c r="S73" s="36">
        <f t="shared" si="88"/>
        <v>1450.331715867135</v>
      </c>
      <c r="T73" s="16">
        <f t="shared" si="89"/>
        <v>0.60310340760701631</v>
      </c>
      <c r="U73" s="18">
        <v>25</v>
      </c>
      <c r="V73" s="18">
        <v>25</v>
      </c>
      <c r="W73" s="39">
        <f t="shared" si="24"/>
        <v>0.39884208895072226</v>
      </c>
      <c r="AE73" s="36">
        <f t="shared" si="90"/>
        <v>1480.6177893195452</v>
      </c>
      <c r="AF73" s="1">
        <f t="shared" si="91"/>
        <v>0.29118033583487646</v>
      </c>
      <c r="AG73" s="1">
        <f t="shared" si="92"/>
        <v>0.95452558266228071</v>
      </c>
      <c r="AH73" s="1">
        <f t="shared" si="93"/>
        <v>0.89559016791743828</v>
      </c>
      <c r="AI73" s="1">
        <f t="shared" si="94"/>
        <v>0</v>
      </c>
      <c r="AJ73" s="1">
        <f t="shared" si="95"/>
        <v>1</v>
      </c>
      <c r="AK73" s="38">
        <f t="shared" si="96"/>
        <v>0.97954497529958162</v>
      </c>
      <c r="AL73" s="16">
        <f t="shared" si="97"/>
        <v>0.95452558266228071</v>
      </c>
    </row>
    <row r="74" spans="1:38" x14ac:dyDescent="0.25">
      <c r="A74" t="s">
        <v>153</v>
      </c>
      <c r="B74">
        <v>139.6</v>
      </c>
      <c r="C74">
        <v>4</v>
      </c>
      <c r="D74">
        <v>374</v>
      </c>
      <c r="E74">
        <v>200</v>
      </c>
      <c r="F74" s="18">
        <v>62</v>
      </c>
      <c r="G74" s="3">
        <f t="shared" si="13"/>
        <v>39.441379175461933</v>
      </c>
      <c r="H74">
        <v>1855</v>
      </c>
      <c r="I74" s="17">
        <f t="shared" si="81"/>
        <v>13.287965616045845</v>
      </c>
      <c r="J74" s="38">
        <f t="shared" si="15"/>
        <v>0.67517440371711979</v>
      </c>
      <c r="K74" s="33">
        <f t="shared" si="82"/>
        <v>34.9</v>
      </c>
      <c r="L74" s="34">
        <f t="shared" si="83"/>
        <v>0.61714420803782499</v>
      </c>
      <c r="M74">
        <v>608.20000000000005</v>
      </c>
      <c r="O74" s="1">
        <f t="shared" si="84"/>
        <v>1354</v>
      </c>
      <c r="P74" s="1">
        <f t="shared" si="85"/>
        <v>1645</v>
      </c>
      <c r="Q74" s="35">
        <f t="shared" si="86"/>
        <v>1480.617789319545</v>
      </c>
      <c r="R74" s="36">
        <f t="shared" si="87"/>
        <v>1480.6177893195452</v>
      </c>
      <c r="S74" s="36">
        <f t="shared" si="88"/>
        <v>1271.9847129565251</v>
      </c>
      <c r="T74" s="16">
        <f t="shared" si="89"/>
        <v>0.47815040055500069</v>
      </c>
      <c r="U74" s="18">
        <v>25</v>
      </c>
      <c r="V74" s="18">
        <v>25</v>
      </c>
      <c r="W74" s="39">
        <f t="shared" si="24"/>
        <v>0.39884208895072226</v>
      </c>
      <c r="AE74" s="36">
        <f t="shared" si="90"/>
        <v>1480.6177893195452</v>
      </c>
      <c r="AF74" s="1">
        <f t="shared" si="91"/>
        <v>0.67517440371711979</v>
      </c>
      <c r="AG74" s="1">
        <f t="shared" si="92"/>
        <v>0</v>
      </c>
      <c r="AH74" s="1">
        <f t="shared" si="93"/>
        <v>1</v>
      </c>
      <c r="AI74" s="1">
        <f t="shared" si="94"/>
        <v>0</v>
      </c>
      <c r="AJ74" s="1">
        <f t="shared" si="95"/>
        <v>1</v>
      </c>
      <c r="AK74" s="38">
        <f t="shared" si="96"/>
        <v>0.85909052432842736</v>
      </c>
      <c r="AL74" s="16">
        <f t="shared" si="97"/>
        <v>0.15890161362434441</v>
      </c>
    </row>
    <row r="75" spans="1:38" x14ac:dyDescent="0.25">
      <c r="A75" t="s">
        <v>154</v>
      </c>
      <c r="B75">
        <v>139.6</v>
      </c>
      <c r="C75">
        <v>4</v>
      </c>
      <c r="D75">
        <v>374</v>
      </c>
      <c r="E75">
        <v>200</v>
      </c>
      <c r="F75" s="18">
        <v>62</v>
      </c>
      <c r="G75" s="3">
        <f t="shared" ref="G75:G130" si="98">22*((F75+8)/10)^0.3</f>
        <v>39.441379175461933</v>
      </c>
      <c r="H75">
        <v>1865</v>
      </c>
      <c r="I75" s="17">
        <f t="shared" si="81"/>
        <v>13.359598853868196</v>
      </c>
      <c r="J75" s="38">
        <f t="shared" ref="J75:J130" si="99">SQRT((64*AE75*H75*H75)/(PI()^3*((B75^4-(B75-2*C75)^4)*E75+(B75-2*C75)^4*G75*0.6)))</f>
        <v>0.67881415791505573</v>
      </c>
      <c r="K75" s="33">
        <f t="shared" si="82"/>
        <v>34.9</v>
      </c>
      <c r="L75" s="34">
        <f t="shared" si="83"/>
        <v>0.61714420803782499</v>
      </c>
      <c r="M75">
        <v>605.70000000000005</v>
      </c>
      <c r="O75" s="1">
        <f t="shared" si="84"/>
        <v>1354</v>
      </c>
      <c r="P75" s="1">
        <f t="shared" si="85"/>
        <v>1645</v>
      </c>
      <c r="Q75" s="35">
        <f t="shared" si="86"/>
        <v>1480.617789319545</v>
      </c>
      <c r="R75" s="36">
        <f t="shared" si="87"/>
        <v>1480.6177893195452</v>
      </c>
      <c r="S75" s="36">
        <f t="shared" si="88"/>
        <v>1269.5760792244885</v>
      </c>
      <c r="T75" s="16">
        <f t="shared" si="89"/>
        <v>0.47708838399821424</v>
      </c>
      <c r="U75" s="18">
        <v>25</v>
      </c>
      <c r="V75" s="18">
        <v>25</v>
      </c>
      <c r="W75" s="39">
        <f t="shared" ref="W75:W87" si="100">PI()*B75*C75*D75/(1000*P75)</f>
        <v>0.39884208895072226</v>
      </c>
      <c r="AE75" s="36">
        <f t="shared" si="90"/>
        <v>1480.6177893195452</v>
      </c>
      <c r="AF75" s="1">
        <f t="shared" si="91"/>
        <v>0.67881415791505573</v>
      </c>
      <c r="AG75" s="1">
        <f t="shared" si="92"/>
        <v>0</v>
      </c>
      <c r="AH75" s="1">
        <f t="shared" si="93"/>
        <v>1</v>
      </c>
      <c r="AI75" s="1">
        <f t="shared" si="94"/>
        <v>0</v>
      </c>
      <c r="AJ75" s="1">
        <f t="shared" si="95"/>
        <v>1</v>
      </c>
      <c r="AK75" s="38">
        <f t="shared" si="96"/>
        <v>0.85746374816147108</v>
      </c>
      <c r="AL75" s="16">
        <f t="shared" si="97"/>
        <v>0.17534531533221642</v>
      </c>
    </row>
    <row r="76" spans="1:38" x14ac:dyDescent="0.25">
      <c r="A76" t="s">
        <v>155</v>
      </c>
      <c r="B76">
        <v>139.6</v>
      </c>
      <c r="C76">
        <v>4</v>
      </c>
      <c r="D76">
        <v>374</v>
      </c>
      <c r="E76">
        <v>200</v>
      </c>
      <c r="F76" s="18">
        <v>62</v>
      </c>
      <c r="G76" s="3">
        <f t="shared" si="98"/>
        <v>39.441379175461933</v>
      </c>
      <c r="H76">
        <v>3000</v>
      </c>
      <c r="I76" s="17">
        <f t="shared" si="81"/>
        <v>21.489971346704873</v>
      </c>
      <c r="J76" s="38">
        <f t="shared" si="99"/>
        <v>1.0919262593807868</v>
      </c>
      <c r="K76" s="33">
        <f t="shared" si="82"/>
        <v>34.9</v>
      </c>
      <c r="L76" s="34">
        <f t="shared" si="83"/>
        <v>0.61714420803782499</v>
      </c>
      <c r="M76">
        <v>555.9</v>
      </c>
      <c r="O76" s="1">
        <f t="shared" si="84"/>
        <v>1354</v>
      </c>
      <c r="P76" s="1">
        <f t="shared" si="85"/>
        <v>1645</v>
      </c>
      <c r="Q76" s="35">
        <f t="shared" si="86"/>
        <v>1480.617789319545</v>
      </c>
      <c r="R76" s="36">
        <f t="shared" si="87"/>
        <v>1480.6177893195452</v>
      </c>
      <c r="S76" s="36">
        <f t="shared" si="88"/>
        <v>890.66052161883044</v>
      </c>
      <c r="T76" s="16">
        <f t="shared" si="89"/>
        <v>0.62414352776029347</v>
      </c>
      <c r="U76" s="18">
        <v>25</v>
      </c>
      <c r="V76" s="18">
        <v>25</v>
      </c>
      <c r="W76" s="39">
        <f t="shared" si="100"/>
        <v>0.39884208895072226</v>
      </c>
      <c r="AE76" s="36">
        <f t="shared" si="90"/>
        <v>1480.6177893195452</v>
      </c>
      <c r="AF76" s="1">
        <f t="shared" si="91"/>
        <v>1.0919262593807868</v>
      </c>
      <c r="AG76" s="1">
        <f t="shared" si="92"/>
        <v>0</v>
      </c>
      <c r="AH76" s="1">
        <f t="shared" si="93"/>
        <v>1</v>
      </c>
      <c r="AI76" s="1">
        <f t="shared" si="94"/>
        <v>0</v>
      </c>
      <c r="AJ76" s="1">
        <f t="shared" si="95"/>
        <v>1</v>
      </c>
      <c r="AK76" s="38">
        <f t="shared" si="96"/>
        <v>0.60154654904433891</v>
      </c>
      <c r="AL76" s="16">
        <f t="shared" si="97"/>
        <v>4.968514452185838</v>
      </c>
    </row>
    <row r="77" spans="1:38" x14ac:dyDescent="0.25">
      <c r="A77" t="s">
        <v>156</v>
      </c>
      <c r="B77">
        <v>139.6</v>
      </c>
      <c r="C77">
        <v>4</v>
      </c>
      <c r="D77">
        <v>374</v>
      </c>
      <c r="E77">
        <v>200</v>
      </c>
      <c r="F77" s="18">
        <v>62</v>
      </c>
      <c r="G77" s="3">
        <f t="shared" si="98"/>
        <v>39.441379175461933</v>
      </c>
      <c r="H77">
        <v>3000</v>
      </c>
      <c r="I77" s="17">
        <f t="shared" si="81"/>
        <v>21.489971346704873</v>
      </c>
      <c r="J77" s="38">
        <f t="shared" si="99"/>
        <v>1.0919262593807868</v>
      </c>
      <c r="K77" s="33">
        <f t="shared" si="82"/>
        <v>34.9</v>
      </c>
      <c r="L77" s="34">
        <f t="shared" si="83"/>
        <v>0.61714420803782499</v>
      </c>
      <c r="M77">
        <v>484.11</v>
      </c>
      <c r="O77" s="1">
        <f t="shared" si="84"/>
        <v>1354</v>
      </c>
      <c r="P77" s="1">
        <f t="shared" si="85"/>
        <v>1645</v>
      </c>
      <c r="Q77" s="35">
        <f t="shared" si="86"/>
        <v>1480.617789319545</v>
      </c>
      <c r="R77" s="36">
        <f t="shared" si="87"/>
        <v>1480.6177893195452</v>
      </c>
      <c r="S77" s="36">
        <f t="shared" si="88"/>
        <v>890.66052161883044</v>
      </c>
      <c r="T77" s="16">
        <f t="shared" si="89"/>
        <v>0.5435404267386863</v>
      </c>
      <c r="U77" s="18">
        <v>25</v>
      </c>
      <c r="V77" s="18">
        <v>25</v>
      </c>
      <c r="W77" s="39">
        <f t="shared" si="100"/>
        <v>0.39884208895072226</v>
      </c>
      <c r="AE77" s="36">
        <f t="shared" si="90"/>
        <v>1480.6177893195452</v>
      </c>
      <c r="AF77" s="1">
        <f t="shared" si="91"/>
        <v>1.0919262593807868</v>
      </c>
      <c r="AG77" s="1">
        <f t="shared" si="92"/>
        <v>0</v>
      </c>
      <c r="AH77" s="1">
        <f t="shared" si="93"/>
        <v>1</v>
      </c>
      <c r="AI77" s="1">
        <f t="shared" si="94"/>
        <v>0</v>
      </c>
      <c r="AJ77" s="1">
        <f t="shared" si="95"/>
        <v>1</v>
      </c>
      <c r="AK77" s="38">
        <f t="shared" si="96"/>
        <v>0.60154654904433891</v>
      </c>
      <c r="AL77" s="16">
        <f t="shared" si="97"/>
        <v>4.968514452185838</v>
      </c>
    </row>
    <row r="78" spans="1:38" x14ac:dyDescent="0.25">
      <c r="A78" t="s">
        <v>157</v>
      </c>
      <c r="B78">
        <v>139.6</v>
      </c>
      <c r="C78">
        <v>4</v>
      </c>
      <c r="D78">
        <v>374</v>
      </c>
      <c r="E78">
        <v>200</v>
      </c>
      <c r="F78" s="18">
        <v>62</v>
      </c>
      <c r="G78" s="3">
        <f t="shared" si="98"/>
        <v>39.441379175461933</v>
      </c>
      <c r="H78">
        <v>4400</v>
      </c>
      <c r="I78" s="17">
        <f t="shared" si="81"/>
        <v>31.518624641833814</v>
      </c>
      <c r="J78" s="38">
        <f t="shared" si="99"/>
        <v>1.6014918470918205</v>
      </c>
      <c r="K78" s="33">
        <f t="shared" si="82"/>
        <v>34.9</v>
      </c>
      <c r="L78" s="34">
        <f t="shared" si="83"/>
        <v>0.61714420803782499</v>
      </c>
      <c r="M78">
        <v>336.2</v>
      </c>
      <c r="O78" s="1">
        <f t="shared" si="84"/>
        <v>1354</v>
      </c>
      <c r="P78" s="1">
        <f t="shared" si="85"/>
        <v>1645</v>
      </c>
      <c r="Q78" s="35">
        <f t="shared" si="86"/>
        <v>1480.617789319545</v>
      </c>
      <c r="R78" s="36">
        <f t="shared" si="87"/>
        <v>1480.6177893195452</v>
      </c>
      <c r="S78" s="36">
        <f t="shared" si="88"/>
        <v>492.58379057686631</v>
      </c>
      <c r="T78" s="16">
        <f t="shared" si="89"/>
        <v>0.68252347403936131</v>
      </c>
      <c r="U78" s="18">
        <v>25</v>
      </c>
      <c r="V78" s="18">
        <v>25</v>
      </c>
      <c r="W78" s="39">
        <f t="shared" si="100"/>
        <v>0.39884208895072226</v>
      </c>
      <c r="AE78" s="36">
        <f t="shared" si="90"/>
        <v>1480.6177893195452</v>
      </c>
      <c r="AF78" s="1">
        <f t="shared" si="91"/>
        <v>1.6014918470918205</v>
      </c>
      <c r="AG78" s="1">
        <f t="shared" si="92"/>
        <v>0</v>
      </c>
      <c r="AH78" s="1">
        <f t="shared" si="93"/>
        <v>1</v>
      </c>
      <c r="AI78" s="1">
        <f t="shared" si="94"/>
        <v>0</v>
      </c>
      <c r="AJ78" s="1">
        <f t="shared" si="95"/>
        <v>1</v>
      </c>
      <c r="AK78" s="38">
        <f t="shared" si="96"/>
        <v>0.33268801315918639</v>
      </c>
      <c r="AL78" s="16">
        <f t="shared" si="97"/>
        <v>18.873595145928029</v>
      </c>
    </row>
    <row r="79" spans="1:38" x14ac:dyDescent="0.25">
      <c r="A79" t="s">
        <v>158</v>
      </c>
      <c r="B79">
        <v>139.6</v>
      </c>
      <c r="C79">
        <v>4</v>
      </c>
      <c r="D79">
        <v>374</v>
      </c>
      <c r="E79">
        <v>200</v>
      </c>
      <c r="F79" s="18">
        <v>62</v>
      </c>
      <c r="G79" s="3">
        <f t="shared" si="98"/>
        <v>39.441379175461933</v>
      </c>
      <c r="H79">
        <v>4400</v>
      </c>
      <c r="I79" s="17">
        <f t="shared" si="81"/>
        <v>31.518624641833814</v>
      </c>
      <c r="J79" s="38">
        <f t="shared" si="99"/>
        <v>1.6014918470918205</v>
      </c>
      <c r="K79" s="33">
        <f t="shared" si="82"/>
        <v>34.9</v>
      </c>
      <c r="L79" s="34">
        <f t="shared" si="83"/>
        <v>0.61714420803782499</v>
      </c>
      <c r="M79">
        <v>333</v>
      </c>
      <c r="O79" s="1">
        <f t="shared" si="84"/>
        <v>1354</v>
      </c>
      <c r="P79" s="1">
        <f t="shared" si="85"/>
        <v>1645</v>
      </c>
      <c r="Q79" s="35">
        <f t="shared" si="86"/>
        <v>1480.617789319545</v>
      </c>
      <c r="R79" s="36">
        <f t="shared" si="87"/>
        <v>1480.6177893195452</v>
      </c>
      <c r="S79" s="36">
        <f t="shared" si="88"/>
        <v>492.58379057686631</v>
      </c>
      <c r="T79" s="16">
        <f t="shared" si="89"/>
        <v>0.6760271173560598</v>
      </c>
      <c r="U79" s="18">
        <v>25</v>
      </c>
      <c r="V79" s="18">
        <v>25</v>
      </c>
      <c r="W79" s="39">
        <f t="shared" si="100"/>
        <v>0.39884208895072226</v>
      </c>
      <c r="AE79" s="36">
        <f t="shared" si="90"/>
        <v>1480.6177893195452</v>
      </c>
      <c r="AF79" s="1">
        <f t="shared" si="91"/>
        <v>1.6014918470918205</v>
      </c>
      <c r="AG79" s="1">
        <f t="shared" si="92"/>
        <v>0</v>
      </c>
      <c r="AH79" s="1">
        <f t="shared" si="93"/>
        <v>1</v>
      </c>
      <c r="AI79" s="1">
        <f t="shared" si="94"/>
        <v>0</v>
      </c>
      <c r="AJ79" s="1">
        <f t="shared" si="95"/>
        <v>1</v>
      </c>
      <c r="AK79" s="38">
        <f t="shared" si="96"/>
        <v>0.33268801315918639</v>
      </c>
      <c r="AL79" s="16">
        <f t="shared" si="97"/>
        <v>18.873595145928029</v>
      </c>
    </row>
    <row r="80" spans="1:38" x14ac:dyDescent="0.25">
      <c r="A80" t="s">
        <v>159</v>
      </c>
      <c r="B80">
        <v>139.6</v>
      </c>
      <c r="C80">
        <v>4</v>
      </c>
      <c r="D80">
        <v>374</v>
      </c>
      <c r="E80">
        <v>200</v>
      </c>
      <c r="F80" s="18">
        <v>62</v>
      </c>
      <c r="G80" s="3">
        <f t="shared" si="98"/>
        <v>39.441379175461933</v>
      </c>
      <c r="H80">
        <v>800</v>
      </c>
      <c r="I80" s="17">
        <f t="shared" si="81"/>
        <v>5.7306590257879657</v>
      </c>
      <c r="J80" s="38">
        <f t="shared" si="99"/>
        <v>0.29118033583487646</v>
      </c>
      <c r="K80" s="33">
        <f t="shared" si="82"/>
        <v>34.9</v>
      </c>
      <c r="L80" s="34">
        <f t="shared" si="83"/>
        <v>0.61714420803782499</v>
      </c>
      <c r="M80">
        <v>813.8</v>
      </c>
      <c r="O80" s="1">
        <f t="shared" si="84"/>
        <v>1354</v>
      </c>
      <c r="P80" s="1">
        <f t="shared" si="85"/>
        <v>1645</v>
      </c>
      <c r="Q80" s="35">
        <f t="shared" si="86"/>
        <v>1480.617789319545</v>
      </c>
      <c r="R80" s="36">
        <f t="shared" si="87"/>
        <v>1480.6177893195452</v>
      </c>
      <c r="S80" s="36">
        <f t="shared" si="88"/>
        <v>1450.331715867135</v>
      </c>
      <c r="T80" s="16">
        <f t="shared" si="89"/>
        <v>0.56111301373109612</v>
      </c>
      <c r="U80" s="18">
        <v>25</v>
      </c>
      <c r="V80" s="18">
        <v>25</v>
      </c>
      <c r="W80" s="39">
        <f t="shared" si="100"/>
        <v>0.39884208895072226</v>
      </c>
      <c r="AE80" s="36">
        <f t="shared" si="90"/>
        <v>1480.6177893195452</v>
      </c>
      <c r="AF80" s="1">
        <f t="shared" si="91"/>
        <v>0.29118033583487646</v>
      </c>
      <c r="AG80" s="1">
        <f t="shared" si="92"/>
        <v>0.95452558266228071</v>
      </c>
      <c r="AH80" s="1">
        <f t="shared" si="93"/>
        <v>0.89559016791743828</v>
      </c>
      <c r="AI80" s="1">
        <f t="shared" si="94"/>
        <v>0</v>
      </c>
      <c r="AJ80" s="1">
        <f t="shared" si="95"/>
        <v>1</v>
      </c>
      <c r="AK80" s="38">
        <f t="shared" si="96"/>
        <v>0.97954497529958162</v>
      </c>
      <c r="AL80" s="16">
        <f t="shared" si="97"/>
        <v>0.95452558266228071</v>
      </c>
    </row>
    <row r="81" spans="1:38" x14ac:dyDescent="0.25">
      <c r="A81" t="s">
        <v>160</v>
      </c>
      <c r="B81">
        <v>139.6</v>
      </c>
      <c r="C81">
        <v>4</v>
      </c>
      <c r="D81">
        <v>374</v>
      </c>
      <c r="E81">
        <v>200</v>
      </c>
      <c r="F81" s="18">
        <v>62</v>
      </c>
      <c r="G81" s="3">
        <f t="shared" si="98"/>
        <v>39.441379175461933</v>
      </c>
      <c r="H81">
        <v>800</v>
      </c>
      <c r="I81" s="17">
        <f t="shared" si="81"/>
        <v>5.7306590257879657</v>
      </c>
      <c r="J81" s="38">
        <f t="shared" si="99"/>
        <v>0.29118033583487646</v>
      </c>
      <c r="K81" s="33">
        <f t="shared" si="82"/>
        <v>34.9</v>
      </c>
      <c r="L81" s="34">
        <f t="shared" si="83"/>
        <v>0.61714420803782499</v>
      </c>
      <c r="M81">
        <v>835.2</v>
      </c>
      <c r="O81" s="1">
        <f t="shared" si="84"/>
        <v>1354</v>
      </c>
      <c r="P81" s="1">
        <f t="shared" si="85"/>
        <v>1645</v>
      </c>
      <c r="Q81" s="35">
        <f t="shared" si="86"/>
        <v>1480.617789319545</v>
      </c>
      <c r="R81" s="36">
        <f t="shared" si="87"/>
        <v>1480.6177893195452</v>
      </c>
      <c r="S81" s="36">
        <f t="shared" si="88"/>
        <v>1450.331715867135</v>
      </c>
      <c r="T81" s="16">
        <f t="shared" si="89"/>
        <v>0.57586825886976101</v>
      </c>
      <c r="U81" s="18">
        <v>25</v>
      </c>
      <c r="V81" s="18">
        <v>25</v>
      </c>
      <c r="W81" s="39">
        <f t="shared" si="100"/>
        <v>0.39884208895072226</v>
      </c>
      <c r="AE81" s="36">
        <f t="shared" si="90"/>
        <v>1480.6177893195452</v>
      </c>
      <c r="AF81" s="1">
        <f t="shared" si="91"/>
        <v>0.29118033583487646</v>
      </c>
      <c r="AG81" s="1">
        <f t="shared" si="92"/>
        <v>0.95452558266228071</v>
      </c>
      <c r="AH81" s="1">
        <f t="shared" si="93"/>
        <v>0.89559016791743828</v>
      </c>
      <c r="AI81" s="1">
        <f t="shared" si="94"/>
        <v>0</v>
      </c>
      <c r="AJ81" s="1">
        <f t="shared" si="95"/>
        <v>1</v>
      </c>
      <c r="AK81" s="38">
        <f t="shared" si="96"/>
        <v>0.97954497529958162</v>
      </c>
      <c r="AL81" s="16">
        <f t="shared" si="97"/>
        <v>0.95452558266228071</v>
      </c>
    </row>
    <row r="82" spans="1:38" x14ac:dyDescent="0.25">
      <c r="A82" t="s">
        <v>161</v>
      </c>
      <c r="B82">
        <v>139.6</v>
      </c>
      <c r="C82">
        <v>4</v>
      </c>
      <c r="D82">
        <v>374</v>
      </c>
      <c r="E82">
        <v>200</v>
      </c>
      <c r="F82" s="18">
        <v>62</v>
      </c>
      <c r="G82" s="3">
        <f t="shared" si="98"/>
        <v>39.441379175461933</v>
      </c>
      <c r="H82">
        <v>1855</v>
      </c>
      <c r="I82" s="17">
        <f t="shared" si="81"/>
        <v>13.287965616045845</v>
      </c>
      <c r="J82" s="38">
        <f t="shared" si="99"/>
        <v>0.67517440371711979</v>
      </c>
      <c r="K82" s="33">
        <f t="shared" si="82"/>
        <v>34.9</v>
      </c>
      <c r="L82" s="34">
        <f t="shared" si="83"/>
        <v>0.61714420803782499</v>
      </c>
      <c r="M82">
        <v>610.29999999999995</v>
      </c>
      <c r="O82" s="1">
        <f t="shared" si="84"/>
        <v>1354</v>
      </c>
      <c r="P82" s="1">
        <f t="shared" si="85"/>
        <v>1645</v>
      </c>
      <c r="Q82" s="35">
        <f t="shared" si="86"/>
        <v>1480.617789319545</v>
      </c>
      <c r="R82" s="36">
        <f t="shared" si="87"/>
        <v>1480.6177893195452</v>
      </c>
      <c r="S82" s="36">
        <f t="shared" si="88"/>
        <v>1271.9847129565251</v>
      </c>
      <c r="T82" s="16">
        <f t="shared" si="89"/>
        <v>0.47980136379269467</v>
      </c>
      <c r="U82" s="18">
        <v>25</v>
      </c>
      <c r="V82" s="18">
        <v>25</v>
      </c>
      <c r="W82" s="39">
        <f t="shared" si="100"/>
        <v>0.39884208895072226</v>
      </c>
      <c r="AE82" s="36">
        <f t="shared" si="90"/>
        <v>1480.6177893195452</v>
      </c>
      <c r="AF82" s="1">
        <f t="shared" si="91"/>
        <v>0.67517440371711979</v>
      </c>
      <c r="AG82" s="1">
        <f t="shared" si="92"/>
        <v>0</v>
      </c>
      <c r="AH82" s="1">
        <f t="shared" si="93"/>
        <v>1</v>
      </c>
      <c r="AI82" s="1">
        <f t="shared" si="94"/>
        <v>0</v>
      </c>
      <c r="AJ82" s="1">
        <f t="shared" si="95"/>
        <v>1</v>
      </c>
      <c r="AK82" s="38">
        <f t="shared" si="96"/>
        <v>0.85909052432842736</v>
      </c>
      <c r="AL82" s="16">
        <f t="shared" si="97"/>
        <v>0.15890161362434441</v>
      </c>
    </row>
    <row r="83" spans="1:38" x14ac:dyDescent="0.25">
      <c r="A83" t="s">
        <v>162</v>
      </c>
      <c r="B83">
        <v>139.6</v>
      </c>
      <c r="C83">
        <v>4</v>
      </c>
      <c r="D83">
        <v>374</v>
      </c>
      <c r="E83">
        <v>200</v>
      </c>
      <c r="F83" s="18">
        <v>62</v>
      </c>
      <c r="G83" s="3">
        <f t="shared" si="98"/>
        <v>39.441379175461933</v>
      </c>
      <c r="H83">
        <v>1860</v>
      </c>
      <c r="I83" s="17">
        <f t="shared" si="81"/>
        <v>13.323782234957021</v>
      </c>
      <c r="J83" s="38">
        <f t="shared" si="99"/>
        <v>0.6769942808160877</v>
      </c>
      <c r="K83" s="33">
        <f t="shared" si="82"/>
        <v>34.9</v>
      </c>
      <c r="L83" s="34">
        <f t="shared" si="83"/>
        <v>0.61714420803782499</v>
      </c>
      <c r="M83">
        <v>678.6</v>
      </c>
      <c r="O83" s="1">
        <f t="shared" si="84"/>
        <v>1354</v>
      </c>
      <c r="P83" s="1">
        <f t="shared" si="85"/>
        <v>1645</v>
      </c>
      <c r="Q83" s="35">
        <f t="shared" si="86"/>
        <v>1480.617789319545</v>
      </c>
      <c r="R83" s="36">
        <f t="shared" si="87"/>
        <v>1480.6177893195452</v>
      </c>
      <c r="S83" s="36">
        <f t="shared" si="88"/>
        <v>1270.7827461398019</v>
      </c>
      <c r="T83" s="16">
        <f t="shared" si="89"/>
        <v>0.53400158450478807</v>
      </c>
      <c r="U83" s="18">
        <v>25</v>
      </c>
      <c r="V83" s="18">
        <v>25</v>
      </c>
      <c r="W83" s="39">
        <f t="shared" si="100"/>
        <v>0.39884208895072226</v>
      </c>
      <c r="AE83" s="36">
        <f t="shared" si="90"/>
        <v>1480.6177893195452</v>
      </c>
      <c r="AF83" s="1">
        <f t="shared" si="91"/>
        <v>0.6769942808160877</v>
      </c>
      <c r="AG83" s="1">
        <f t="shared" si="92"/>
        <v>0</v>
      </c>
      <c r="AH83" s="1">
        <f t="shared" si="93"/>
        <v>1</v>
      </c>
      <c r="AI83" s="1">
        <f t="shared" si="94"/>
        <v>0</v>
      </c>
      <c r="AJ83" s="1">
        <f t="shared" si="95"/>
        <v>1</v>
      </c>
      <c r="AK83" s="38">
        <f t="shared" si="96"/>
        <v>0.85827872345355372</v>
      </c>
      <c r="AL83" s="16">
        <f t="shared" si="97"/>
        <v>0.16706716128313825</v>
      </c>
    </row>
    <row r="84" spans="1:38" x14ac:dyDescent="0.25">
      <c r="A84" t="s">
        <v>163</v>
      </c>
      <c r="B84">
        <v>139.6</v>
      </c>
      <c r="C84">
        <v>4</v>
      </c>
      <c r="D84">
        <v>374</v>
      </c>
      <c r="E84">
        <v>200</v>
      </c>
      <c r="F84" s="18">
        <v>62</v>
      </c>
      <c r="G84" s="3">
        <f t="shared" si="98"/>
        <v>39.441379175461933</v>
      </c>
      <c r="H84">
        <v>3000</v>
      </c>
      <c r="I84" s="17">
        <f t="shared" si="81"/>
        <v>21.489971346704873</v>
      </c>
      <c r="J84" s="38">
        <f t="shared" si="99"/>
        <v>1.0919262593807868</v>
      </c>
      <c r="K84" s="33">
        <f t="shared" si="82"/>
        <v>34.9</v>
      </c>
      <c r="L84" s="34">
        <f t="shared" si="83"/>
        <v>0.61714420803782499</v>
      </c>
      <c r="M84">
        <v>540.95000000000005</v>
      </c>
      <c r="O84" s="1">
        <f t="shared" si="84"/>
        <v>1354</v>
      </c>
      <c r="P84" s="1">
        <f t="shared" si="85"/>
        <v>1645</v>
      </c>
      <c r="Q84" s="35">
        <f t="shared" si="86"/>
        <v>1480.617789319545</v>
      </c>
      <c r="R84" s="36">
        <f t="shared" si="87"/>
        <v>1480.6177893195452</v>
      </c>
      <c r="S84" s="36">
        <f t="shared" si="88"/>
        <v>890.66052161883044</v>
      </c>
      <c r="T84" s="16">
        <f t="shared" si="89"/>
        <v>0.60735823231144237</v>
      </c>
      <c r="U84" s="18">
        <v>25</v>
      </c>
      <c r="V84" s="18">
        <v>25</v>
      </c>
      <c r="W84" s="39">
        <f t="shared" si="100"/>
        <v>0.39884208895072226</v>
      </c>
      <c r="AE84" s="36">
        <f t="shared" si="90"/>
        <v>1480.6177893195452</v>
      </c>
      <c r="AF84" s="1">
        <f t="shared" si="91"/>
        <v>1.0919262593807868</v>
      </c>
      <c r="AG84" s="1">
        <f t="shared" si="92"/>
        <v>0</v>
      </c>
      <c r="AH84" s="1">
        <f t="shared" si="93"/>
        <v>1</v>
      </c>
      <c r="AI84" s="1">
        <f t="shared" si="94"/>
        <v>0</v>
      </c>
      <c r="AJ84" s="1">
        <f t="shared" si="95"/>
        <v>1</v>
      </c>
      <c r="AK84" s="38">
        <f t="shared" si="96"/>
        <v>0.60154654904433891</v>
      </c>
      <c r="AL84" s="16">
        <f t="shared" si="97"/>
        <v>4.968514452185838</v>
      </c>
    </row>
    <row r="85" spans="1:38" x14ac:dyDescent="0.25">
      <c r="A85" t="s">
        <v>164</v>
      </c>
      <c r="B85">
        <v>139.6</v>
      </c>
      <c r="C85">
        <v>4</v>
      </c>
      <c r="D85">
        <v>374</v>
      </c>
      <c r="E85">
        <v>200</v>
      </c>
      <c r="F85" s="18">
        <v>62</v>
      </c>
      <c r="G85" s="3">
        <f t="shared" si="98"/>
        <v>39.441379175461933</v>
      </c>
      <c r="H85">
        <v>3000</v>
      </c>
      <c r="I85" s="17">
        <f t="shared" si="81"/>
        <v>21.489971346704873</v>
      </c>
      <c r="J85" s="38">
        <f t="shared" si="99"/>
        <v>1.0919262593807868</v>
      </c>
      <c r="K85" s="33">
        <f t="shared" si="82"/>
        <v>34.9</v>
      </c>
      <c r="L85" s="34">
        <f t="shared" si="83"/>
        <v>0.61714420803782499</v>
      </c>
      <c r="M85">
        <v>569</v>
      </c>
      <c r="O85" s="1">
        <f t="shared" si="84"/>
        <v>1354</v>
      </c>
      <c r="P85" s="1">
        <f t="shared" si="85"/>
        <v>1645</v>
      </c>
      <c r="Q85" s="35">
        <f t="shared" si="86"/>
        <v>1480.617789319545</v>
      </c>
      <c r="R85" s="36">
        <f t="shared" si="87"/>
        <v>1480.6177893195452</v>
      </c>
      <c r="S85" s="36">
        <f t="shared" si="88"/>
        <v>890.66052161883044</v>
      </c>
      <c r="T85" s="16">
        <f t="shared" si="89"/>
        <v>0.63885171306998922</v>
      </c>
      <c r="U85" s="18">
        <v>25</v>
      </c>
      <c r="V85" s="18">
        <v>25</v>
      </c>
      <c r="W85" s="39">
        <f t="shared" si="100"/>
        <v>0.39884208895072226</v>
      </c>
      <c r="AE85" s="36">
        <f t="shared" si="90"/>
        <v>1480.6177893195452</v>
      </c>
      <c r="AF85" s="1">
        <f t="shared" si="91"/>
        <v>1.0919262593807868</v>
      </c>
      <c r="AG85" s="1">
        <f t="shared" si="92"/>
        <v>0</v>
      </c>
      <c r="AH85" s="1">
        <f t="shared" si="93"/>
        <v>1</v>
      </c>
      <c r="AI85" s="1">
        <f t="shared" si="94"/>
        <v>0</v>
      </c>
      <c r="AJ85" s="1">
        <f t="shared" si="95"/>
        <v>1</v>
      </c>
      <c r="AK85" s="38">
        <f t="shared" si="96"/>
        <v>0.60154654904433891</v>
      </c>
      <c r="AL85" s="16">
        <f t="shared" si="97"/>
        <v>4.968514452185838</v>
      </c>
    </row>
    <row r="86" spans="1:38" x14ac:dyDescent="0.25">
      <c r="A86" t="s">
        <v>165</v>
      </c>
      <c r="B86">
        <v>139.6</v>
      </c>
      <c r="C86">
        <v>4</v>
      </c>
      <c r="D86">
        <v>374</v>
      </c>
      <c r="E86">
        <v>200</v>
      </c>
      <c r="F86" s="18">
        <v>62</v>
      </c>
      <c r="G86" s="3">
        <f t="shared" si="98"/>
        <v>39.441379175461933</v>
      </c>
      <c r="H86">
        <v>4400</v>
      </c>
      <c r="I86" s="17">
        <f t="shared" si="81"/>
        <v>31.518624641833814</v>
      </c>
      <c r="J86" s="38">
        <f t="shared" si="99"/>
        <v>1.6014918470918205</v>
      </c>
      <c r="K86" s="33">
        <f t="shared" si="82"/>
        <v>34.9</v>
      </c>
      <c r="L86" s="34">
        <f t="shared" si="83"/>
        <v>0.61714420803782499</v>
      </c>
      <c r="M86">
        <v>342.4</v>
      </c>
      <c r="O86" s="1">
        <f t="shared" si="84"/>
        <v>1354</v>
      </c>
      <c r="P86" s="1">
        <f t="shared" si="85"/>
        <v>1645</v>
      </c>
      <c r="Q86" s="35">
        <f t="shared" si="86"/>
        <v>1480.617789319545</v>
      </c>
      <c r="R86" s="36">
        <f t="shared" si="87"/>
        <v>1480.6177893195452</v>
      </c>
      <c r="S86" s="36">
        <f t="shared" si="88"/>
        <v>492.58379057686631</v>
      </c>
      <c r="T86" s="16">
        <f t="shared" si="89"/>
        <v>0.69511016511325785</v>
      </c>
      <c r="U86" s="18">
        <v>25</v>
      </c>
      <c r="V86" s="18">
        <v>25</v>
      </c>
      <c r="W86" s="39">
        <f t="shared" si="100"/>
        <v>0.39884208895072226</v>
      </c>
      <c r="AE86" s="36">
        <f t="shared" si="90"/>
        <v>1480.6177893195452</v>
      </c>
      <c r="AF86" s="1">
        <f t="shared" si="91"/>
        <v>1.6014918470918205</v>
      </c>
      <c r="AG86" s="1">
        <f t="shared" si="92"/>
        <v>0</v>
      </c>
      <c r="AH86" s="1">
        <f t="shared" si="93"/>
        <v>1</v>
      </c>
      <c r="AI86" s="1">
        <f t="shared" si="94"/>
        <v>0</v>
      </c>
      <c r="AJ86" s="1">
        <f t="shared" si="95"/>
        <v>1</v>
      </c>
      <c r="AK86" s="38">
        <f t="shared" si="96"/>
        <v>0.33268801315918639</v>
      </c>
      <c r="AL86" s="16">
        <f t="shared" si="97"/>
        <v>18.873595145928029</v>
      </c>
    </row>
    <row r="87" spans="1:38" x14ac:dyDescent="0.25">
      <c r="A87" t="s">
        <v>166</v>
      </c>
      <c r="B87">
        <v>139.6</v>
      </c>
      <c r="C87">
        <v>4</v>
      </c>
      <c r="D87">
        <v>374</v>
      </c>
      <c r="E87">
        <v>200</v>
      </c>
      <c r="F87" s="18">
        <v>62</v>
      </c>
      <c r="G87" s="3">
        <f t="shared" si="98"/>
        <v>39.441379175461933</v>
      </c>
      <c r="H87">
        <v>4400</v>
      </c>
      <c r="I87" s="17">
        <f t="shared" si="81"/>
        <v>31.518624641833814</v>
      </c>
      <c r="J87" s="38">
        <f t="shared" si="99"/>
        <v>1.6014918470918205</v>
      </c>
      <c r="K87" s="33">
        <f t="shared" si="82"/>
        <v>34.9</v>
      </c>
      <c r="L87" s="34">
        <f t="shared" si="83"/>
        <v>0.61714420803782499</v>
      </c>
      <c r="M87">
        <v>333.9</v>
      </c>
      <c r="O87" s="1">
        <f>ROUND((0.85*F87*(B87-2*C87)^2+D87*(B87*B87-(B87-2*C87)^2))*PI()/4000,0)</f>
        <v>1354</v>
      </c>
      <c r="P87" s="1">
        <f t="shared" si="85"/>
        <v>1645</v>
      </c>
      <c r="Q87" s="35">
        <f t="shared" si="86"/>
        <v>1480.617789319545</v>
      </c>
      <c r="R87" s="36">
        <f t="shared" si="87"/>
        <v>1480.6177893195452</v>
      </c>
      <c r="S87" s="36">
        <f t="shared" si="88"/>
        <v>492.58379057686631</v>
      </c>
      <c r="T87" s="16">
        <f t="shared" si="89"/>
        <v>0.67785421767323828</v>
      </c>
      <c r="U87" s="18">
        <v>25</v>
      </c>
      <c r="V87" s="18">
        <v>25</v>
      </c>
      <c r="W87" s="39">
        <f t="shared" si="100"/>
        <v>0.39884208895072226</v>
      </c>
      <c r="AE87" s="36">
        <f t="shared" si="90"/>
        <v>1480.6177893195452</v>
      </c>
      <c r="AF87" s="1">
        <f t="shared" si="91"/>
        <v>1.6014918470918205</v>
      </c>
      <c r="AG87" s="1">
        <f t="shared" si="92"/>
        <v>0</v>
      </c>
      <c r="AH87" s="1">
        <f t="shared" si="93"/>
        <v>1</v>
      </c>
      <c r="AI87" s="1">
        <f t="shared" si="94"/>
        <v>0</v>
      </c>
      <c r="AJ87" s="1">
        <f t="shared" si="95"/>
        <v>1</v>
      </c>
      <c r="AK87" s="38">
        <f t="shared" si="96"/>
        <v>0.33268801315918639</v>
      </c>
      <c r="AL87" s="16">
        <f t="shared" si="97"/>
        <v>18.873595145928029</v>
      </c>
    </row>
    <row r="88" spans="1:38" x14ac:dyDescent="0.25">
      <c r="A88" s="40" t="s">
        <v>200</v>
      </c>
      <c r="B88" s="41">
        <v>2011</v>
      </c>
      <c r="C88" s="41" t="s">
        <v>204</v>
      </c>
      <c r="G88" s="3"/>
      <c r="I88" s="17"/>
      <c r="J88" s="38"/>
      <c r="K88" s="33"/>
      <c r="L88" s="34"/>
      <c r="O88" s="1"/>
      <c r="P88" s="1"/>
      <c r="Q88" s="35"/>
      <c r="R88" s="36"/>
      <c r="S88" s="42" t="s">
        <v>218</v>
      </c>
      <c r="T88" s="20">
        <f>AVERAGE(T72:T87)</f>
        <v>0.58602599354510132</v>
      </c>
      <c r="W88" s="39"/>
      <c r="AE88" s="36"/>
      <c r="AF88" s="1"/>
      <c r="AG88" s="1"/>
      <c r="AH88" s="1"/>
      <c r="AI88" s="1"/>
      <c r="AJ88" s="1"/>
      <c r="AK88" s="38"/>
      <c r="AL88" s="16"/>
    </row>
    <row r="89" spans="1:38" x14ac:dyDescent="0.25">
      <c r="A89" t="s">
        <v>168</v>
      </c>
      <c r="B89">
        <v>100</v>
      </c>
      <c r="C89">
        <v>3</v>
      </c>
      <c r="D89">
        <v>322</v>
      </c>
      <c r="E89">
        <v>200</v>
      </c>
      <c r="F89">
        <v>32.700000000000003</v>
      </c>
      <c r="G89" s="3">
        <f t="shared" si="98"/>
        <v>33.519767961311032</v>
      </c>
      <c r="H89">
        <v>2135</v>
      </c>
      <c r="I89" s="17">
        <f t="shared" ref="I89:I120" si="101">H89/B89</f>
        <v>21.35</v>
      </c>
      <c r="J89" s="38">
        <f t="shared" si="99"/>
        <v>0.90752503471043211</v>
      </c>
      <c r="K89" s="33">
        <f t="shared" ref="K89:K120" si="102">B89/C89</f>
        <v>33.333333333333336</v>
      </c>
      <c r="L89" s="34">
        <f t="shared" ref="L89:L120" si="103">K89/(90*235/D89)</f>
        <v>0.50748620961386925</v>
      </c>
      <c r="M89">
        <v>181.56</v>
      </c>
      <c r="O89" s="1">
        <f t="shared" ref="O89:O120" si="104">ROUND((0.85*F89*(B89-2*C89)^2+D89*(B89*B89-(B89-2*C89)^2))*PI()/4000,0)</f>
        <v>487</v>
      </c>
      <c r="P89" s="1">
        <f t="shared" ref="P89:P120" si="105">ROUND((0.85*F89+6*C89*D89/(B89-2*C89))*PI()*(B89-2*C89)^2/4000,0)</f>
        <v>621</v>
      </c>
      <c r="Q89" s="35">
        <f t="shared" ref="Q89:Q120" si="106">PI()*((B89*B89-(B89-2*C89)^2)*D89+(B89-2*C89)^2*F89)/4000</f>
        <v>521.30426104387197</v>
      </c>
      <c r="R89" s="36">
        <f t="shared" ref="R89:R120" si="107">0.00025*PI()*((B89*B89-(B89-2*C89)^2)*D89*AJ89+F89*(B89-2*C89)^2*(1+AI89*C89*D89/(B89*F89)))</f>
        <v>521.30426104387197</v>
      </c>
      <c r="S89" s="36">
        <f t="shared" ref="S89:S120" si="108">AK89*R89</f>
        <v>380.01395639147444</v>
      </c>
      <c r="T89" s="16">
        <f t="shared" ref="T89:T120" si="109">M89/S89</f>
        <v>0.47777192638936794</v>
      </c>
      <c r="U89">
        <v>20</v>
      </c>
      <c r="V89">
        <v>20</v>
      </c>
      <c r="W89" s="39">
        <f t="shared" ref="W89:W130" si="110">PI()*B89*C89*D89/(1000*P89)</f>
        <v>0.48869219055841229</v>
      </c>
      <c r="AE89" s="36">
        <f t="shared" ref="AE89:AE120" si="111">0.00025*PI()*((B89*B89-(B89-2*C89)^2)*D89+F89*(B89-2*C89)^2)</f>
        <v>521.30426104387197</v>
      </c>
      <c r="AF89" s="1">
        <f t="shared" ref="AF89:AF120" si="112">SQRT((64*AE89*H89*H89)/(PI()^3*((B89^4-(B89-2*C89)^4)*E89+(B89-2*C89)^4*G89*0.6)))</f>
        <v>0.90752503471043211</v>
      </c>
      <c r="AG89" s="1">
        <f t="shared" ref="AG89:AG120" si="113">IF(AF89&gt;0.5,0,AL89)</f>
        <v>0</v>
      </c>
      <c r="AH89" s="1">
        <f t="shared" ref="AH89:AH120" si="114">IF((0.25*(3+2*AF89))&gt;1,1,(0.25*(3+2*AF89)))</f>
        <v>1</v>
      </c>
      <c r="AI89" s="1">
        <f t="shared" ref="AI89:AI120" si="115">IF((U89+V89)&gt;(0.2*B89),0,AG89*(1-5*(U89+V89)/B89))</f>
        <v>0</v>
      </c>
      <c r="AJ89" s="1">
        <f t="shared" ref="AJ89:AJ120" si="116">IF((U89+V89)&gt;(0.2*B89),1,(AH89+(1-AH89)*5*(U89+V89)/B89))</f>
        <v>1</v>
      </c>
      <c r="AK89" s="38">
        <f t="shared" ref="AK89:AK120" si="117">IF(J89&lt;0.2,1,1/(0.5*(1+0.21*(J89-0.2)+J89*J89)+SQRT((0.5*(1+0.21*(J89-0.2)+J89*J89))^2-J89*J89)))</f>
        <v>0.72896767739923229</v>
      </c>
      <c r="AL89" s="16">
        <f t="shared" ref="AL89:AL120" si="118">IF((4.9-18.5*AF89+17*AF89*AF89)&lt;0,0,(4.9-18.5*AF89+17*AF89*AF89))</f>
        <v>2.1120155645019132</v>
      </c>
    </row>
    <row r="90" spans="1:38" x14ac:dyDescent="0.25">
      <c r="A90" t="s">
        <v>169</v>
      </c>
      <c r="B90">
        <v>100</v>
      </c>
      <c r="C90">
        <v>3</v>
      </c>
      <c r="D90">
        <v>322</v>
      </c>
      <c r="E90">
        <v>200</v>
      </c>
      <c r="F90">
        <v>34.5</v>
      </c>
      <c r="G90" s="3">
        <f t="shared" si="98"/>
        <v>33.957785431804759</v>
      </c>
      <c r="H90">
        <v>2135</v>
      </c>
      <c r="I90" s="17">
        <f t="shared" si="101"/>
        <v>21.35</v>
      </c>
      <c r="J90" s="38">
        <f t="shared" si="99"/>
        <v>0.91675582974821501</v>
      </c>
      <c r="K90" s="33">
        <f t="shared" si="102"/>
        <v>33.333333333333336</v>
      </c>
      <c r="L90" s="34">
        <f t="shared" si="103"/>
        <v>0.50748620961386925</v>
      </c>
      <c r="M90">
        <v>117.49</v>
      </c>
      <c r="O90" s="1">
        <f t="shared" si="104"/>
        <v>498</v>
      </c>
      <c r="P90" s="1">
        <f t="shared" si="105"/>
        <v>631</v>
      </c>
      <c r="Q90" s="35">
        <f t="shared" si="106"/>
        <v>533.79586175307577</v>
      </c>
      <c r="R90" s="36">
        <f t="shared" si="107"/>
        <v>533.79586175307577</v>
      </c>
      <c r="S90" s="36">
        <f t="shared" si="108"/>
        <v>385.83736345526165</v>
      </c>
      <c r="T90" s="16">
        <f t="shared" si="109"/>
        <v>0.30450653857845761</v>
      </c>
      <c r="U90">
        <v>50</v>
      </c>
      <c r="V90">
        <v>50</v>
      </c>
      <c r="W90" s="39">
        <f t="shared" si="110"/>
        <v>0.48094746487602857</v>
      </c>
      <c r="AE90" s="36">
        <f t="shared" si="111"/>
        <v>533.79586175307577</v>
      </c>
      <c r="AF90" s="1">
        <f t="shared" si="112"/>
        <v>0.91675582974821501</v>
      </c>
      <c r="AG90" s="1">
        <f t="shared" si="113"/>
        <v>0</v>
      </c>
      <c r="AH90" s="1">
        <f t="shared" si="114"/>
        <v>1</v>
      </c>
      <c r="AI90" s="1">
        <f t="shared" si="115"/>
        <v>0</v>
      </c>
      <c r="AJ90" s="1">
        <f t="shared" si="116"/>
        <v>1</v>
      </c>
      <c r="AK90" s="38">
        <f t="shared" si="117"/>
        <v>0.72281819905479705</v>
      </c>
      <c r="AL90" s="16">
        <f t="shared" si="118"/>
        <v>2.2275184230727731</v>
      </c>
    </row>
    <row r="91" spans="1:38" x14ac:dyDescent="0.25">
      <c r="A91" t="s">
        <v>170</v>
      </c>
      <c r="B91">
        <v>100</v>
      </c>
      <c r="C91">
        <v>3</v>
      </c>
      <c r="D91">
        <v>322</v>
      </c>
      <c r="E91">
        <v>200</v>
      </c>
      <c r="F91">
        <v>65.790000000000006</v>
      </c>
      <c r="G91" s="3">
        <f t="shared" si="98"/>
        <v>40.070239103737961</v>
      </c>
      <c r="H91">
        <v>2135</v>
      </c>
      <c r="I91" s="17">
        <f t="shared" si="101"/>
        <v>21.35</v>
      </c>
      <c r="J91" s="38">
        <f t="shared" si="99"/>
        <v>1.0621988256800607</v>
      </c>
      <c r="K91" s="33">
        <f t="shared" si="102"/>
        <v>33.333333333333336</v>
      </c>
      <c r="L91" s="34">
        <f t="shared" si="103"/>
        <v>0.50748620961386925</v>
      </c>
      <c r="M91">
        <v>248.58</v>
      </c>
      <c r="O91" s="1">
        <f t="shared" si="104"/>
        <v>682</v>
      </c>
      <c r="P91" s="1">
        <f t="shared" si="105"/>
        <v>816</v>
      </c>
      <c r="Q91" s="35">
        <f t="shared" si="106"/>
        <v>750.94152074806743</v>
      </c>
      <c r="R91" s="36">
        <f t="shared" si="107"/>
        <v>750.94152074806743</v>
      </c>
      <c r="S91" s="36">
        <f t="shared" si="108"/>
        <v>467.17361901922823</v>
      </c>
      <c r="T91" s="16">
        <f t="shared" si="109"/>
        <v>0.532093401425068</v>
      </c>
      <c r="U91">
        <v>20</v>
      </c>
      <c r="V91">
        <v>20</v>
      </c>
      <c r="W91" s="39">
        <f t="shared" si="110"/>
        <v>0.37190913031467404</v>
      </c>
      <c r="AE91" s="36">
        <f t="shared" si="111"/>
        <v>750.94152074806743</v>
      </c>
      <c r="AF91" s="1">
        <f t="shared" si="112"/>
        <v>1.0621988256800607</v>
      </c>
      <c r="AG91" s="1">
        <f t="shared" si="113"/>
        <v>0</v>
      </c>
      <c r="AH91" s="1">
        <f t="shared" si="114"/>
        <v>1</v>
      </c>
      <c r="AI91" s="1">
        <f t="shared" si="115"/>
        <v>0</v>
      </c>
      <c r="AJ91" s="1">
        <f t="shared" si="116"/>
        <v>1</v>
      </c>
      <c r="AK91" s="38">
        <f t="shared" si="117"/>
        <v>0.62211717705240566</v>
      </c>
      <c r="AL91" s="16">
        <f t="shared" si="118"/>
        <v>4.4298495946125787</v>
      </c>
    </row>
    <row r="92" spans="1:38" x14ac:dyDescent="0.25">
      <c r="A92" t="s">
        <v>171</v>
      </c>
      <c r="B92">
        <v>100</v>
      </c>
      <c r="C92">
        <v>3</v>
      </c>
      <c r="D92">
        <v>322</v>
      </c>
      <c r="E92">
        <v>200</v>
      </c>
      <c r="F92">
        <v>71.64</v>
      </c>
      <c r="G92" s="3">
        <f t="shared" si="98"/>
        <v>40.997941954753095</v>
      </c>
      <c r="H92">
        <v>2135</v>
      </c>
      <c r="I92" s="17">
        <f t="shared" si="101"/>
        <v>21.35</v>
      </c>
      <c r="J92" s="38">
        <f t="shared" si="99"/>
        <v>1.086768922872273</v>
      </c>
      <c r="K92" s="33">
        <f t="shared" si="102"/>
        <v>33.333333333333336</v>
      </c>
      <c r="L92" s="34">
        <f t="shared" si="103"/>
        <v>0.50748620961386925</v>
      </c>
      <c r="M92">
        <v>151.59</v>
      </c>
      <c r="O92" s="1">
        <f t="shared" si="104"/>
        <v>717</v>
      </c>
      <c r="P92" s="1">
        <f t="shared" si="105"/>
        <v>850</v>
      </c>
      <c r="Q92" s="35">
        <f t="shared" si="106"/>
        <v>791.53922305297942</v>
      </c>
      <c r="R92" s="36">
        <f t="shared" si="107"/>
        <v>791.53922305297954</v>
      </c>
      <c r="S92" s="36">
        <f t="shared" si="108"/>
        <v>478.95767309226926</v>
      </c>
      <c r="T92" s="16">
        <f t="shared" si="109"/>
        <v>0.31649978383538035</v>
      </c>
      <c r="U92">
        <v>50</v>
      </c>
      <c r="V92">
        <v>50</v>
      </c>
      <c r="W92" s="39">
        <f t="shared" si="110"/>
        <v>0.35703276510208709</v>
      </c>
      <c r="AE92" s="36">
        <f t="shared" si="111"/>
        <v>791.53922305297954</v>
      </c>
      <c r="AF92" s="1">
        <f t="shared" si="112"/>
        <v>1.086768922872273</v>
      </c>
      <c r="AG92" s="1">
        <f t="shared" si="113"/>
        <v>0</v>
      </c>
      <c r="AH92" s="1">
        <f t="shared" si="114"/>
        <v>1</v>
      </c>
      <c r="AI92" s="1">
        <f t="shared" si="115"/>
        <v>0</v>
      </c>
      <c r="AJ92" s="1">
        <f t="shared" si="116"/>
        <v>1</v>
      </c>
      <c r="AK92" s="38">
        <f t="shared" si="117"/>
        <v>0.60509657530920802</v>
      </c>
      <c r="AL92" s="16">
        <f t="shared" si="118"/>
        <v>4.8729086861192794</v>
      </c>
    </row>
    <row r="93" spans="1:38" x14ac:dyDescent="0.25">
      <c r="A93" t="s">
        <v>172</v>
      </c>
      <c r="B93">
        <v>100</v>
      </c>
      <c r="C93">
        <v>3</v>
      </c>
      <c r="D93">
        <v>322</v>
      </c>
      <c r="E93">
        <v>200</v>
      </c>
      <c r="F93">
        <v>95.63</v>
      </c>
      <c r="G93" s="3">
        <f t="shared" si="98"/>
        <v>44.367844514635983</v>
      </c>
      <c r="H93">
        <v>2135</v>
      </c>
      <c r="I93" s="17">
        <f t="shared" si="101"/>
        <v>21.35</v>
      </c>
      <c r="J93" s="38">
        <f t="shared" si="99"/>
        <v>1.1809182938962102</v>
      </c>
      <c r="K93" s="33">
        <f t="shared" si="102"/>
        <v>33.333333333333336</v>
      </c>
      <c r="L93" s="34">
        <f t="shared" si="103"/>
        <v>0.50748620961386925</v>
      </c>
      <c r="M93">
        <v>271.04000000000002</v>
      </c>
      <c r="O93" s="1">
        <f t="shared" si="104"/>
        <v>858</v>
      </c>
      <c r="P93" s="1">
        <f t="shared" si="105"/>
        <v>992</v>
      </c>
      <c r="Q93" s="35">
        <f t="shared" si="106"/>
        <v>958.02450139397808</v>
      </c>
      <c r="R93" s="36">
        <f t="shared" si="107"/>
        <v>958.0245013939782</v>
      </c>
      <c r="S93" s="36">
        <f t="shared" si="108"/>
        <v>519.39879057769963</v>
      </c>
      <c r="T93" s="16">
        <f t="shared" si="109"/>
        <v>0.52183409918713264</v>
      </c>
      <c r="U93">
        <v>20</v>
      </c>
      <c r="V93">
        <v>20</v>
      </c>
      <c r="W93" s="39">
        <f t="shared" si="110"/>
        <v>0.30592525235561896</v>
      </c>
      <c r="AE93" s="36">
        <f t="shared" si="111"/>
        <v>958.0245013939782</v>
      </c>
      <c r="AF93" s="1">
        <f t="shared" si="112"/>
        <v>1.1809182938962102</v>
      </c>
      <c r="AG93" s="1">
        <f t="shared" si="113"/>
        <v>0</v>
      </c>
      <c r="AH93" s="1">
        <f t="shared" si="114"/>
        <v>1</v>
      </c>
      <c r="AI93" s="1">
        <f t="shared" si="115"/>
        <v>0</v>
      </c>
      <c r="AJ93" s="1">
        <f t="shared" si="116"/>
        <v>1</v>
      </c>
      <c r="AK93" s="38">
        <f t="shared" si="117"/>
        <v>0.5421560615850074</v>
      </c>
      <c r="AL93" s="16">
        <f t="shared" si="118"/>
        <v>6.7606678495186188</v>
      </c>
    </row>
    <row r="94" spans="1:38" x14ac:dyDescent="0.25">
      <c r="A94" t="s">
        <v>173</v>
      </c>
      <c r="B94">
        <v>100</v>
      </c>
      <c r="C94">
        <v>3</v>
      </c>
      <c r="D94">
        <v>322</v>
      </c>
      <c r="E94">
        <v>200</v>
      </c>
      <c r="F94">
        <v>93.01</v>
      </c>
      <c r="G94" s="3">
        <f t="shared" si="98"/>
        <v>44.028307618163005</v>
      </c>
      <c r="H94">
        <v>2135</v>
      </c>
      <c r="I94" s="17">
        <f t="shared" si="101"/>
        <v>21.35</v>
      </c>
      <c r="J94" s="38">
        <f t="shared" si="99"/>
        <v>1.1711002111156941</v>
      </c>
      <c r="K94" s="33">
        <f t="shared" si="102"/>
        <v>33.333333333333336</v>
      </c>
      <c r="L94" s="34">
        <f t="shared" si="103"/>
        <v>0.50748620961386925</v>
      </c>
      <c r="M94">
        <v>154.24</v>
      </c>
      <c r="O94" s="1">
        <f t="shared" si="104"/>
        <v>843</v>
      </c>
      <c r="P94" s="1">
        <f t="shared" si="105"/>
        <v>977</v>
      </c>
      <c r="Q94" s="35">
        <f t="shared" si="106"/>
        <v>939.84228258391499</v>
      </c>
      <c r="R94" s="36">
        <f t="shared" si="107"/>
        <v>939.84228258391511</v>
      </c>
      <c r="S94" s="36">
        <f t="shared" si="108"/>
        <v>515.50432555341615</v>
      </c>
      <c r="T94" s="16">
        <f t="shared" si="109"/>
        <v>0.29920214507301507</v>
      </c>
      <c r="U94">
        <v>50</v>
      </c>
      <c r="V94">
        <v>50</v>
      </c>
      <c r="W94" s="39">
        <f t="shared" si="110"/>
        <v>0.31062216001716891</v>
      </c>
      <c r="AE94" s="36">
        <f t="shared" si="111"/>
        <v>939.84228258391511</v>
      </c>
      <c r="AF94" s="1">
        <f t="shared" si="112"/>
        <v>1.1711002111156941</v>
      </c>
      <c r="AG94" s="1">
        <f t="shared" si="113"/>
        <v>0</v>
      </c>
      <c r="AH94" s="1">
        <f t="shared" si="114"/>
        <v>1</v>
      </c>
      <c r="AI94" s="1">
        <f t="shared" si="115"/>
        <v>0</v>
      </c>
      <c r="AJ94" s="1">
        <f t="shared" si="116"/>
        <v>1</v>
      </c>
      <c r="AK94" s="38">
        <f t="shared" si="117"/>
        <v>0.54850088691065957</v>
      </c>
      <c r="AL94" s="16">
        <f t="shared" si="118"/>
        <v>6.5497330704384531</v>
      </c>
    </row>
    <row r="95" spans="1:38" x14ac:dyDescent="0.25">
      <c r="A95" t="s">
        <v>174</v>
      </c>
      <c r="B95">
        <v>100</v>
      </c>
      <c r="C95">
        <v>3</v>
      </c>
      <c r="D95">
        <v>322</v>
      </c>
      <c r="E95">
        <v>200</v>
      </c>
      <c r="F95">
        <v>39.43</v>
      </c>
      <c r="G95" s="3">
        <f t="shared" si="98"/>
        <v>35.094464357685688</v>
      </c>
      <c r="H95">
        <v>3135</v>
      </c>
      <c r="I95" s="17">
        <f t="shared" si="101"/>
        <v>31.35</v>
      </c>
      <c r="J95" s="38">
        <f t="shared" si="99"/>
        <v>1.382474090224356</v>
      </c>
      <c r="K95" s="33">
        <f t="shared" si="102"/>
        <v>33.333333333333336</v>
      </c>
      <c r="L95" s="34">
        <f t="shared" si="103"/>
        <v>0.50748620961386925</v>
      </c>
      <c r="M95">
        <v>140.32</v>
      </c>
      <c r="O95" s="1">
        <f t="shared" si="104"/>
        <v>527</v>
      </c>
      <c r="P95" s="1">
        <f t="shared" si="105"/>
        <v>660</v>
      </c>
      <c r="Q95" s="35">
        <f t="shared" si="106"/>
        <v>568.00896813995041</v>
      </c>
      <c r="R95" s="36">
        <f t="shared" si="107"/>
        <v>568.00896813995041</v>
      </c>
      <c r="S95" s="36">
        <f t="shared" si="108"/>
        <v>242.29595076536896</v>
      </c>
      <c r="T95" s="16">
        <f t="shared" si="109"/>
        <v>0.57912647552199925</v>
      </c>
      <c r="U95">
        <v>20</v>
      </c>
      <c r="V95">
        <v>20</v>
      </c>
      <c r="W95" s="39">
        <f t="shared" si="110"/>
        <v>0.45981492475268793</v>
      </c>
      <c r="AE95" s="36">
        <f t="shared" si="111"/>
        <v>568.00896813995041</v>
      </c>
      <c r="AF95" s="1">
        <f t="shared" si="112"/>
        <v>1.382474090224356</v>
      </c>
      <c r="AG95" s="1">
        <f t="shared" si="113"/>
        <v>0</v>
      </c>
      <c r="AH95" s="1">
        <f t="shared" si="114"/>
        <v>1</v>
      </c>
      <c r="AI95" s="1">
        <f t="shared" si="115"/>
        <v>0</v>
      </c>
      <c r="AJ95" s="1">
        <f t="shared" si="116"/>
        <v>1</v>
      </c>
      <c r="AK95" s="38">
        <f t="shared" si="117"/>
        <v>0.42657064299321101</v>
      </c>
      <c r="AL95" s="16">
        <f t="shared" si="118"/>
        <v>11.815217703257645</v>
      </c>
    </row>
    <row r="96" spans="1:38" x14ac:dyDescent="0.25">
      <c r="A96" t="s">
        <v>175</v>
      </c>
      <c r="B96">
        <v>100</v>
      </c>
      <c r="C96">
        <v>3</v>
      </c>
      <c r="D96">
        <v>322</v>
      </c>
      <c r="E96">
        <v>200</v>
      </c>
      <c r="F96">
        <v>36.68</v>
      </c>
      <c r="G96" s="3">
        <f t="shared" si="98"/>
        <v>34.471218094517319</v>
      </c>
      <c r="H96">
        <v>3135</v>
      </c>
      <c r="I96" s="17">
        <f t="shared" si="101"/>
        <v>31.35</v>
      </c>
      <c r="J96" s="38">
        <f t="shared" si="99"/>
        <v>1.362353611333339</v>
      </c>
      <c r="K96" s="33">
        <f t="shared" si="102"/>
        <v>33.333333333333336</v>
      </c>
      <c r="L96" s="34">
        <f t="shared" si="103"/>
        <v>0.50748620961386925</v>
      </c>
      <c r="M96">
        <v>95.75</v>
      </c>
      <c r="O96" s="1">
        <f t="shared" si="104"/>
        <v>511</v>
      </c>
      <c r="P96" s="1">
        <f t="shared" si="105"/>
        <v>644</v>
      </c>
      <c r="Q96" s="35">
        <f t="shared" si="106"/>
        <v>548.92457816755575</v>
      </c>
      <c r="R96" s="36">
        <f t="shared" si="107"/>
        <v>548.92457816755586</v>
      </c>
      <c r="S96" s="36">
        <f t="shared" si="108"/>
        <v>239.76696161574492</v>
      </c>
      <c r="T96" s="16">
        <f t="shared" si="109"/>
        <v>0.39934609570375573</v>
      </c>
      <c r="U96">
        <v>50</v>
      </c>
      <c r="V96">
        <v>50</v>
      </c>
      <c r="W96" s="39">
        <f t="shared" si="110"/>
        <v>0.47123889803846897</v>
      </c>
      <c r="AE96" s="36">
        <f t="shared" si="111"/>
        <v>548.92457816755586</v>
      </c>
      <c r="AF96" s="1">
        <f t="shared" si="112"/>
        <v>1.362353611333339</v>
      </c>
      <c r="AG96" s="1">
        <f t="shared" si="113"/>
        <v>0</v>
      </c>
      <c r="AH96" s="1">
        <f t="shared" si="114"/>
        <v>1</v>
      </c>
      <c r="AI96" s="1">
        <f t="shared" si="115"/>
        <v>0</v>
      </c>
      <c r="AJ96" s="1">
        <f t="shared" si="116"/>
        <v>1</v>
      </c>
      <c r="AK96" s="38">
        <f t="shared" si="117"/>
        <v>0.43679399894270632</v>
      </c>
      <c r="AL96" s="16">
        <f t="shared" si="118"/>
        <v>11.248583349654073</v>
      </c>
    </row>
    <row r="97" spans="1:38" x14ac:dyDescent="0.25">
      <c r="A97" t="s">
        <v>176</v>
      </c>
      <c r="B97">
        <v>100</v>
      </c>
      <c r="C97">
        <v>3</v>
      </c>
      <c r="D97">
        <v>322</v>
      </c>
      <c r="E97">
        <v>200</v>
      </c>
      <c r="F97">
        <v>71.739999999999995</v>
      </c>
      <c r="G97" s="3">
        <f t="shared" si="98"/>
        <v>41.013378897401864</v>
      </c>
      <c r="H97">
        <v>3135</v>
      </c>
      <c r="I97" s="17">
        <f t="shared" si="101"/>
        <v>31.35</v>
      </c>
      <c r="J97" s="38">
        <f t="shared" si="99"/>
        <v>1.5964020406380131</v>
      </c>
      <c r="K97" s="33">
        <f t="shared" si="102"/>
        <v>33.333333333333336</v>
      </c>
      <c r="L97" s="34">
        <f t="shared" si="103"/>
        <v>0.50748620961386925</v>
      </c>
      <c r="M97">
        <v>159.55000000000001</v>
      </c>
      <c r="O97" s="1">
        <f t="shared" si="104"/>
        <v>718</v>
      </c>
      <c r="P97" s="1">
        <f t="shared" si="105"/>
        <v>851</v>
      </c>
      <c r="Q97" s="35">
        <f t="shared" si="106"/>
        <v>792.23320087015736</v>
      </c>
      <c r="R97" s="36">
        <f t="shared" si="107"/>
        <v>792.23320087015736</v>
      </c>
      <c r="S97" s="36">
        <f t="shared" si="108"/>
        <v>265.03497045142609</v>
      </c>
      <c r="T97" s="16">
        <f t="shared" si="109"/>
        <v>0.60199602991349899</v>
      </c>
      <c r="U97">
        <v>20</v>
      </c>
      <c r="V97">
        <v>20</v>
      </c>
      <c r="W97" s="39">
        <f t="shared" si="110"/>
        <v>0.35661322013721974</v>
      </c>
      <c r="AE97" s="36">
        <f t="shared" si="111"/>
        <v>792.23320087015736</v>
      </c>
      <c r="AF97" s="1">
        <f t="shared" si="112"/>
        <v>1.5964020406380131</v>
      </c>
      <c r="AG97" s="1">
        <f t="shared" si="113"/>
        <v>0</v>
      </c>
      <c r="AH97" s="1">
        <f t="shared" si="114"/>
        <v>1</v>
      </c>
      <c r="AI97" s="1">
        <f t="shared" si="115"/>
        <v>0</v>
      </c>
      <c r="AJ97" s="1">
        <f t="shared" si="116"/>
        <v>1</v>
      </c>
      <c r="AK97" s="38">
        <f t="shared" si="117"/>
        <v>0.33454160992031418</v>
      </c>
      <c r="AL97" s="16">
        <f t="shared" si="118"/>
        <v>18.691053329201367</v>
      </c>
    </row>
    <row r="98" spans="1:38" x14ac:dyDescent="0.25">
      <c r="A98" t="s">
        <v>177</v>
      </c>
      <c r="B98">
        <v>100</v>
      </c>
      <c r="C98">
        <v>3</v>
      </c>
      <c r="D98">
        <v>322</v>
      </c>
      <c r="E98">
        <v>200</v>
      </c>
      <c r="F98">
        <v>79.55</v>
      </c>
      <c r="G98" s="3">
        <f t="shared" si="98"/>
        <v>42.179315341021265</v>
      </c>
      <c r="H98">
        <v>3135</v>
      </c>
      <c r="I98" s="17">
        <f t="shared" si="101"/>
        <v>31.35</v>
      </c>
      <c r="J98" s="38">
        <f t="shared" si="99"/>
        <v>1.6430070199512752</v>
      </c>
      <c r="K98" s="33">
        <f t="shared" si="102"/>
        <v>33.333333333333336</v>
      </c>
      <c r="L98" s="34">
        <f t="shared" si="103"/>
        <v>0.50748620961386925</v>
      </c>
      <c r="M98">
        <v>102.75</v>
      </c>
      <c r="O98" s="1">
        <f t="shared" si="104"/>
        <v>764</v>
      </c>
      <c r="P98" s="1">
        <f t="shared" si="105"/>
        <v>897</v>
      </c>
      <c r="Q98" s="35">
        <f t="shared" si="106"/>
        <v>846.43286839175789</v>
      </c>
      <c r="R98" s="36">
        <f t="shared" si="107"/>
        <v>846.43286839175801</v>
      </c>
      <c r="S98" s="36">
        <f t="shared" si="108"/>
        <v>269.23427543777314</v>
      </c>
      <c r="T98" s="16">
        <f t="shared" si="109"/>
        <v>0.381637887051822</v>
      </c>
      <c r="U98">
        <v>50</v>
      </c>
      <c r="V98">
        <v>50</v>
      </c>
      <c r="W98" s="39">
        <f t="shared" si="110"/>
        <v>0.33832536269428543</v>
      </c>
      <c r="AE98" s="36">
        <f t="shared" si="111"/>
        <v>846.43286839175801</v>
      </c>
      <c r="AF98" s="1">
        <f t="shared" si="112"/>
        <v>1.6430070199512752</v>
      </c>
      <c r="AG98" s="1">
        <f t="shared" si="113"/>
        <v>0</v>
      </c>
      <c r="AH98" s="1">
        <f t="shared" si="114"/>
        <v>1</v>
      </c>
      <c r="AI98" s="1">
        <f t="shared" si="115"/>
        <v>0</v>
      </c>
      <c r="AJ98" s="1">
        <f t="shared" si="116"/>
        <v>1</v>
      </c>
      <c r="AK98" s="38">
        <f t="shared" si="117"/>
        <v>0.31808107351658554</v>
      </c>
      <c r="AL98" s="16">
        <f t="shared" si="118"/>
        <v>20.395395280257297</v>
      </c>
    </row>
    <row r="99" spans="1:38" x14ac:dyDescent="0.25">
      <c r="A99" t="s">
        <v>178</v>
      </c>
      <c r="B99">
        <v>100</v>
      </c>
      <c r="C99">
        <v>3</v>
      </c>
      <c r="D99">
        <v>322</v>
      </c>
      <c r="E99">
        <v>200</v>
      </c>
      <c r="F99">
        <v>94.56</v>
      </c>
      <c r="G99" s="3">
        <f t="shared" si="98"/>
        <v>44.229912934727245</v>
      </c>
      <c r="H99">
        <v>3135</v>
      </c>
      <c r="I99" s="17">
        <f t="shared" si="101"/>
        <v>31.35</v>
      </c>
      <c r="J99" s="38">
        <f t="shared" si="99"/>
        <v>1.728172373145124</v>
      </c>
      <c r="K99" s="33">
        <f t="shared" si="102"/>
        <v>33.333333333333336</v>
      </c>
      <c r="L99" s="34">
        <f t="shared" si="103"/>
        <v>0.50748620961386925</v>
      </c>
      <c r="M99">
        <v>160.33000000000001</v>
      </c>
      <c r="O99" s="1">
        <f t="shared" si="104"/>
        <v>852</v>
      </c>
      <c r="P99" s="1">
        <f t="shared" si="105"/>
        <v>986</v>
      </c>
      <c r="Q99" s="35">
        <f t="shared" si="106"/>
        <v>950.59893875017383</v>
      </c>
      <c r="R99" s="36">
        <f t="shared" si="107"/>
        <v>950.59893875017383</v>
      </c>
      <c r="S99" s="36">
        <f t="shared" si="108"/>
        <v>276.41169466454068</v>
      </c>
      <c r="T99" s="16">
        <f t="shared" si="109"/>
        <v>0.58004058111426882</v>
      </c>
      <c r="U99">
        <v>20</v>
      </c>
      <c r="V99">
        <v>20</v>
      </c>
      <c r="W99" s="39">
        <f t="shared" si="110"/>
        <v>0.30778686646731646</v>
      </c>
      <c r="AE99" s="36">
        <f t="shared" si="111"/>
        <v>950.59893875017383</v>
      </c>
      <c r="AF99" s="1">
        <f t="shared" si="112"/>
        <v>1.728172373145124</v>
      </c>
      <c r="AG99" s="1">
        <f t="shared" si="113"/>
        <v>0</v>
      </c>
      <c r="AH99" s="1">
        <f t="shared" si="114"/>
        <v>1</v>
      </c>
      <c r="AI99" s="1">
        <f t="shared" si="115"/>
        <v>0</v>
      </c>
      <c r="AJ99" s="1">
        <f t="shared" si="116"/>
        <v>1</v>
      </c>
      <c r="AK99" s="38">
        <f t="shared" si="117"/>
        <v>0.29077635519766154</v>
      </c>
      <c r="AL99" s="16">
        <f t="shared" si="118"/>
        <v>23.700666868950051</v>
      </c>
    </row>
    <row r="100" spans="1:38" x14ac:dyDescent="0.25">
      <c r="A100" t="s">
        <v>179</v>
      </c>
      <c r="B100">
        <v>100</v>
      </c>
      <c r="C100">
        <v>3</v>
      </c>
      <c r="D100">
        <v>322</v>
      </c>
      <c r="E100">
        <v>200</v>
      </c>
      <c r="F100">
        <v>90.4</v>
      </c>
      <c r="G100" s="3">
        <f t="shared" si="98"/>
        <v>43.683880495682992</v>
      </c>
      <c r="H100">
        <v>3135</v>
      </c>
      <c r="I100" s="17">
        <f t="shared" si="101"/>
        <v>31.35</v>
      </c>
      <c r="J100" s="38">
        <f t="shared" si="99"/>
        <v>1.7051086323395954</v>
      </c>
      <c r="K100" s="33">
        <f t="shared" si="102"/>
        <v>33.333333333333336</v>
      </c>
      <c r="L100" s="34">
        <f t="shared" si="103"/>
        <v>0.50748620961386925</v>
      </c>
      <c r="M100">
        <v>160.80000000000001</v>
      </c>
      <c r="O100" s="1">
        <f t="shared" si="104"/>
        <v>828</v>
      </c>
      <c r="P100" s="1">
        <f t="shared" si="105"/>
        <v>961</v>
      </c>
      <c r="Q100" s="35">
        <f t="shared" si="106"/>
        <v>921.7294615555694</v>
      </c>
      <c r="R100" s="36">
        <f t="shared" si="107"/>
        <v>921.72946155556951</v>
      </c>
      <c r="S100" s="36">
        <f t="shared" si="108"/>
        <v>274.52545524860818</v>
      </c>
      <c r="T100" s="16">
        <f t="shared" si="109"/>
        <v>0.58573803239623345</v>
      </c>
      <c r="U100">
        <v>50</v>
      </c>
      <c r="V100">
        <v>50</v>
      </c>
      <c r="W100" s="39">
        <f t="shared" si="110"/>
        <v>0.31579380888321956</v>
      </c>
      <c r="AE100" s="36">
        <f t="shared" si="111"/>
        <v>921.72946155556951</v>
      </c>
      <c r="AF100" s="1">
        <f t="shared" si="112"/>
        <v>1.7051086323395954</v>
      </c>
      <c r="AG100" s="1">
        <f t="shared" si="113"/>
        <v>0</v>
      </c>
      <c r="AH100" s="1">
        <f t="shared" si="114"/>
        <v>1</v>
      </c>
      <c r="AI100" s="1">
        <f t="shared" si="115"/>
        <v>0</v>
      </c>
      <c r="AJ100" s="1">
        <f t="shared" si="116"/>
        <v>1</v>
      </c>
      <c r="AK100" s="38">
        <f t="shared" si="117"/>
        <v>0.29783734457755262</v>
      </c>
      <c r="AL100" s="16">
        <f t="shared" si="118"/>
        <v>22.781212919060579</v>
      </c>
    </row>
    <row r="101" spans="1:38" x14ac:dyDescent="0.25">
      <c r="A101" t="s">
        <v>180</v>
      </c>
      <c r="B101">
        <v>100</v>
      </c>
      <c r="C101">
        <v>5</v>
      </c>
      <c r="D101">
        <v>322</v>
      </c>
      <c r="E101">
        <v>200</v>
      </c>
      <c r="F101">
        <v>35.39</v>
      </c>
      <c r="G101" s="3">
        <f t="shared" si="98"/>
        <v>34.169574903104483</v>
      </c>
      <c r="H101">
        <v>2135</v>
      </c>
      <c r="I101" s="17">
        <f t="shared" si="101"/>
        <v>21.35</v>
      </c>
      <c r="J101" s="38">
        <f t="shared" si="99"/>
        <v>0.89854292572439043</v>
      </c>
      <c r="K101" s="33">
        <f t="shared" si="102"/>
        <v>20</v>
      </c>
      <c r="L101" s="34">
        <f t="shared" si="103"/>
        <v>0.30449172576832151</v>
      </c>
      <c r="M101">
        <v>270.02</v>
      </c>
      <c r="O101" s="1">
        <f t="shared" si="104"/>
        <v>672</v>
      </c>
      <c r="P101" s="1">
        <f t="shared" si="105"/>
        <v>874</v>
      </c>
      <c r="Q101" s="35">
        <f t="shared" si="106"/>
        <v>705.648048487908</v>
      </c>
      <c r="R101" s="36">
        <f t="shared" si="107"/>
        <v>705.648048487908</v>
      </c>
      <c r="S101" s="36">
        <f t="shared" si="108"/>
        <v>518.58011588208194</v>
      </c>
      <c r="T101" s="16">
        <f t="shared" si="109"/>
        <v>0.52069100169933791</v>
      </c>
      <c r="U101">
        <v>20</v>
      </c>
      <c r="V101">
        <v>20</v>
      </c>
      <c r="W101" s="39">
        <f t="shared" si="110"/>
        <v>0.57871443618759355</v>
      </c>
      <c r="AE101" s="36">
        <f t="shared" si="111"/>
        <v>705.648048487908</v>
      </c>
      <c r="AF101" s="1">
        <f t="shared" si="112"/>
        <v>0.89854292572439043</v>
      </c>
      <c r="AG101" s="1">
        <f t="shared" si="113"/>
        <v>0</v>
      </c>
      <c r="AH101" s="1">
        <f t="shared" si="114"/>
        <v>1</v>
      </c>
      <c r="AI101" s="1">
        <f t="shared" si="115"/>
        <v>0</v>
      </c>
      <c r="AJ101" s="1">
        <f t="shared" si="116"/>
        <v>1</v>
      </c>
      <c r="AK101" s="38">
        <f t="shared" si="117"/>
        <v>0.73489910018644145</v>
      </c>
      <c r="AL101" s="16">
        <f t="shared" si="118"/>
        <v>2.0024054933776831</v>
      </c>
    </row>
    <row r="102" spans="1:38" x14ac:dyDescent="0.25">
      <c r="A102" t="s">
        <v>181</v>
      </c>
      <c r="B102">
        <v>100</v>
      </c>
      <c r="C102">
        <v>5</v>
      </c>
      <c r="D102">
        <v>322</v>
      </c>
      <c r="E102">
        <v>200</v>
      </c>
      <c r="F102">
        <v>30.54</v>
      </c>
      <c r="G102" s="3">
        <f t="shared" si="98"/>
        <v>32.975864805531693</v>
      </c>
      <c r="H102">
        <v>2135</v>
      </c>
      <c r="I102" s="17">
        <f t="shared" si="101"/>
        <v>21.35</v>
      </c>
      <c r="J102" s="38">
        <f t="shared" si="99"/>
        <v>0.88120047570426963</v>
      </c>
      <c r="K102" s="33">
        <f t="shared" si="102"/>
        <v>20</v>
      </c>
      <c r="L102" s="34">
        <f t="shared" si="103"/>
        <v>0.30449172576832151</v>
      </c>
      <c r="M102">
        <v>161.26</v>
      </c>
      <c r="O102" s="1">
        <f t="shared" si="104"/>
        <v>646</v>
      </c>
      <c r="P102" s="1">
        <f t="shared" si="105"/>
        <v>848</v>
      </c>
      <c r="Q102" s="35">
        <f t="shared" si="106"/>
        <v>674.79368163883919</v>
      </c>
      <c r="R102" s="36">
        <f t="shared" si="107"/>
        <v>674.7936816388393</v>
      </c>
      <c r="S102" s="36">
        <f t="shared" si="108"/>
        <v>503.52566216316586</v>
      </c>
      <c r="T102" s="16">
        <f t="shared" si="109"/>
        <v>0.32026173066774938</v>
      </c>
      <c r="U102">
        <v>50</v>
      </c>
      <c r="V102">
        <v>50</v>
      </c>
      <c r="W102" s="39">
        <f t="shared" si="110"/>
        <v>0.59645803918391127</v>
      </c>
      <c r="AE102" s="36">
        <f t="shared" si="111"/>
        <v>674.7936816388393</v>
      </c>
      <c r="AF102" s="1">
        <f t="shared" si="112"/>
        <v>0.88120047570426963</v>
      </c>
      <c r="AG102" s="1">
        <f t="shared" si="113"/>
        <v>0</v>
      </c>
      <c r="AH102" s="1">
        <f t="shared" si="114"/>
        <v>1</v>
      </c>
      <c r="AI102" s="1">
        <f t="shared" si="115"/>
        <v>0</v>
      </c>
      <c r="AJ102" s="1">
        <f t="shared" si="116"/>
        <v>1</v>
      </c>
      <c r="AK102" s="38">
        <f t="shared" si="117"/>
        <v>0.74619202263464746</v>
      </c>
      <c r="AL102" s="16">
        <f t="shared" si="118"/>
        <v>1.7985339319553422</v>
      </c>
    </row>
    <row r="103" spans="1:38" x14ac:dyDescent="0.25">
      <c r="A103" t="s">
        <v>182</v>
      </c>
      <c r="B103">
        <v>100</v>
      </c>
      <c r="C103">
        <v>5</v>
      </c>
      <c r="D103">
        <v>322</v>
      </c>
      <c r="E103">
        <v>200</v>
      </c>
      <c r="F103">
        <v>70.16</v>
      </c>
      <c r="G103" s="3">
        <f t="shared" si="98"/>
        <v>40.767872307924492</v>
      </c>
      <c r="H103">
        <v>2135</v>
      </c>
      <c r="I103" s="17">
        <f t="shared" si="101"/>
        <v>21.35</v>
      </c>
      <c r="J103" s="38">
        <f t="shared" si="99"/>
        <v>1.0139004388438912</v>
      </c>
      <c r="K103" s="33">
        <f t="shared" si="102"/>
        <v>20</v>
      </c>
      <c r="L103" s="34">
        <f t="shared" si="103"/>
        <v>0.30449172576832151</v>
      </c>
      <c r="M103">
        <v>313.55</v>
      </c>
      <c r="O103" s="1">
        <f t="shared" si="104"/>
        <v>860</v>
      </c>
      <c r="P103" s="1">
        <f t="shared" si="105"/>
        <v>1062</v>
      </c>
      <c r="Q103" s="35">
        <f t="shared" si="106"/>
        <v>926.84523103267509</v>
      </c>
      <c r="R103" s="36">
        <f t="shared" si="107"/>
        <v>926.8452310326752</v>
      </c>
      <c r="S103" s="36">
        <f t="shared" si="108"/>
        <v>607.8969091145708</v>
      </c>
      <c r="T103" s="16">
        <f t="shared" si="109"/>
        <v>0.51579469363760988</v>
      </c>
      <c r="U103">
        <v>20</v>
      </c>
      <c r="V103">
        <v>20</v>
      </c>
      <c r="W103" s="39">
        <f t="shared" si="110"/>
        <v>0.47626781283235098</v>
      </c>
      <c r="AE103" s="36">
        <f t="shared" si="111"/>
        <v>926.8452310326752</v>
      </c>
      <c r="AF103" s="1">
        <f t="shared" si="112"/>
        <v>1.0139004388438912</v>
      </c>
      <c r="AG103" s="1">
        <f t="shared" si="113"/>
        <v>0</v>
      </c>
      <c r="AH103" s="1">
        <f t="shared" si="114"/>
        <v>1</v>
      </c>
      <c r="AI103" s="1">
        <f t="shared" si="115"/>
        <v>0</v>
      </c>
      <c r="AJ103" s="1">
        <f t="shared" si="116"/>
        <v>1</v>
      </c>
      <c r="AK103" s="38">
        <f t="shared" si="117"/>
        <v>0.65587747421137654</v>
      </c>
      <c r="AL103" s="16">
        <f t="shared" si="118"/>
        <v>3.6187415794812114</v>
      </c>
    </row>
    <row r="104" spans="1:38" x14ac:dyDescent="0.25">
      <c r="A104" t="s">
        <v>183</v>
      </c>
      <c r="B104">
        <v>100</v>
      </c>
      <c r="C104">
        <v>5</v>
      </c>
      <c r="D104">
        <v>322</v>
      </c>
      <c r="E104">
        <v>200</v>
      </c>
      <c r="F104">
        <v>61</v>
      </c>
      <c r="G104" s="3">
        <f t="shared" si="98"/>
        <v>39.271492612318049</v>
      </c>
      <c r="H104">
        <v>2135</v>
      </c>
      <c r="I104" s="17">
        <f t="shared" si="101"/>
        <v>21.35</v>
      </c>
      <c r="J104" s="38">
        <f t="shared" si="99"/>
        <v>0.98493538060142949</v>
      </c>
      <c r="K104" s="33">
        <f t="shared" si="102"/>
        <v>20</v>
      </c>
      <c r="L104" s="34">
        <f t="shared" si="103"/>
        <v>0.30449172576832151</v>
      </c>
      <c r="M104">
        <v>183.81</v>
      </c>
      <c r="O104" s="1">
        <f t="shared" si="104"/>
        <v>810</v>
      </c>
      <c r="P104" s="1">
        <f t="shared" si="105"/>
        <v>1013</v>
      </c>
      <c r="Q104" s="35">
        <f t="shared" si="106"/>
        <v>868.57182890123806</v>
      </c>
      <c r="R104" s="36">
        <f t="shared" si="107"/>
        <v>868.57182890123806</v>
      </c>
      <c r="S104" s="36">
        <f t="shared" si="108"/>
        <v>587.25572949300306</v>
      </c>
      <c r="T104" s="16">
        <f t="shared" si="109"/>
        <v>0.31299822337823618</v>
      </c>
      <c r="U104">
        <v>50</v>
      </c>
      <c r="V104">
        <v>50</v>
      </c>
      <c r="W104" s="39">
        <f t="shared" si="110"/>
        <v>0.49930544642443903</v>
      </c>
      <c r="AE104" s="36">
        <f t="shared" si="111"/>
        <v>868.57182890123806</v>
      </c>
      <c r="AF104" s="1">
        <f t="shared" si="112"/>
        <v>0.98493538060142949</v>
      </c>
      <c r="AG104" s="1">
        <f t="shared" si="113"/>
        <v>0</v>
      </c>
      <c r="AH104" s="1">
        <f t="shared" si="114"/>
        <v>1</v>
      </c>
      <c r="AI104" s="1">
        <f t="shared" si="115"/>
        <v>0</v>
      </c>
      <c r="AJ104" s="1">
        <f t="shared" si="116"/>
        <v>1</v>
      </c>
      <c r="AK104" s="38">
        <f t="shared" si="117"/>
        <v>0.67611648219801712</v>
      </c>
      <c r="AL104" s="16">
        <f t="shared" si="118"/>
        <v>3.1703564262017618</v>
      </c>
    </row>
    <row r="105" spans="1:38" x14ac:dyDescent="0.25">
      <c r="A105" t="s">
        <v>184</v>
      </c>
      <c r="B105">
        <v>101.6</v>
      </c>
      <c r="C105">
        <v>5</v>
      </c>
      <c r="D105">
        <v>320</v>
      </c>
      <c r="E105">
        <v>200</v>
      </c>
      <c r="F105">
        <v>95.43</v>
      </c>
      <c r="G105" s="3">
        <f t="shared" si="98"/>
        <v>44.342138919579696</v>
      </c>
      <c r="H105">
        <v>2135</v>
      </c>
      <c r="I105" s="17">
        <f t="shared" si="101"/>
        <v>21.013779527559056</v>
      </c>
      <c r="J105" s="38">
        <f t="shared" si="99"/>
        <v>1.0731991808619576</v>
      </c>
      <c r="K105" s="33">
        <f t="shared" si="102"/>
        <v>20.32</v>
      </c>
      <c r="L105" s="34">
        <f t="shared" si="103"/>
        <v>0.3074420803782506</v>
      </c>
      <c r="M105">
        <v>330.4</v>
      </c>
      <c r="O105" s="1">
        <f t="shared" si="104"/>
        <v>1020</v>
      </c>
      <c r="P105" s="1">
        <f t="shared" si="105"/>
        <v>1225</v>
      </c>
      <c r="Q105" s="35">
        <f t="shared" si="106"/>
        <v>1114.4416199350342</v>
      </c>
      <c r="R105" s="36">
        <f t="shared" si="107"/>
        <v>1114.4416199350342</v>
      </c>
      <c r="S105" s="36">
        <f t="shared" si="108"/>
        <v>684.79857186277547</v>
      </c>
      <c r="T105" s="16">
        <f t="shared" si="109"/>
        <v>0.48247764171185764</v>
      </c>
      <c r="U105">
        <v>20</v>
      </c>
      <c r="V105">
        <v>20</v>
      </c>
      <c r="W105" s="39">
        <f t="shared" si="110"/>
        <v>0.41689575654494432</v>
      </c>
      <c r="AE105" s="36">
        <f t="shared" si="111"/>
        <v>1114.4416199350342</v>
      </c>
      <c r="AF105" s="1">
        <f t="shared" si="112"/>
        <v>1.0731991808619576</v>
      </c>
      <c r="AG105" s="1">
        <f t="shared" si="113"/>
        <v>0</v>
      </c>
      <c r="AH105" s="1">
        <f t="shared" si="114"/>
        <v>1</v>
      </c>
      <c r="AI105" s="1">
        <f t="shared" si="115"/>
        <v>0</v>
      </c>
      <c r="AJ105" s="1">
        <f t="shared" si="116"/>
        <v>1</v>
      </c>
      <c r="AK105" s="38">
        <f t="shared" si="117"/>
        <v>0.61447684617404674</v>
      </c>
      <c r="AL105" s="16">
        <f t="shared" si="118"/>
        <v>4.6256753447009924</v>
      </c>
    </row>
    <row r="106" spans="1:38" x14ac:dyDescent="0.25">
      <c r="A106" t="s">
        <v>185</v>
      </c>
      <c r="B106">
        <v>101.6</v>
      </c>
      <c r="C106">
        <v>5</v>
      </c>
      <c r="D106">
        <v>320</v>
      </c>
      <c r="E106">
        <v>200</v>
      </c>
      <c r="F106">
        <v>81.66</v>
      </c>
      <c r="G106" s="3">
        <f t="shared" si="98"/>
        <v>42.481740447395836</v>
      </c>
      <c r="H106">
        <v>2135</v>
      </c>
      <c r="I106" s="17">
        <f t="shared" si="101"/>
        <v>21.013779527559056</v>
      </c>
      <c r="J106" s="38">
        <f t="shared" si="99"/>
        <v>1.0330473564595197</v>
      </c>
      <c r="K106" s="33">
        <f t="shared" si="102"/>
        <v>20.32</v>
      </c>
      <c r="L106" s="34">
        <f t="shared" si="103"/>
        <v>0.3074420803782506</v>
      </c>
      <c r="M106">
        <v>213.46</v>
      </c>
      <c r="O106" s="1">
        <f t="shared" si="104"/>
        <v>943</v>
      </c>
      <c r="P106" s="1">
        <f t="shared" si="105"/>
        <v>1148</v>
      </c>
      <c r="Q106" s="35">
        <f t="shared" si="106"/>
        <v>1023.6982781359603</v>
      </c>
      <c r="R106" s="36">
        <f t="shared" si="107"/>
        <v>1023.6982781359603</v>
      </c>
      <c r="S106" s="36">
        <f t="shared" si="108"/>
        <v>657.69668203072695</v>
      </c>
      <c r="T106" s="16">
        <f t="shared" si="109"/>
        <v>0.32455690568624057</v>
      </c>
      <c r="U106">
        <v>50</v>
      </c>
      <c r="V106">
        <v>50</v>
      </c>
      <c r="W106" s="39">
        <f t="shared" si="110"/>
        <v>0.4448582768010077</v>
      </c>
      <c r="AE106" s="36">
        <f t="shared" si="111"/>
        <v>1023.6982781359603</v>
      </c>
      <c r="AF106" s="1">
        <f t="shared" si="112"/>
        <v>1.0330473564595197</v>
      </c>
      <c r="AG106" s="1">
        <f t="shared" si="113"/>
        <v>0</v>
      </c>
      <c r="AH106" s="1">
        <f t="shared" si="114"/>
        <v>1</v>
      </c>
      <c r="AI106" s="1">
        <f t="shared" si="115"/>
        <v>0</v>
      </c>
      <c r="AJ106" s="1">
        <f t="shared" si="116"/>
        <v>1</v>
      </c>
      <c r="AK106" s="38">
        <f t="shared" si="117"/>
        <v>0.64247122035637183</v>
      </c>
      <c r="AL106" s="16">
        <f t="shared" si="118"/>
        <v>3.9308001971949214</v>
      </c>
    </row>
    <row r="107" spans="1:38" x14ac:dyDescent="0.25">
      <c r="A107" t="s">
        <v>186</v>
      </c>
      <c r="B107">
        <v>101.6</v>
      </c>
      <c r="C107">
        <v>5</v>
      </c>
      <c r="D107">
        <v>320</v>
      </c>
      <c r="E107">
        <v>200</v>
      </c>
      <c r="F107">
        <v>38.67</v>
      </c>
      <c r="G107" s="3">
        <f t="shared" si="98"/>
        <v>34.924807504603351</v>
      </c>
      <c r="H107">
        <v>3135</v>
      </c>
      <c r="I107" s="17">
        <f t="shared" si="101"/>
        <v>30.856299212598426</v>
      </c>
      <c r="J107" s="38">
        <f t="shared" si="99"/>
        <v>1.3134866005133472</v>
      </c>
      <c r="K107" s="33">
        <f t="shared" si="102"/>
        <v>20.32</v>
      </c>
      <c r="L107" s="34">
        <f t="shared" si="103"/>
        <v>0.3074420803782506</v>
      </c>
      <c r="M107">
        <v>212.48</v>
      </c>
      <c r="O107" s="1">
        <f t="shared" si="104"/>
        <v>702</v>
      </c>
      <c r="P107" s="1">
        <f t="shared" si="105"/>
        <v>907</v>
      </c>
      <c r="Q107" s="35">
        <f t="shared" si="106"/>
        <v>740.39716964342688</v>
      </c>
      <c r="R107" s="36">
        <f t="shared" si="107"/>
        <v>740.39716964342699</v>
      </c>
      <c r="S107" s="36">
        <f t="shared" si="108"/>
        <v>342.68742796367206</v>
      </c>
      <c r="T107" s="16">
        <f t="shared" si="109"/>
        <v>0.62004025435833843</v>
      </c>
      <c r="U107">
        <v>20</v>
      </c>
      <c r="V107">
        <v>20</v>
      </c>
      <c r="W107" s="39">
        <f t="shared" si="110"/>
        <v>0.56306207471615966</v>
      </c>
      <c r="AE107" s="36">
        <f t="shared" si="111"/>
        <v>740.39716964342699</v>
      </c>
      <c r="AF107" s="1">
        <f t="shared" si="112"/>
        <v>1.3134866005133472</v>
      </c>
      <c r="AG107" s="1">
        <f t="shared" si="113"/>
        <v>0</v>
      </c>
      <c r="AH107" s="1">
        <f t="shared" si="114"/>
        <v>1</v>
      </c>
      <c r="AI107" s="1">
        <f t="shared" si="115"/>
        <v>0</v>
      </c>
      <c r="AJ107" s="1">
        <f t="shared" si="116"/>
        <v>1</v>
      </c>
      <c r="AK107" s="38">
        <f t="shared" si="117"/>
        <v>0.4628427039081055</v>
      </c>
      <c r="AL107" s="16">
        <f t="shared" si="118"/>
        <v>9.9296977358809357</v>
      </c>
    </row>
    <row r="108" spans="1:38" x14ac:dyDescent="0.25">
      <c r="A108" t="s">
        <v>187</v>
      </c>
      <c r="B108">
        <v>101.6</v>
      </c>
      <c r="C108">
        <v>5</v>
      </c>
      <c r="D108">
        <v>320</v>
      </c>
      <c r="E108">
        <v>200</v>
      </c>
      <c r="F108">
        <v>39.56</v>
      </c>
      <c r="G108" s="3">
        <f t="shared" si="98"/>
        <v>35.123293646221171</v>
      </c>
      <c r="H108">
        <v>3135</v>
      </c>
      <c r="I108" s="17">
        <f t="shared" si="101"/>
        <v>30.856299212598426</v>
      </c>
      <c r="J108" s="38">
        <f t="shared" si="99"/>
        <v>1.3180442024124477</v>
      </c>
      <c r="K108" s="33">
        <f t="shared" si="102"/>
        <v>20.32</v>
      </c>
      <c r="L108" s="34">
        <f t="shared" si="103"/>
        <v>0.3074420803782506</v>
      </c>
      <c r="M108">
        <v>144.83000000000001</v>
      </c>
      <c r="O108" s="1">
        <f t="shared" si="104"/>
        <v>707</v>
      </c>
      <c r="P108" s="1">
        <f t="shared" si="105"/>
        <v>912</v>
      </c>
      <c r="Q108" s="35">
        <f t="shared" si="106"/>
        <v>746.26220771177668</v>
      </c>
      <c r="R108" s="36">
        <f t="shared" si="107"/>
        <v>746.26220771177668</v>
      </c>
      <c r="S108" s="36">
        <f t="shared" si="108"/>
        <v>343.53407531420356</v>
      </c>
      <c r="T108" s="16">
        <f t="shared" si="109"/>
        <v>0.42158845484988766</v>
      </c>
      <c r="U108">
        <v>50</v>
      </c>
      <c r="V108">
        <v>50</v>
      </c>
      <c r="W108" s="39">
        <f t="shared" si="110"/>
        <v>0.55997511158723334</v>
      </c>
      <c r="AE108" s="36">
        <f t="shared" si="111"/>
        <v>746.26220771177668</v>
      </c>
      <c r="AF108" s="1">
        <f t="shared" si="112"/>
        <v>1.3180442024124477</v>
      </c>
      <c r="AG108" s="1">
        <f t="shared" si="113"/>
        <v>0</v>
      </c>
      <c r="AH108" s="1">
        <f t="shared" si="114"/>
        <v>1</v>
      </c>
      <c r="AI108" s="1">
        <f t="shared" si="115"/>
        <v>0</v>
      </c>
      <c r="AJ108" s="1">
        <f t="shared" si="116"/>
        <v>1</v>
      </c>
      <c r="AK108" s="38">
        <f t="shared" si="117"/>
        <v>0.46033963902254066</v>
      </c>
      <c r="AL108" s="16">
        <f t="shared" si="118"/>
        <v>10.049271087091832</v>
      </c>
    </row>
    <row r="109" spans="1:38" x14ac:dyDescent="0.25">
      <c r="A109" t="s">
        <v>188</v>
      </c>
      <c r="B109">
        <v>101.6</v>
      </c>
      <c r="C109">
        <v>5</v>
      </c>
      <c r="D109">
        <v>320</v>
      </c>
      <c r="E109">
        <v>200</v>
      </c>
      <c r="F109">
        <v>71.86</v>
      </c>
      <c r="G109" s="3">
        <f t="shared" si="98"/>
        <v>41.031885351157761</v>
      </c>
      <c r="H109">
        <v>3135</v>
      </c>
      <c r="I109" s="17">
        <f t="shared" si="101"/>
        <v>30.856299212598426</v>
      </c>
      <c r="J109" s="38">
        <f t="shared" si="99"/>
        <v>1.4732899699782005</v>
      </c>
      <c r="K109" s="33">
        <f t="shared" si="102"/>
        <v>20.32</v>
      </c>
      <c r="L109" s="34">
        <f t="shared" si="103"/>
        <v>0.3074420803782506</v>
      </c>
      <c r="M109">
        <v>231.35</v>
      </c>
      <c r="O109" s="1">
        <f t="shared" si="104"/>
        <v>888</v>
      </c>
      <c r="P109" s="1">
        <f t="shared" si="105"/>
        <v>1093</v>
      </c>
      <c r="Q109" s="35">
        <f t="shared" si="106"/>
        <v>959.11696007997455</v>
      </c>
      <c r="R109" s="36">
        <f t="shared" si="107"/>
        <v>959.11696007997455</v>
      </c>
      <c r="S109" s="36">
        <f t="shared" si="108"/>
        <v>368.23778720759333</v>
      </c>
      <c r="T109" s="16">
        <f t="shared" si="109"/>
        <v>0.62826251959193125</v>
      </c>
      <c r="U109">
        <v>20</v>
      </c>
      <c r="V109">
        <v>20</v>
      </c>
      <c r="W109" s="39">
        <f t="shared" si="110"/>
        <v>0.46724364297123222</v>
      </c>
      <c r="AE109" s="36">
        <f t="shared" si="111"/>
        <v>959.11696007997455</v>
      </c>
      <c r="AF109" s="1">
        <f t="shared" si="112"/>
        <v>1.4732899699782005</v>
      </c>
      <c r="AG109" s="1">
        <f t="shared" si="113"/>
        <v>0</v>
      </c>
      <c r="AH109" s="1">
        <f t="shared" si="114"/>
        <v>1</v>
      </c>
      <c r="AI109" s="1">
        <f t="shared" si="115"/>
        <v>0</v>
      </c>
      <c r="AJ109" s="1">
        <f t="shared" si="116"/>
        <v>1</v>
      </c>
      <c r="AK109" s="38">
        <f t="shared" si="117"/>
        <v>0.38393418376929583</v>
      </c>
      <c r="AL109" s="16">
        <f t="shared" si="118"/>
        <v>14.544052261255523</v>
      </c>
    </row>
    <row r="110" spans="1:38" x14ac:dyDescent="0.25">
      <c r="A110" t="s">
        <v>189</v>
      </c>
      <c r="B110">
        <v>101.6</v>
      </c>
      <c r="C110">
        <v>5</v>
      </c>
      <c r="D110">
        <v>320</v>
      </c>
      <c r="E110">
        <v>200</v>
      </c>
      <c r="F110">
        <v>72.489999999999995</v>
      </c>
      <c r="G110" s="3">
        <f t="shared" si="98"/>
        <v>41.128726188642993</v>
      </c>
      <c r="H110">
        <v>3135</v>
      </c>
      <c r="I110" s="17">
        <f t="shared" si="101"/>
        <v>30.856299212598426</v>
      </c>
      <c r="J110" s="38">
        <f t="shared" si="99"/>
        <v>1.4761384114597222</v>
      </c>
      <c r="K110" s="33">
        <f t="shared" si="102"/>
        <v>20.32</v>
      </c>
      <c r="L110" s="34">
        <f t="shared" si="103"/>
        <v>0.3074420803782506</v>
      </c>
      <c r="M110">
        <v>153.16</v>
      </c>
      <c r="O110" s="1">
        <f t="shared" si="104"/>
        <v>892</v>
      </c>
      <c r="P110" s="1">
        <f t="shared" si="105"/>
        <v>1097</v>
      </c>
      <c r="Q110" s="35">
        <f t="shared" si="106"/>
        <v>963.26861624071637</v>
      </c>
      <c r="R110" s="36">
        <f t="shared" si="107"/>
        <v>963.26861624071648</v>
      </c>
      <c r="S110" s="36">
        <f t="shared" si="108"/>
        <v>368.62975037935786</v>
      </c>
      <c r="T110" s="16">
        <f t="shared" si="109"/>
        <v>0.41548464236102112</v>
      </c>
      <c r="U110">
        <v>50</v>
      </c>
      <c r="V110">
        <v>50</v>
      </c>
      <c r="W110" s="39">
        <f t="shared" si="110"/>
        <v>0.46553992868510191</v>
      </c>
      <c r="AE110" s="36">
        <f t="shared" si="111"/>
        <v>963.26861624071648</v>
      </c>
      <c r="AF110" s="1">
        <f t="shared" si="112"/>
        <v>1.4761384114597222</v>
      </c>
      <c r="AG110" s="1">
        <f t="shared" si="113"/>
        <v>0</v>
      </c>
      <c r="AH110" s="1">
        <f t="shared" si="114"/>
        <v>1</v>
      </c>
      <c r="AI110" s="1">
        <f t="shared" si="115"/>
        <v>0</v>
      </c>
      <c r="AJ110" s="1">
        <f t="shared" si="116"/>
        <v>1</v>
      </c>
      <c r="AK110" s="38">
        <f t="shared" si="117"/>
        <v>0.38268634954389397</v>
      </c>
      <c r="AL110" s="16">
        <f t="shared" si="118"/>
        <v>14.634177754371287</v>
      </c>
    </row>
    <row r="111" spans="1:38" x14ac:dyDescent="0.25">
      <c r="A111" t="s">
        <v>190</v>
      </c>
      <c r="B111">
        <v>101.6</v>
      </c>
      <c r="C111">
        <v>5</v>
      </c>
      <c r="D111">
        <v>320</v>
      </c>
      <c r="E111">
        <v>200</v>
      </c>
      <c r="F111">
        <v>86.39</v>
      </c>
      <c r="G111" s="3">
        <f t="shared" si="98"/>
        <v>43.14202008211528</v>
      </c>
      <c r="H111">
        <v>3135</v>
      </c>
      <c r="I111" s="17">
        <f t="shared" si="101"/>
        <v>30.856299212598426</v>
      </c>
      <c r="J111" s="38">
        <f t="shared" si="99"/>
        <v>1.5374573712372268</v>
      </c>
      <c r="K111" s="33">
        <f t="shared" si="102"/>
        <v>20.32</v>
      </c>
      <c r="L111" s="34">
        <f t="shared" si="103"/>
        <v>0.3074420803782506</v>
      </c>
      <c r="M111">
        <v>246.82</v>
      </c>
      <c r="O111" s="1">
        <f t="shared" si="104"/>
        <v>969</v>
      </c>
      <c r="P111" s="1">
        <f t="shared" si="105"/>
        <v>1175</v>
      </c>
      <c r="Q111" s="35">
        <f t="shared" si="106"/>
        <v>1054.8686489935942</v>
      </c>
      <c r="R111" s="36">
        <f t="shared" si="107"/>
        <v>1054.8686489935942</v>
      </c>
      <c r="S111" s="36">
        <f t="shared" si="108"/>
        <v>376.65488332445352</v>
      </c>
      <c r="T111" s="16">
        <f t="shared" si="109"/>
        <v>0.65529483600876959</v>
      </c>
      <c r="U111">
        <v>20</v>
      </c>
      <c r="V111">
        <v>20</v>
      </c>
      <c r="W111" s="39">
        <f t="shared" si="110"/>
        <v>0.43463600150430365</v>
      </c>
      <c r="AE111" s="36">
        <f t="shared" si="111"/>
        <v>1054.8686489935942</v>
      </c>
      <c r="AF111" s="1">
        <f t="shared" si="112"/>
        <v>1.5374573712372268</v>
      </c>
      <c r="AG111" s="1">
        <f t="shared" si="113"/>
        <v>0</v>
      </c>
      <c r="AH111" s="1">
        <f t="shared" si="114"/>
        <v>1</v>
      </c>
      <c r="AI111" s="1">
        <f t="shared" si="115"/>
        <v>0</v>
      </c>
      <c r="AJ111" s="1">
        <f t="shared" si="116"/>
        <v>1</v>
      </c>
      <c r="AK111" s="38">
        <f t="shared" si="117"/>
        <v>0.35706330232091371</v>
      </c>
      <c r="AL111" s="16">
        <f t="shared" si="118"/>
        <v>16.641216494429933</v>
      </c>
    </row>
    <row r="112" spans="1:38" x14ac:dyDescent="0.25">
      <c r="A112" t="s">
        <v>191</v>
      </c>
      <c r="B112">
        <v>101.6</v>
      </c>
      <c r="C112">
        <v>5</v>
      </c>
      <c r="D112">
        <v>320</v>
      </c>
      <c r="E112">
        <v>200</v>
      </c>
      <c r="F112">
        <v>96.74</v>
      </c>
      <c r="G112" s="3">
        <f t="shared" si="98"/>
        <v>44.509882898249423</v>
      </c>
      <c r="H112">
        <v>3135</v>
      </c>
      <c r="I112" s="17">
        <f t="shared" si="101"/>
        <v>30.856299212598426</v>
      </c>
      <c r="J112" s="38">
        <f t="shared" si="99"/>
        <v>1.5813451188836438</v>
      </c>
      <c r="K112" s="33">
        <f t="shared" si="102"/>
        <v>20.32</v>
      </c>
      <c r="L112" s="34">
        <f t="shared" si="103"/>
        <v>0.3074420803782506</v>
      </c>
      <c r="M112">
        <v>164.95</v>
      </c>
      <c r="O112" s="1">
        <f t="shared" si="104"/>
        <v>1027</v>
      </c>
      <c r="P112" s="1">
        <f t="shared" si="105"/>
        <v>1233</v>
      </c>
      <c r="Q112" s="35">
        <f t="shared" si="106"/>
        <v>1123.0744287772118</v>
      </c>
      <c r="R112" s="36">
        <f t="shared" si="107"/>
        <v>1123.0744287772118</v>
      </c>
      <c r="S112" s="36">
        <f t="shared" si="108"/>
        <v>381.96651238767208</v>
      </c>
      <c r="T112" s="16">
        <f t="shared" si="109"/>
        <v>0.43184413986686371</v>
      </c>
      <c r="U112">
        <v>50</v>
      </c>
      <c r="V112">
        <v>50</v>
      </c>
      <c r="W112" s="39">
        <f t="shared" si="110"/>
        <v>0.41419083679444996</v>
      </c>
      <c r="AE112" s="36">
        <f t="shared" si="111"/>
        <v>1123.0744287772118</v>
      </c>
      <c r="AF112" s="1">
        <f t="shared" si="112"/>
        <v>1.5813451188836438</v>
      </c>
      <c r="AG112" s="1">
        <f t="shared" si="113"/>
        <v>0</v>
      </c>
      <c r="AH112" s="1">
        <f t="shared" si="114"/>
        <v>1</v>
      </c>
      <c r="AI112" s="1">
        <f t="shared" si="115"/>
        <v>0</v>
      </c>
      <c r="AJ112" s="1">
        <f t="shared" si="116"/>
        <v>1</v>
      </c>
      <c r="AK112" s="38">
        <f t="shared" si="117"/>
        <v>0.34010792392767064</v>
      </c>
      <c r="AL112" s="16">
        <f t="shared" si="118"/>
        <v>18.156205845943724</v>
      </c>
    </row>
    <row r="113" spans="1:38" x14ac:dyDescent="0.25">
      <c r="A113" t="s">
        <v>192</v>
      </c>
      <c r="B113">
        <v>125</v>
      </c>
      <c r="C113">
        <v>5</v>
      </c>
      <c r="D113">
        <v>322</v>
      </c>
      <c r="E113">
        <v>200</v>
      </c>
      <c r="F113">
        <v>87.98</v>
      </c>
      <c r="G113" s="3">
        <f t="shared" si="98"/>
        <v>43.358765092601281</v>
      </c>
      <c r="H113">
        <v>3135</v>
      </c>
      <c r="I113" s="17">
        <f t="shared" si="101"/>
        <v>25.08</v>
      </c>
      <c r="J113" s="38">
        <f t="shared" si="99"/>
        <v>1.2949459937182157</v>
      </c>
      <c r="K113" s="33">
        <f t="shared" si="102"/>
        <v>25</v>
      </c>
      <c r="L113" s="34">
        <f t="shared" si="103"/>
        <v>0.38061465721040189</v>
      </c>
      <c r="M113">
        <v>474.17</v>
      </c>
      <c r="O113" s="1">
        <f t="shared" si="104"/>
        <v>1384</v>
      </c>
      <c r="P113" s="1">
        <f t="shared" si="105"/>
        <v>1649</v>
      </c>
      <c r="Q113" s="35">
        <f t="shared" si="106"/>
        <v>1520.7943454212798</v>
      </c>
      <c r="R113" s="36">
        <f t="shared" si="107"/>
        <v>1520.7943454212798</v>
      </c>
      <c r="S113" s="36">
        <f t="shared" si="108"/>
        <v>719.61240432156001</v>
      </c>
      <c r="T113" s="16">
        <f t="shared" si="109"/>
        <v>0.65892416132965426</v>
      </c>
      <c r="U113">
        <v>20</v>
      </c>
      <c r="V113">
        <v>20</v>
      </c>
      <c r="W113" s="39">
        <f t="shared" si="110"/>
        <v>0.38341147455121033</v>
      </c>
      <c r="AE113" s="36">
        <f t="shared" si="111"/>
        <v>1520.7943454212798</v>
      </c>
      <c r="AF113" s="1">
        <f t="shared" si="112"/>
        <v>1.2949459937182157</v>
      </c>
      <c r="AG113" s="1">
        <f t="shared" si="113"/>
        <v>0</v>
      </c>
      <c r="AH113" s="1">
        <f t="shared" si="114"/>
        <v>1</v>
      </c>
      <c r="AI113" s="1">
        <f t="shared" si="115"/>
        <v>0</v>
      </c>
      <c r="AJ113" s="1">
        <f t="shared" si="116"/>
        <v>1</v>
      </c>
      <c r="AK113" s="38">
        <f t="shared" si="117"/>
        <v>0.47318193054052815</v>
      </c>
      <c r="AL113" s="16">
        <f t="shared" si="118"/>
        <v>9.4505462692095854</v>
      </c>
    </row>
    <row r="114" spans="1:38" x14ac:dyDescent="0.25">
      <c r="A114" t="s">
        <v>193</v>
      </c>
      <c r="B114">
        <v>125</v>
      </c>
      <c r="C114">
        <v>5</v>
      </c>
      <c r="D114">
        <v>322</v>
      </c>
      <c r="E114">
        <v>200</v>
      </c>
      <c r="F114">
        <v>96.97</v>
      </c>
      <c r="G114" s="3">
        <f t="shared" si="98"/>
        <v>44.539182348652062</v>
      </c>
      <c r="H114">
        <v>3135</v>
      </c>
      <c r="I114" s="17">
        <f t="shared" si="101"/>
        <v>25.08</v>
      </c>
      <c r="J114" s="38">
        <f t="shared" si="99"/>
        <v>1.3296405180242559</v>
      </c>
      <c r="K114" s="33">
        <f t="shared" si="102"/>
        <v>25</v>
      </c>
      <c r="L114" s="34">
        <f t="shared" si="103"/>
        <v>0.38061465721040189</v>
      </c>
      <c r="M114">
        <v>317.89999999999998</v>
      </c>
      <c r="O114" s="1">
        <f t="shared" si="104"/>
        <v>1463</v>
      </c>
      <c r="P114" s="1">
        <f t="shared" si="105"/>
        <v>1729</v>
      </c>
      <c r="Q114" s="35">
        <f t="shared" si="106"/>
        <v>1614.1724929125517</v>
      </c>
      <c r="R114" s="36">
        <f t="shared" si="107"/>
        <v>1614.1724929125519</v>
      </c>
      <c r="S114" s="36">
        <f t="shared" si="108"/>
        <v>732.8978100601496</v>
      </c>
      <c r="T114" s="16">
        <f t="shared" si="109"/>
        <v>0.43375760663537749</v>
      </c>
      <c r="U114">
        <v>50</v>
      </c>
      <c r="V114">
        <v>50</v>
      </c>
      <c r="W114" s="39">
        <f t="shared" si="110"/>
        <v>0.36567120967897387</v>
      </c>
      <c r="AE114" s="36">
        <f t="shared" si="111"/>
        <v>1614.1724929125519</v>
      </c>
      <c r="AF114" s="1">
        <f t="shared" si="112"/>
        <v>1.3296405180242559</v>
      </c>
      <c r="AG114" s="1">
        <f t="shared" si="113"/>
        <v>0</v>
      </c>
      <c r="AH114" s="1">
        <f t="shared" si="114"/>
        <v>1</v>
      </c>
      <c r="AI114" s="1">
        <f t="shared" si="115"/>
        <v>0</v>
      </c>
      <c r="AJ114" s="1">
        <f t="shared" si="116"/>
        <v>1</v>
      </c>
      <c r="AK114" s="38">
        <f t="shared" si="117"/>
        <v>0.45403933797542073</v>
      </c>
      <c r="AL114" s="16">
        <f t="shared" si="118"/>
        <v>10.356696838472065</v>
      </c>
    </row>
    <row r="115" spans="1:38" x14ac:dyDescent="0.25">
      <c r="A115" t="s">
        <v>194</v>
      </c>
      <c r="B115">
        <v>125</v>
      </c>
      <c r="C115">
        <v>5</v>
      </c>
      <c r="D115">
        <v>322</v>
      </c>
      <c r="E115">
        <v>200</v>
      </c>
      <c r="F115">
        <v>107.33</v>
      </c>
      <c r="G115" s="3">
        <f t="shared" si="98"/>
        <v>45.814754996433834</v>
      </c>
      <c r="H115">
        <v>3135</v>
      </c>
      <c r="I115" s="17">
        <f t="shared" si="101"/>
        <v>25.08</v>
      </c>
      <c r="J115" s="38">
        <f t="shared" si="99"/>
        <v>1.3683099820871523</v>
      </c>
      <c r="K115" s="33">
        <f t="shared" si="102"/>
        <v>25</v>
      </c>
      <c r="L115" s="34">
        <f t="shared" si="103"/>
        <v>0.38061465721040189</v>
      </c>
      <c r="M115">
        <v>489.47</v>
      </c>
      <c r="O115" s="1">
        <f t="shared" si="104"/>
        <v>1555</v>
      </c>
      <c r="P115" s="1">
        <f t="shared" si="105"/>
        <v>1820</v>
      </c>
      <c r="Q115" s="35">
        <f t="shared" si="106"/>
        <v>1721.7806806777994</v>
      </c>
      <c r="R115" s="36">
        <f t="shared" si="107"/>
        <v>1721.7806806777996</v>
      </c>
      <c r="S115" s="36">
        <f t="shared" si="108"/>
        <v>746.80050273177255</v>
      </c>
      <c r="T115" s="16">
        <f t="shared" si="109"/>
        <v>0.65542269750694371</v>
      </c>
      <c r="U115">
        <v>20</v>
      </c>
      <c r="V115">
        <v>20</v>
      </c>
      <c r="W115" s="39">
        <f t="shared" si="110"/>
        <v>0.34738764919502518</v>
      </c>
      <c r="AE115" s="36">
        <f t="shared" si="111"/>
        <v>1721.7806806777996</v>
      </c>
      <c r="AF115" s="1">
        <f t="shared" si="112"/>
        <v>1.3683099820871523</v>
      </c>
      <c r="AG115" s="1">
        <f t="shared" si="113"/>
        <v>0</v>
      </c>
      <c r="AH115" s="1">
        <f t="shared" si="114"/>
        <v>1</v>
      </c>
      <c r="AI115" s="1">
        <f t="shared" si="115"/>
        <v>0</v>
      </c>
      <c r="AJ115" s="1">
        <f t="shared" si="116"/>
        <v>1</v>
      </c>
      <c r="AK115" s="38">
        <f t="shared" si="117"/>
        <v>0.43373729947869177</v>
      </c>
      <c r="AL115" s="16">
        <f t="shared" si="118"/>
        <v>11.414892851736514</v>
      </c>
    </row>
    <row r="116" spans="1:38" x14ac:dyDescent="0.25">
      <c r="A116" t="s">
        <v>195</v>
      </c>
      <c r="B116">
        <v>125</v>
      </c>
      <c r="C116">
        <v>5</v>
      </c>
      <c r="D116">
        <v>322</v>
      </c>
      <c r="E116">
        <v>200</v>
      </c>
      <c r="F116">
        <v>97.92</v>
      </c>
      <c r="G116" s="3">
        <f t="shared" si="98"/>
        <v>44.659727874260966</v>
      </c>
      <c r="H116">
        <v>3135</v>
      </c>
      <c r="I116" s="17">
        <f t="shared" si="101"/>
        <v>25.08</v>
      </c>
      <c r="J116" s="38">
        <f t="shared" si="99"/>
        <v>1.3332432070872791</v>
      </c>
      <c r="K116" s="33">
        <f t="shared" si="102"/>
        <v>25</v>
      </c>
      <c r="L116" s="34">
        <f t="shared" si="103"/>
        <v>0.38061465721040189</v>
      </c>
      <c r="M116">
        <v>322.97000000000003</v>
      </c>
      <c r="O116" s="1">
        <f t="shared" si="104"/>
        <v>1471</v>
      </c>
      <c r="P116" s="1">
        <f t="shared" si="105"/>
        <v>1737</v>
      </c>
      <c r="Q116" s="35">
        <f t="shared" si="106"/>
        <v>1624.0400390879363</v>
      </c>
      <c r="R116" s="36">
        <f t="shared" si="107"/>
        <v>1624.0400390879365</v>
      </c>
      <c r="S116" s="36">
        <f t="shared" si="108"/>
        <v>734.23172384174791</v>
      </c>
      <c r="T116" s="16">
        <f t="shared" si="109"/>
        <v>0.43987475549287369</v>
      </c>
      <c r="U116">
        <v>50</v>
      </c>
      <c r="V116">
        <v>50</v>
      </c>
      <c r="W116" s="39">
        <f t="shared" si="110"/>
        <v>0.36398705902990547</v>
      </c>
      <c r="AE116" s="36">
        <f t="shared" si="111"/>
        <v>1624.0400390879365</v>
      </c>
      <c r="AF116" s="1">
        <f t="shared" si="112"/>
        <v>1.3332432070872791</v>
      </c>
      <c r="AG116" s="1">
        <f t="shared" si="113"/>
        <v>0</v>
      </c>
      <c r="AH116" s="1">
        <f t="shared" si="114"/>
        <v>1</v>
      </c>
      <c r="AI116" s="1">
        <f t="shared" si="115"/>
        <v>0</v>
      </c>
      <c r="AJ116" s="1">
        <f t="shared" si="116"/>
        <v>1</v>
      </c>
      <c r="AK116" s="38">
        <f t="shared" si="117"/>
        <v>0.45210198404596824</v>
      </c>
      <c r="AL116" s="16">
        <f t="shared" si="118"/>
        <v>10.453137306039686</v>
      </c>
    </row>
    <row r="117" spans="1:38" x14ac:dyDescent="0.25">
      <c r="A117" t="s">
        <v>196</v>
      </c>
      <c r="B117">
        <v>160.1</v>
      </c>
      <c r="C117">
        <v>5.7</v>
      </c>
      <c r="D117">
        <v>322</v>
      </c>
      <c r="E117">
        <v>200</v>
      </c>
      <c r="F117">
        <v>87.38</v>
      </c>
      <c r="G117" s="3">
        <f t="shared" si="98"/>
        <v>43.277271921787296</v>
      </c>
      <c r="H117">
        <v>3135</v>
      </c>
      <c r="I117" s="17">
        <f t="shared" si="101"/>
        <v>19.581511555277952</v>
      </c>
      <c r="J117" s="38">
        <f t="shared" si="99"/>
        <v>1.027001715057402</v>
      </c>
      <c r="K117" s="33">
        <f t="shared" si="102"/>
        <v>28.087719298245613</v>
      </c>
      <c r="L117" s="34">
        <f t="shared" si="103"/>
        <v>0.42762390610094975</v>
      </c>
      <c r="M117">
        <v>1012.5</v>
      </c>
      <c r="O117" s="1">
        <f t="shared" si="104"/>
        <v>2180</v>
      </c>
      <c r="P117" s="1">
        <f t="shared" si="105"/>
        <v>2576</v>
      </c>
      <c r="Q117" s="35">
        <f t="shared" si="106"/>
        <v>2407.7657066782881</v>
      </c>
      <c r="R117" s="36">
        <f t="shared" si="107"/>
        <v>2407.7657066782881</v>
      </c>
      <c r="S117" s="36">
        <f t="shared" si="108"/>
        <v>1557.1105243802097</v>
      </c>
      <c r="T117" s="16">
        <f t="shared" si="109"/>
        <v>0.65024285954461336</v>
      </c>
      <c r="U117">
        <v>20</v>
      </c>
      <c r="V117">
        <v>20</v>
      </c>
      <c r="W117" s="39">
        <f t="shared" si="110"/>
        <v>0.35836540098580472</v>
      </c>
      <c r="AE117" s="36">
        <f t="shared" si="111"/>
        <v>2407.7657066782881</v>
      </c>
      <c r="AF117" s="1">
        <f t="shared" si="112"/>
        <v>1.027001715057402</v>
      </c>
      <c r="AG117" s="1">
        <f t="shared" si="113"/>
        <v>0</v>
      </c>
      <c r="AH117" s="1">
        <f t="shared" si="114"/>
        <v>1</v>
      </c>
      <c r="AI117" s="1">
        <f t="shared" si="115"/>
        <v>0</v>
      </c>
      <c r="AJ117" s="1">
        <f t="shared" si="116"/>
        <v>1</v>
      </c>
      <c r="AK117" s="38">
        <f t="shared" si="117"/>
        <v>0.64670350610166816</v>
      </c>
      <c r="AL117" s="16">
        <f t="shared" si="118"/>
        <v>3.8309211578624325</v>
      </c>
    </row>
    <row r="118" spans="1:38" x14ac:dyDescent="0.25">
      <c r="A118" t="s">
        <v>197</v>
      </c>
      <c r="B118">
        <v>160.1</v>
      </c>
      <c r="C118">
        <v>5.7</v>
      </c>
      <c r="D118">
        <v>322</v>
      </c>
      <c r="E118">
        <v>200</v>
      </c>
      <c r="F118">
        <v>74.75</v>
      </c>
      <c r="G118" s="3">
        <f t="shared" si="98"/>
        <v>41.4718187265929</v>
      </c>
      <c r="H118">
        <v>3135</v>
      </c>
      <c r="I118" s="17">
        <f t="shared" si="101"/>
        <v>19.581511555277952</v>
      </c>
      <c r="J118" s="38">
        <f t="shared" si="99"/>
        <v>0.98475426754001549</v>
      </c>
      <c r="K118" s="33">
        <f t="shared" si="102"/>
        <v>28.087719298245613</v>
      </c>
      <c r="L118" s="34">
        <f t="shared" si="103"/>
        <v>0.42762390610094975</v>
      </c>
      <c r="M118">
        <v>642.16</v>
      </c>
      <c r="O118" s="1">
        <f t="shared" si="104"/>
        <v>1994</v>
      </c>
      <c r="P118" s="1">
        <f t="shared" si="105"/>
        <v>2390</v>
      </c>
      <c r="Q118" s="35">
        <f t="shared" si="106"/>
        <v>2188.4270552400867</v>
      </c>
      <c r="R118" s="36">
        <f t="shared" si="107"/>
        <v>2188.4270552400867</v>
      </c>
      <c r="S118" s="36">
        <f t="shared" si="108"/>
        <v>1479.9076728373941</v>
      </c>
      <c r="T118" s="16">
        <f t="shared" si="109"/>
        <v>0.4339189611530298</v>
      </c>
      <c r="U118">
        <v>50</v>
      </c>
      <c r="V118">
        <v>50</v>
      </c>
      <c r="W118" s="39">
        <f t="shared" si="110"/>
        <v>0.38625492591608068</v>
      </c>
      <c r="AE118" s="36">
        <f t="shared" si="111"/>
        <v>2188.4270552400867</v>
      </c>
      <c r="AF118" s="1">
        <f t="shared" si="112"/>
        <v>0.98475426754001549</v>
      </c>
      <c r="AG118" s="1">
        <f t="shared" si="113"/>
        <v>0</v>
      </c>
      <c r="AH118" s="1">
        <f t="shared" si="114"/>
        <v>1</v>
      </c>
      <c r="AI118" s="1">
        <f t="shared" si="115"/>
        <v>0</v>
      </c>
      <c r="AJ118" s="1">
        <f t="shared" si="116"/>
        <v>1</v>
      </c>
      <c r="AK118" s="38">
        <f t="shared" si="117"/>
        <v>0.67624263248520167</v>
      </c>
      <c r="AL118" s="16">
        <f t="shared" si="118"/>
        <v>3.1676424969603421</v>
      </c>
    </row>
    <row r="119" spans="1:38" x14ac:dyDescent="0.25">
      <c r="A119" t="s">
        <v>198</v>
      </c>
      <c r="B119">
        <v>160.1</v>
      </c>
      <c r="C119">
        <v>5.7</v>
      </c>
      <c r="D119">
        <v>322</v>
      </c>
      <c r="E119">
        <v>200</v>
      </c>
      <c r="F119">
        <v>83.08</v>
      </c>
      <c r="G119" s="3">
        <f t="shared" si="98"/>
        <v>42.682474290439146</v>
      </c>
      <c r="H119">
        <v>3135</v>
      </c>
      <c r="I119" s="17">
        <f t="shared" si="101"/>
        <v>19.581511555277952</v>
      </c>
      <c r="J119" s="38">
        <f t="shared" si="99"/>
        <v>1.0128601831599109</v>
      </c>
      <c r="K119" s="33">
        <f t="shared" si="102"/>
        <v>28.087719298245613</v>
      </c>
      <c r="L119" s="34">
        <f t="shared" si="103"/>
        <v>0.42762390610094975</v>
      </c>
      <c r="M119">
        <v>1011.5</v>
      </c>
      <c r="O119" s="1">
        <f t="shared" si="104"/>
        <v>2117</v>
      </c>
      <c r="P119" s="1">
        <f t="shared" si="105"/>
        <v>2513</v>
      </c>
      <c r="Q119" s="35">
        <f t="shared" si="106"/>
        <v>2333.0898396011489</v>
      </c>
      <c r="R119" s="36">
        <f t="shared" si="107"/>
        <v>2333.0898396011489</v>
      </c>
      <c r="S119" s="36">
        <f t="shared" si="108"/>
        <v>1531.9202311661888</v>
      </c>
      <c r="T119" s="16">
        <f t="shared" si="109"/>
        <v>0.66028242164409956</v>
      </c>
      <c r="U119">
        <v>20</v>
      </c>
      <c r="V119">
        <v>20</v>
      </c>
      <c r="W119" s="39">
        <f t="shared" si="110"/>
        <v>0.36734949181831789</v>
      </c>
      <c r="AE119" s="36">
        <f t="shared" si="111"/>
        <v>2333.0898396011489</v>
      </c>
      <c r="AF119" s="1">
        <f t="shared" si="112"/>
        <v>1.0128601831599109</v>
      </c>
      <c r="AG119" s="1">
        <f t="shared" si="113"/>
        <v>0</v>
      </c>
      <c r="AH119" s="1">
        <f t="shared" si="114"/>
        <v>1</v>
      </c>
      <c r="AI119" s="1">
        <f t="shared" si="115"/>
        <v>0</v>
      </c>
      <c r="AJ119" s="1">
        <f t="shared" si="116"/>
        <v>1</v>
      </c>
      <c r="AK119" s="38">
        <f t="shared" si="117"/>
        <v>0.65660576166585882</v>
      </c>
      <c r="AL119" s="16">
        <f t="shared" si="118"/>
        <v>3.6021443722640303</v>
      </c>
    </row>
    <row r="120" spans="1:38" x14ac:dyDescent="0.25">
      <c r="A120" t="s">
        <v>199</v>
      </c>
      <c r="B120">
        <v>160.1</v>
      </c>
      <c r="C120">
        <v>5.7</v>
      </c>
      <c r="D120">
        <v>322</v>
      </c>
      <c r="E120">
        <v>200</v>
      </c>
      <c r="F120">
        <v>98.5</v>
      </c>
      <c r="G120" s="3">
        <f t="shared" si="98"/>
        <v>44.73295243668187</v>
      </c>
      <c r="H120">
        <v>3135</v>
      </c>
      <c r="I120" s="17">
        <f t="shared" si="101"/>
        <v>19.581511555277952</v>
      </c>
      <c r="J120" s="38">
        <f t="shared" si="99"/>
        <v>1.062505359013783</v>
      </c>
      <c r="K120" s="33">
        <f t="shared" si="102"/>
        <v>28.087719298245613</v>
      </c>
      <c r="L120" s="34">
        <f t="shared" si="103"/>
        <v>0.42762390610094975</v>
      </c>
      <c r="M120">
        <v>686.21</v>
      </c>
      <c r="O120" s="1">
        <f t="shared" si="104"/>
        <v>2344</v>
      </c>
      <c r="P120" s="1">
        <f t="shared" si="105"/>
        <v>2740</v>
      </c>
      <c r="Q120" s="35">
        <f t="shared" si="106"/>
        <v>2600.8809722359124</v>
      </c>
      <c r="R120" s="36">
        <f t="shared" si="107"/>
        <v>2600.8809722359124</v>
      </c>
      <c r="S120" s="36">
        <f t="shared" si="108"/>
        <v>1617.498008525994</v>
      </c>
      <c r="T120" s="16">
        <f t="shared" si="109"/>
        <v>0.42424163515683999</v>
      </c>
      <c r="U120">
        <v>50</v>
      </c>
      <c r="V120">
        <v>50</v>
      </c>
      <c r="W120" s="39">
        <f t="shared" si="110"/>
        <v>0.33691579304358865</v>
      </c>
      <c r="AE120" s="36">
        <f t="shared" si="111"/>
        <v>2600.8809722359124</v>
      </c>
      <c r="AF120" s="1">
        <f t="shared" si="112"/>
        <v>1.062505359013783</v>
      </c>
      <c r="AG120" s="1">
        <f t="shared" si="113"/>
        <v>0</v>
      </c>
      <c r="AH120" s="1">
        <f t="shared" si="114"/>
        <v>1</v>
      </c>
      <c r="AI120" s="1">
        <f t="shared" si="115"/>
        <v>0</v>
      </c>
      <c r="AJ120" s="1">
        <f t="shared" si="116"/>
        <v>1</v>
      </c>
      <c r="AK120" s="38">
        <f t="shared" si="117"/>
        <v>0.62190389556176862</v>
      </c>
      <c r="AL120" s="16">
        <f t="shared" si="118"/>
        <v>4.435250703106151</v>
      </c>
    </row>
    <row r="121" spans="1:38" x14ac:dyDescent="0.25">
      <c r="A121" s="40" t="s">
        <v>200</v>
      </c>
      <c r="B121" s="41">
        <v>2013</v>
      </c>
      <c r="C121" s="41" t="s">
        <v>208</v>
      </c>
      <c r="G121" s="3"/>
      <c r="I121" s="17"/>
      <c r="J121" s="38"/>
      <c r="K121" s="33"/>
      <c r="L121" s="34"/>
      <c r="O121" s="1"/>
      <c r="P121" s="1"/>
      <c r="Q121" s="35"/>
      <c r="R121" s="36"/>
      <c r="S121" s="42" t="s">
        <v>219</v>
      </c>
      <c r="T121" s="20">
        <f>AVERAGE(T89:T120)</f>
        <v>0.48705478557722731</v>
      </c>
      <c r="W121" s="39"/>
      <c r="AE121" s="36"/>
      <c r="AF121" s="1"/>
      <c r="AG121" s="1"/>
      <c r="AH121" s="1"/>
      <c r="AI121" s="1"/>
      <c r="AJ121" s="1"/>
      <c r="AK121" s="38"/>
      <c r="AL121" s="16"/>
    </row>
    <row r="122" spans="1:38" x14ac:dyDescent="0.25">
      <c r="A122">
        <v>2</v>
      </c>
      <c r="B122">
        <v>159</v>
      </c>
      <c r="C122">
        <v>6</v>
      </c>
      <c r="D122">
        <v>377</v>
      </c>
      <c r="E122">
        <v>200</v>
      </c>
      <c r="F122">
        <v>39.9</v>
      </c>
      <c r="G122" s="3">
        <f t="shared" si="98"/>
        <v>35.198433430036125</v>
      </c>
      <c r="H122">
        <v>2135</v>
      </c>
      <c r="I122" s="17">
        <f t="shared" ref="I122:I127" si="119">H122/B122</f>
        <v>13.427672955974844</v>
      </c>
      <c r="J122" s="38">
        <f t="shared" si="99"/>
        <v>0.61217499087040605</v>
      </c>
      <c r="K122" s="33">
        <f t="shared" ref="K122:K127" si="120">B122/C122</f>
        <v>26.5</v>
      </c>
      <c r="L122" s="34">
        <f t="shared" ref="L122:L127" si="121">K122/(90*235/D122)</f>
        <v>0.4723640661938534</v>
      </c>
      <c r="M122">
        <v>851</v>
      </c>
      <c r="O122" s="1">
        <f t="shared" ref="O122:O127" si="122">ROUND((0.85*F122*(B122-2*C122)^2+D122*(B122*B122-(B122-2*C122)^2))*PI()/4000,0)</f>
        <v>1663</v>
      </c>
      <c r="P122" s="1">
        <f t="shared" ref="P122:P127" si="123">ROUND((0.85*F122+6*C122*D122/(B122-2*C122))*PI()*(B122-2*C122)^2/4000,0)</f>
        <v>2143</v>
      </c>
      <c r="Q122" s="35">
        <f t="shared" ref="Q122:Q127" si="124">PI()*((B122*B122-(B122-2*C122)^2)*D122+(B122-2*C122)^2*F122)/4000</f>
        <v>1764.4308247332101</v>
      </c>
      <c r="R122" s="36">
        <f t="shared" ref="R122:R127" si="125">0.00025*PI()*((B122*B122-(B122-2*C122)^2)*D122*AJ122+F122*(B122-2*C122)^2*(1+AI122*C122*D122/(B122*F122)))</f>
        <v>1764.4308247332101</v>
      </c>
      <c r="S122" s="36">
        <f t="shared" ref="S122:S127" si="126">AK122*R122</f>
        <v>1562.0879785769228</v>
      </c>
      <c r="T122" s="16">
        <f t="shared" ref="T122:T127" si="127">M122/S122</f>
        <v>0.5447836560238235</v>
      </c>
      <c r="U122">
        <v>20</v>
      </c>
      <c r="V122">
        <v>20</v>
      </c>
      <c r="W122" s="39">
        <f t="shared" si="110"/>
        <v>0.52725101754773573</v>
      </c>
      <c r="AE122" s="36">
        <f t="shared" ref="AE122:AE126" si="128">0.00025*PI()*((B122*B122-(B122-2*C122)^2)*D122+F122*(B122-2*C122)^2)</f>
        <v>1764.4308247332101</v>
      </c>
      <c r="AF122" s="1">
        <f t="shared" ref="AF122:AF126" si="129">SQRT((64*AE122*H122*H122)/(PI()^3*((B122^4-(B122-2*C122)^4)*E122+(B122-2*C122)^4*G122*0.6)))</f>
        <v>0.61217499087040605</v>
      </c>
      <c r="AG122" s="1">
        <f t="shared" ref="AG122:AG126" si="130">IF(AF122&gt;0.5,0,AL122)</f>
        <v>0</v>
      </c>
      <c r="AH122" s="1">
        <f t="shared" ref="AH122:AH126" si="131">IF((0.25*(3+2*AF122))&gt;1,1,(0.25*(3+2*AF122)))</f>
        <v>1</v>
      </c>
      <c r="AI122" s="1">
        <f t="shared" ref="AI122:AI126" si="132">IF((U122+V122)&gt;(0.2*B122),0,AG122*(1-5*(U122+V122)/B122))</f>
        <v>0</v>
      </c>
      <c r="AJ122" s="1">
        <f t="shared" ref="AJ122:AJ126" si="133">IF((U122+V122)&gt;(0.2*B122),1,(AH122+(1-AH122)*5*(U122+V122)/B122))</f>
        <v>1</v>
      </c>
      <c r="AK122" s="38">
        <f t="shared" ref="AK122:AK126" si="134">IF(J122&lt;0.2,1,1/(0.5*(1+0.21*(J122-0.2)+J122*J122)+SQRT((0.5*(1+0.21*(J122-0.2)+J122*J122))^2-J122*J122)))</f>
        <v>0.88532117931748189</v>
      </c>
      <c r="AL122" s="16">
        <f t="shared" ref="AL122:AL126" si="135">IF((4.9-18.5*AF122+17*AF122*AF122)&lt;0,0,(4.9-18.5*AF122+17*AF122*AF122))</f>
        <v>0</v>
      </c>
    </row>
    <row r="123" spans="1:38" x14ac:dyDescent="0.25">
      <c r="A123">
        <v>3</v>
      </c>
      <c r="B123">
        <v>159</v>
      </c>
      <c r="C123">
        <v>6</v>
      </c>
      <c r="D123">
        <v>377</v>
      </c>
      <c r="E123">
        <v>200</v>
      </c>
      <c r="F123">
        <v>40.1</v>
      </c>
      <c r="G123" s="3">
        <f t="shared" si="98"/>
        <v>35.242459045795556</v>
      </c>
      <c r="H123">
        <v>2135</v>
      </c>
      <c r="I123" s="17">
        <f t="shared" si="119"/>
        <v>13.427672955974844</v>
      </c>
      <c r="J123" s="38">
        <f t="shared" si="99"/>
        <v>0.61267825145919541</v>
      </c>
      <c r="K123" s="33">
        <f t="shared" si="120"/>
        <v>26.5</v>
      </c>
      <c r="L123" s="34">
        <f t="shared" si="121"/>
        <v>0.4723640661938534</v>
      </c>
      <c r="M123">
        <v>587</v>
      </c>
      <c r="O123" s="1">
        <f t="shared" si="122"/>
        <v>1666</v>
      </c>
      <c r="P123" s="1">
        <f t="shared" si="123"/>
        <v>2145</v>
      </c>
      <c r="Q123" s="35">
        <f t="shared" si="124"/>
        <v>1767.8251585157809</v>
      </c>
      <c r="R123" s="36">
        <f t="shared" si="125"/>
        <v>1767.8251585157811</v>
      </c>
      <c r="S123" s="36">
        <f t="shared" si="126"/>
        <v>1564.7468992636532</v>
      </c>
      <c r="T123" s="16">
        <f t="shared" si="127"/>
        <v>0.37514054207503689</v>
      </c>
      <c r="U123">
        <v>50</v>
      </c>
      <c r="V123">
        <v>50</v>
      </c>
      <c r="W123" s="39">
        <f t="shared" si="110"/>
        <v>0.52675940820736489</v>
      </c>
      <c r="AE123" s="36">
        <f t="shared" si="128"/>
        <v>1767.8251585157811</v>
      </c>
      <c r="AF123" s="1">
        <f t="shared" si="129"/>
        <v>0.61267825145919541</v>
      </c>
      <c r="AG123" s="1">
        <f t="shared" si="130"/>
        <v>0</v>
      </c>
      <c r="AH123" s="1">
        <f t="shared" si="131"/>
        <v>1</v>
      </c>
      <c r="AI123" s="1">
        <f t="shared" si="132"/>
        <v>0</v>
      </c>
      <c r="AJ123" s="1">
        <f t="shared" si="133"/>
        <v>1</v>
      </c>
      <c r="AK123" s="38">
        <f t="shared" si="134"/>
        <v>0.88512537098259925</v>
      </c>
      <c r="AL123" s="16">
        <f t="shared" si="135"/>
        <v>0</v>
      </c>
    </row>
    <row r="124" spans="1:38" x14ac:dyDescent="0.25">
      <c r="A124">
        <v>9</v>
      </c>
      <c r="B124">
        <v>159</v>
      </c>
      <c r="C124">
        <v>6</v>
      </c>
      <c r="D124">
        <v>487</v>
      </c>
      <c r="E124">
        <v>200</v>
      </c>
      <c r="F124">
        <v>75.7</v>
      </c>
      <c r="G124" s="3">
        <f t="shared" si="98"/>
        <v>41.614081962862855</v>
      </c>
      <c r="H124">
        <v>2135</v>
      </c>
      <c r="I124" s="17">
        <f t="shared" si="119"/>
        <v>13.427672955974844</v>
      </c>
      <c r="J124" s="38">
        <f t="shared" si="99"/>
        <v>0.74088718361415584</v>
      </c>
      <c r="K124" s="33">
        <f t="shared" si="120"/>
        <v>26.5</v>
      </c>
      <c r="L124" s="34">
        <f t="shared" si="121"/>
        <v>0.61018912529550828</v>
      </c>
      <c r="M124">
        <v>870</v>
      </c>
      <c r="O124" s="1">
        <f t="shared" si="122"/>
        <v>2497</v>
      </c>
      <c r="P124" s="1">
        <f t="shared" si="123"/>
        <v>3116</v>
      </c>
      <c r="Q124" s="35">
        <f t="shared" si="124"/>
        <v>2689.2545979729325</v>
      </c>
      <c r="R124" s="36">
        <f t="shared" si="125"/>
        <v>2689.254597972933</v>
      </c>
      <c r="S124" s="36">
        <f t="shared" si="126"/>
        <v>2225.905039123305</v>
      </c>
      <c r="T124" s="16">
        <f t="shared" si="127"/>
        <v>0.39085225322220313</v>
      </c>
      <c r="U124">
        <v>50</v>
      </c>
      <c r="V124">
        <v>50</v>
      </c>
      <c r="W124" s="39">
        <f t="shared" si="110"/>
        <v>0.46841388436216647</v>
      </c>
      <c r="AE124" s="36">
        <f t="shared" si="128"/>
        <v>2689.254597972933</v>
      </c>
      <c r="AF124" s="1">
        <f t="shared" si="129"/>
        <v>0.74088718361415584</v>
      </c>
      <c r="AG124" s="1">
        <f t="shared" si="130"/>
        <v>0</v>
      </c>
      <c r="AH124" s="1">
        <f t="shared" si="131"/>
        <v>1</v>
      </c>
      <c r="AI124" s="1">
        <f t="shared" si="132"/>
        <v>0</v>
      </c>
      <c r="AJ124" s="1">
        <f t="shared" si="133"/>
        <v>1</v>
      </c>
      <c r="AK124" s="38">
        <f t="shared" si="134"/>
        <v>0.82770334976878546</v>
      </c>
      <c r="AL124" s="16">
        <f t="shared" si="135"/>
        <v>0.52512202348128767</v>
      </c>
    </row>
    <row r="125" spans="1:38" x14ac:dyDescent="0.25">
      <c r="A125">
        <v>15</v>
      </c>
      <c r="B125">
        <v>159</v>
      </c>
      <c r="C125">
        <v>6</v>
      </c>
      <c r="D125">
        <v>380</v>
      </c>
      <c r="E125">
        <v>200</v>
      </c>
      <c r="F125">
        <v>109.8</v>
      </c>
      <c r="G125" s="3">
        <f t="shared" si="98"/>
        <v>46.106936581343462</v>
      </c>
      <c r="H125">
        <v>2135</v>
      </c>
      <c r="I125" s="17">
        <f t="shared" si="119"/>
        <v>13.427672955974844</v>
      </c>
      <c r="J125" s="38">
        <f t="shared" si="99"/>
        <v>0.76681007571195803</v>
      </c>
      <c r="K125" s="33">
        <f t="shared" si="120"/>
        <v>26.5</v>
      </c>
      <c r="L125" s="34">
        <f t="shared" si="121"/>
        <v>0.4761229314420804</v>
      </c>
      <c r="M125">
        <v>1462</v>
      </c>
      <c r="O125" s="1">
        <f t="shared" si="122"/>
        <v>2680</v>
      </c>
      <c r="P125" s="1">
        <f t="shared" si="123"/>
        <v>3163</v>
      </c>
      <c r="Q125" s="35">
        <f t="shared" si="124"/>
        <v>2959.402427909793</v>
      </c>
      <c r="R125" s="36">
        <f t="shared" si="125"/>
        <v>2959.402427909793</v>
      </c>
      <c r="S125" s="36">
        <f t="shared" si="126"/>
        <v>2409.2862787645849</v>
      </c>
      <c r="T125" s="16">
        <f t="shared" si="127"/>
        <v>0.60681871344474392</v>
      </c>
      <c r="U125">
        <v>20</v>
      </c>
      <c r="V125">
        <v>20</v>
      </c>
      <c r="W125" s="39">
        <f t="shared" si="110"/>
        <v>0.36006644602572613</v>
      </c>
      <c r="AE125" s="36">
        <f t="shared" si="128"/>
        <v>2959.402427909793</v>
      </c>
      <c r="AF125" s="1">
        <f t="shared" si="129"/>
        <v>0.76681007571195803</v>
      </c>
      <c r="AG125" s="1">
        <f t="shared" si="130"/>
        <v>0</v>
      </c>
      <c r="AH125" s="1">
        <f t="shared" si="131"/>
        <v>1</v>
      </c>
      <c r="AI125" s="1">
        <f t="shared" si="132"/>
        <v>0</v>
      </c>
      <c r="AJ125" s="1">
        <f t="shared" si="133"/>
        <v>1</v>
      </c>
      <c r="AK125" s="38">
        <f t="shared" si="134"/>
        <v>0.81411242217106938</v>
      </c>
      <c r="AL125" s="16">
        <f t="shared" si="135"/>
        <v>0.7099743669562173</v>
      </c>
    </row>
    <row r="126" spans="1:38" x14ac:dyDescent="0.25">
      <c r="A126">
        <v>16</v>
      </c>
      <c r="B126">
        <v>159</v>
      </c>
      <c r="C126">
        <v>6</v>
      </c>
      <c r="D126">
        <v>487</v>
      </c>
      <c r="E126">
        <v>200</v>
      </c>
      <c r="F126">
        <v>110.7</v>
      </c>
      <c r="G126" s="3">
        <f t="shared" si="98"/>
        <v>46.212333250907051</v>
      </c>
      <c r="H126">
        <v>2135</v>
      </c>
      <c r="I126" s="17">
        <f t="shared" si="119"/>
        <v>13.427672955974844</v>
      </c>
      <c r="J126" s="38">
        <f t="shared" si="99"/>
        <v>0.80742700029099213</v>
      </c>
      <c r="K126" s="33">
        <f t="shared" si="120"/>
        <v>26.5</v>
      </c>
      <c r="L126" s="34">
        <f t="shared" si="121"/>
        <v>0.61018912529550828</v>
      </c>
      <c r="M126">
        <v>1525</v>
      </c>
      <c r="O126" s="1">
        <f t="shared" si="122"/>
        <v>3001</v>
      </c>
      <c r="P126" s="1">
        <f t="shared" si="123"/>
        <v>3621</v>
      </c>
      <c r="Q126" s="35">
        <f t="shared" si="124"/>
        <v>3283.2630099228741</v>
      </c>
      <c r="R126" s="36">
        <f t="shared" si="125"/>
        <v>3283.2630099228741</v>
      </c>
      <c r="S126" s="36">
        <f t="shared" si="126"/>
        <v>2598.4769156519201</v>
      </c>
      <c r="T126" s="16">
        <f t="shared" si="127"/>
        <v>0.58688225814674966</v>
      </c>
      <c r="U126">
        <v>20</v>
      </c>
      <c r="V126">
        <v>20</v>
      </c>
      <c r="W126" s="39">
        <f t="shared" si="110"/>
        <v>0.40308689966100825</v>
      </c>
      <c r="AE126" s="36">
        <f t="shared" si="128"/>
        <v>3283.2630099228741</v>
      </c>
      <c r="AF126" s="1">
        <f t="shared" si="129"/>
        <v>0.80742700029099213</v>
      </c>
      <c r="AG126" s="1">
        <f t="shared" si="130"/>
        <v>0</v>
      </c>
      <c r="AH126" s="1">
        <f t="shared" si="131"/>
        <v>1</v>
      </c>
      <c r="AI126" s="1">
        <f t="shared" si="132"/>
        <v>0</v>
      </c>
      <c r="AJ126" s="1">
        <f t="shared" si="133"/>
        <v>1</v>
      </c>
      <c r="AK126" s="38">
        <f t="shared" si="134"/>
        <v>0.7914312401408744</v>
      </c>
      <c r="AL126" s="16">
        <f t="shared" si="135"/>
        <v>1.0455526281981129</v>
      </c>
    </row>
    <row r="127" spans="1:38" x14ac:dyDescent="0.25">
      <c r="A127">
        <v>17</v>
      </c>
      <c r="B127">
        <v>159</v>
      </c>
      <c r="C127">
        <v>6</v>
      </c>
      <c r="D127">
        <v>444</v>
      </c>
      <c r="E127">
        <v>200</v>
      </c>
      <c r="F127">
        <v>91.4</v>
      </c>
      <c r="G127" s="3">
        <f t="shared" si="98"/>
        <v>43.816592049185033</v>
      </c>
      <c r="H127">
        <v>2135</v>
      </c>
      <c r="I127" s="17">
        <f t="shared" si="119"/>
        <v>13.427672955974844</v>
      </c>
      <c r="J127" s="38">
        <f t="shared" si="99"/>
        <v>0.75521735176753468</v>
      </c>
      <c r="K127" s="33">
        <f t="shared" si="120"/>
        <v>26.5</v>
      </c>
      <c r="L127" s="34">
        <f t="shared" si="121"/>
        <v>0.55631205673758866</v>
      </c>
      <c r="M127">
        <v>1033</v>
      </c>
      <c r="O127" s="1">
        <f t="shared" si="122"/>
        <v>2599</v>
      </c>
      <c r="P127" s="1">
        <f t="shared" si="123"/>
        <v>3164</v>
      </c>
      <c r="Q127" s="35">
        <f t="shared" si="124"/>
        <v>2831.6985714969601</v>
      </c>
      <c r="R127" s="36">
        <f t="shared" si="125"/>
        <v>2831.6985714969601</v>
      </c>
      <c r="S127" s="36">
        <f t="shared" si="126"/>
        <v>2322.7745387873006</v>
      </c>
      <c r="T127" s="16">
        <f t="shared" si="127"/>
        <v>0.44472676221916912</v>
      </c>
      <c r="U127">
        <v>50</v>
      </c>
      <c r="V127">
        <v>50</v>
      </c>
      <c r="W127" s="39">
        <f t="shared" si="110"/>
        <v>0.42057624836818913</v>
      </c>
      <c r="AE127" s="36">
        <f t="shared" ref="AE127" si="136">0.00025*PI()*((B127*B127-(B127-2*C127)^2)*D127+F127*(B127-2*C127)^2)</f>
        <v>2831.6985714969601</v>
      </c>
      <c r="AF127" s="1">
        <f t="shared" ref="AF127" si="137">SQRT((64*AE127*H127*H127)/(PI()^3*((B127^4-(B127-2*C127)^4)*E127+(B127-2*C127)^4*G127*0.6)))</f>
        <v>0.75521735176753468</v>
      </c>
      <c r="AG127" s="1">
        <f t="shared" ref="AG127" si="138">IF(AF127&gt;0.5,0,AL127)</f>
        <v>0</v>
      </c>
      <c r="AH127" s="1">
        <f t="shared" ref="AH127" si="139">IF((0.25*(3+2*AF127))&gt;1,1,(0.25*(3+2*AF127)))</f>
        <v>1</v>
      </c>
      <c r="AI127" s="1">
        <f t="shared" ref="AI127" si="140">IF((U127+V127)&gt;(0.2*B127),0,AG127*(1-5*(U127+V127)/B127))</f>
        <v>0</v>
      </c>
      <c r="AJ127" s="1">
        <f t="shared" ref="AJ127" si="141">IF((U127+V127)&gt;(0.2*B127),1,(AH127+(1-AH127)*5*(U127+V127)/B127))</f>
        <v>1</v>
      </c>
      <c r="AK127" s="38">
        <f t="shared" ref="AK127" si="142">IF(J127&lt;0.2,1,1/(0.5*(1+0.21*(J127-0.2)+J127*J127)+SQRT((0.5*(1+0.21*(J127-0.2)+J127*J127))^2-J127*J127)))</f>
        <v>0.82027605698136863</v>
      </c>
      <c r="AL127" s="16">
        <f t="shared" ref="AL127" si="143">IF((4.9-18.5*AF127+17*AF127*AF127)&lt;0,0,(4.9-18.5*AF127+17*AF127*AF127))</f>
        <v>0.62448421528366715</v>
      </c>
    </row>
    <row r="128" spans="1:38" x14ac:dyDescent="0.25">
      <c r="A128" s="40" t="s">
        <v>203</v>
      </c>
      <c r="B128" s="41">
        <v>2017</v>
      </c>
      <c r="C128" s="41" t="s">
        <v>209</v>
      </c>
      <c r="G128" s="3"/>
      <c r="I128" s="17"/>
      <c r="J128" s="38"/>
      <c r="K128" s="33"/>
      <c r="L128" s="34"/>
      <c r="O128" s="1"/>
      <c r="P128" s="1"/>
      <c r="Q128" s="35"/>
      <c r="R128" s="36"/>
      <c r="S128" s="42" t="s">
        <v>220</v>
      </c>
      <c r="T128" s="20">
        <f>AVERAGE(T122:T127)</f>
        <v>0.49153403085528774</v>
      </c>
      <c r="W128" s="39"/>
      <c r="AE128" s="36"/>
      <c r="AF128" s="1"/>
      <c r="AG128" s="1"/>
      <c r="AH128" s="1"/>
      <c r="AI128" s="1"/>
      <c r="AJ128" s="1"/>
      <c r="AK128" s="38"/>
      <c r="AL128" s="16"/>
    </row>
    <row r="129" spans="1:38" x14ac:dyDescent="0.25">
      <c r="A129" t="s">
        <v>201</v>
      </c>
      <c r="B129">
        <v>193.7</v>
      </c>
      <c r="C129">
        <v>8</v>
      </c>
      <c r="D129">
        <v>444</v>
      </c>
      <c r="E129">
        <v>200</v>
      </c>
      <c r="F129">
        <v>40</v>
      </c>
      <c r="G129" s="3">
        <f t="shared" si="98"/>
        <v>35.220462288934414</v>
      </c>
      <c r="H129">
        <v>3315</v>
      </c>
      <c r="I129" s="17">
        <f t="shared" ref="I129:I130" si="144">H129/B129</f>
        <v>17.114093959731544</v>
      </c>
      <c r="J129" s="38">
        <f t="shared" si="99"/>
        <v>0.82070597871038664</v>
      </c>
      <c r="K129" s="33">
        <f t="shared" ref="K129:K130" si="145">B129/C129</f>
        <v>24.212499999999999</v>
      </c>
      <c r="L129" s="34">
        <f t="shared" ref="L129:L130" si="146">K129/(90*235/D129)</f>
        <v>0.50829078014184392</v>
      </c>
      <c r="M129">
        <v>1871</v>
      </c>
      <c r="O129" s="1">
        <f t="shared" ref="O129:O130" si="147">ROUND((0.85*F129*(B129-2*C129)^2+D129*(B129*B129-(B129-2*C129)^2))*PI()/4000,0)</f>
        <v>2915</v>
      </c>
      <c r="P129" s="1">
        <f t="shared" ref="P129:P130" si="148">ROUND((0.85*F129+6*C129*D129/(B129-2*C129))*PI()*(B129-2*C129)^2/4000,0)</f>
        <v>3818</v>
      </c>
      <c r="Q129" s="35">
        <f t="shared" ref="Q129:Q130" si="149">PI()*((B129*B129-(B129-2*C129)^2)*D129+(B129-2*C129)^2*F129)/4000</f>
        <v>3064.2444433435539</v>
      </c>
      <c r="R129" s="36">
        <f t="shared" ref="R129:R130" si="150">0.00025*PI()*((B129*B129-(B129-2*C129)^2)*D129*AJ129+F129*(B129-2*C129)^2*(1+AI129*C129*D129/(B129*F129)))</f>
        <v>3064.2444433435544</v>
      </c>
      <c r="S129" s="36">
        <f t="shared" ref="S129:S130" si="151">AK129*R129</f>
        <v>2401.3185476584181</v>
      </c>
      <c r="T129" s="16">
        <f t="shared" ref="T129:T130" si="152">M129/S129</f>
        <v>0.77915526943497604</v>
      </c>
      <c r="U129">
        <v>5</v>
      </c>
      <c r="V129">
        <v>5</v>
      </c>
      <c r="W129" s="39">
        <f t="shared" si="110"/>
        <v>0.5661304655173437</v>
      </c>
      <c r="AE129" s="36">
        <f t="shared" ref="AE129:AE130" si="153">0.00025*PI()*((B129*B129-(B129-2*C129)^2)*D129+F129*(B129-2*C129)^2)</f>
        <v>3064.2444433435544</v>
      </c>
      <c r="AF129" s="1">
        <f t="shared" ref="AF129:AF130" si="154">SQRT((64*AE129*H129*H129)/(PI()^3*((B129^4-(B129-2*C129)^4)*E129+(B129-2*C129)^4*G129*0.6)))</f>
        <v>0.82070597871038664</v>
      </c>
      <c r="AG129" s="1">
        <f t="shared" ref="AG129:AG130" si="155">IF(AF129&gt;0.5,0,AL129)</f>
        <v>0</v>
      </c>
      <c r="AH129" s="1">
        <f t="shared" ref="AH129:AH130" si="156">IF((0.25*(3+2*AF129))&gt;1,1,(0.25*(3+2*AF129)))</f>
        <v>1</v>
      </c>
      <c r="AI129" s="1">
        <f t="shared" ref="AI129:AI130" si="157">IF((U129+V129)&gt;(0.2*B129),0,AG129*(1-5*(U129+V129)/B129))</f>
        <v>0</v>
      </c>
      <c r="AJ129" s="1">
        <f t="shared" ref="AJ129:AJ130" si="158">IF((U129+V129)&gt;(0.2*B129),1,(AH129+(1-AH129)*5*(U129+V129)/B129))</f>
        <v>1</v>
      </c>
      <c r="AK129" s="38">
        <f t="shared" ref="AK129:AK130" si="159">IF(J129&lt;0.2,1,1/(0.5*(1+0.21*(J129-0.2)+J129*J129)+SQRT((0.5*(1+0.21*(J129-0.2)+J129*J129))^2-J129*J129)))</f>
        <v>0.78365763308302394</v>
      </c>
      <c r="AL129" s="16">
        <f t="shared" ref="AL129:AL130" si="160">IF((4.9-18.5*AF129+17*AF129*AF129)&lt;0,0,(4.9-18.5*AF129+17*AF129*AF129))</f>
        <v>1.1674305532043991</v>
      </c>
    </row>
    <row r="130" spans="1:38" x14ac:dyDescent="0.25">
      <c r="A130" t="s">
        <v>202</v>
      </c>
      <c r="B130">
        <v>193.7</v>
      </c>
      <c r="C130">
        <v>8</v>
      </c>
      <c r="D130">
        <v>444</v>
      </c>
      <c r="E130">
        <v>200</v>
      </c>
      <c r="F130">
        <v>142</v>
      </c>
      <c r="G130" s="3">
        <f t="shared" si="98"/>
        <v>49.573554378538418</v>
      </c>
      <c r="H130">
        <v>3315</v>
      </c>
      <c r="I130" s="17">
        <f t="shared" si="144"/>
        <v>17.114093959731544</v>
      </c>
      <c r="J130" s="38">
        <f t="shared" si="99"/>
        <v>1.0654344543165686</v>
      </c>
      <c r="K130" s="33">
        <f t="shared" si="145"/>
        <v>24.212499999999999</v>
      </c>
      <c r="L130" s="34">
        <f t="shared" si="146"/>
        <v>0.50829078014184392</v>
      </c>
      <c r="M130">
        <v>2703</v>
      </c>
      <c r="O130" s="1">
        <f t="shared" si="147"/>
        <v>5066</v>
      </c>
      <c r="P130" s="1">
        <f t="shared" si="148"/>
        <v>5968</v>
      </c>
      <c r="Q130" s="35">
        <f t="shared" si="149"/>
        <v>5593.9204915925529</v>
      </c>
      <c r="R130" s="36">
        <f t="shared" si="150"/>
        <v>5593.9204915925529</v>
      </c>
      <c r="S130" s="36">
        <f t="shared" si="151"/>
        <v>3467.4861961323827</v>
      </c>
      <c r="T130" s="16">
        <f t="shared" si="152"/>
        <v>0.77952725608970352</v>
      </c>
      <c r="U130">
        <v>5</v>
      </c>
      <c r="V130">
        <v>5</v>
      </c>
      <c r="W130" s="39">
        <f t="shared" si="110"/>
        <v>0.36217930920663843</v>
      </c>
      <c r="AE130" s="36">
        <f t="shared" si="153"/>
        <v>5593.9204915925529</v>
      </c>
      <c r="AF130" s="1">
        <f t="shared" si="154"/>
        <v>1.0654344543165686</v>
      </c>
      <c r="AG130" s="1">
        <f t="shared" si="155"/>
        <v>0</v>
      </c>
      <c r="AH130" s="1">
        <f t="shared" si="156"/>
        <v>1</v>
      </c>
      <c r="AI130" s="1">
        <f t="shared" si="157"/>
        <v>0</v>
      </c>
      <c r="AJ130" s="1">
        <f t="shared" si="158"/>
        <v>1</v>
      </c>
      <c r="AK130" s="38">
        <f t="shared" si="159"/>
        <v>0.61986690753718809</v>
      </c>
      <c r="AL130" s="16">
        <f t="shared" si="160"/>
        <v>4.4870223947058339</v>
      </c>
    </row>
    <row r="131" spans="1:38" x14ac:dyDescent="0.25">
      <c r="S131" s="41" t="s">
        <v>221</v>
      </c>
      <c r="T131" s="45">
        <f>AVERAGE(T129:T130)</f>
        <v>0.77934126276233973</v>
      </c>
    </row>
    <row r="133" spans="1:38" x14ac:dyDescent="0.25">
      <c r="R133" s="66" t="s">
        <v>222</v>
      </c>
      <c r="S133" s="66" t="s">
        <v>223</v>
      </c>
      <c r="T133" s="67">
        <f>(T37*27+T56*18+T61*4+T71*9+T88*16+T121*32+T128*6+T131*2)/114</f>
        <v>0.5499388444281883</v>
      </c>
    </row>
  </sheetData>
  <mergeCells count="2">
    <mergeCell ref="S3:T3"/>
    <mergeCell ref="A2:D2"/>
  </mergeCells>
  <pageMargins left="0.7" right="0.7" top="0.75" bottom="0.75" header="0.3" footer="0.3"/>
  <pageSetup paperSize="9" scale="51" orientation="landscape" r:id="rId1"/>
  <rowBreaks count="2" manualBreakCount="2">
    <brk id="55" max="37" man="1"/>
    <brk id="87" max="37" man="1"/>
  </rowBreaks>
  <colBreaks count="1" manualBreakCount="1">
    <brk id="23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Data</vt:lpstr>
      <vt:lpstr>Data!Print_Area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2018-03-08T10:25:14Z</cp:lastPrinted>
  <dcterms:created xsi:type="dcterms:W3CDTF">2017-10-25T12:39:04Z</dcterms:created>
  <dcterms:modified xsi:type="dcterms:W3CDTF">2018-04-26T13:08:28Z</dcterms:modified>
</cp:coreProperties>
</file>