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6B2\"/>
    </mc:Choice>
  </mc:AlternateContent>
  <xr:revisionPtr revIDLastSave="0" documentId="8_{6DE2093C-50B5-47C5-B6CE-B17CF2B72CC6}" xr6:coauthVersionLast="40" xr6:coauthVersionMax="40" xr10:uidLastSave="{00000000-0000-0000-0000-000000000000}"/>
  <bookViews>
    <workbookView xWindow="32760" yWindow="32760" windowWidth="11085" windowHeight="6225" tabRatio="599" firstSheet="1" activeTab="1" xr2:uid="{00000000-000D-0000-FFFF-FFFF00000000}"/>
  </bookViews>
  <sheets>
    <sheet name="Data" sheetId="1" r:id="rId1"/>
    <sheet name="Summary" sheetId="2" r:id="rId2"/>
    <sheet name="Graph EC4" sheetId="3" r:id="rId3"/>
    <sheet name="v EC4 ex B" sheetId="4" r:id="rId4"/>
    <sheet name="v Slend." sheetId="5" r:id="rId5"/>
    <sheet name="v fcyl" sheetId="6" r:id="rId6"/>
    <sheet name="v Slend 2nd order" sheetId="7" r:id="rId7"/>
    <sheet name="k &amp; 2nd" sheetId="9" r:id="rId8"/>
    <sheet name="Kv2nd" sheetId="8" r:id="rId9"/>
  </sheets>
  <definedNames>
    <definedName name="_xlnm.Print_Area" localSheetId="1">Summary!$A$1:$V$311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I10" i="1"/>
  <c r="AE10" i="1"/>
  <c r="J10" i="1"/>
  <c r="K10" i="1"/>
  <c r="L10" i="1"/>
  <c r="O10" i="1"/>
  <c r="P10" i="1"/>
  <c r="Q10" i="1"/>
  <c r="AJ10" i="1"/>
  <c r="AI10" i="1"/>
  <c r="R10" i="1"/>
  <c r="AK10" i="1"/>
  <c r="S10" i="1"/>
  <c r="T10" i="1"/>
  <c r="W10" i="1"/>
  <c r="AF10" i="1"/>
  <c r="AG10" i="1"/>
  <c r="AH10" i="1"/>
  <c r="AL10" i="1"/>
  <c r="G11" i="1"/>
  <c r="I11" i="1"/>
  <c r="AE11" i="1"/>
  <c r="J11" i="1"/>
  <c r="K11" i="1"/>
  <c r="L11" i="1"/>
  <c r="O11" i="1"/>
  <c r="P11" i="1"/>
  <c r="Q11" i="1"/>
  <c r="AJ11" i="1"/>
  <c r="AI11" i="1"/>
  <c r="R11" i="1"/>
  <c r="AK11" i="1"/>
  <c r="S11" i="1"/>
  <c r="T11" i="1"/>
  <c r="W11" i="1"/>
  <c r="AF11" i="1"/>
  <c r="AG11" i="1"/>
  <c r="AH11" i="1"/>
  <c r="AL11" i="1"/>
  <c r="G12" i="1"/>
  <c r="I12" i="1"/>
  <c r="AE12" i="1"/>
  <c r="J12" i="1"/>
  <c r="K12" i="1"/>
  <c r="L12" i="1"/>
  <c r="O12" i="1"/>
  <c r="P12" i="1"/>
  <c r="Q12" i="1"/>
  <c r="AJ12" i="1"/>
  <c r="AI12" i="1"/>
  <c r="R12" i="1"/>
  <c r="AK12" i="1"/>
  <c r="S12" i="1"/>
  <c r="T12" i="1"/>
  <c r="W12" i="1"/>
  <c r="AF12" i="1"/>
  <c r="AG12" i="1"/>
  <c r="AH12" i="1"/>
  <c r="AL12" i="1"/>
  <c r="G13" i="1"/>
  <c r="I13" i="1"/>
  <c r="AE13" i="1"/>
  <c r="J13" i="1"/>
  <c r="K13" i="1"/>
  <c r="L13" i="1"/>
  <c r="O13" i="1"/>
  <c r="P13" i="1"/>
  <c r="Q13" i="1"/>
  <c r="AJ13" i="1"/>
  <c r="AI13" i="1"/>
  <c r="R13" i="1"/>
  <c r="AK13" i="1"/>
  <c r="S13" i="1"/>
  <c r="T13" i="1"/>
  <c r="W13" i="1"/>
  <c r="AF13" i="1"/>
  <c r="AG13" i="1"/>
  <c r="AH13" i="1"/>
  <c r="AL13" i="1"/>
  <c r="G14" i="1"/>
  <c r="I14" i="1"/>
  <c r="AE14" i="1"/>
  <c r="J14" i="1"/>
  <c r="K14" i="1"/>
  <c r="L14" i="1"/>
  <c r="O14" i="1"/>
  <c r="P14" i="1"/>
  <c r="Q14" i="1"/>
  <c r="AJ14" i="1"/>
  <c r="AI14" i="1"/>
  <c r="R14" i="1"/>
  <c r="AK14" i="1"/>
  <c r="S14" i="1"/>
  <c r="T14" i="1"/>
  <c r="W14" i="1"/>
  <c r="AF14" i="1"/>
  <c r="AG14" i="1"/>
  <c r="AH14" i="1"/>
  <c r="AL14" i="1"/>
  <c r="G15" i="1"/>
  <c r="I15" i="1"/>
  <c r="AE15" i="1"/>
  <c r="J15" i="1"/>
  <c r="K15" i="1"/>
  <c r="L15" i="1"/>
  <c r="O15" i="1"/>
  <c r="P15" i="1"/>
  <c r="Q15" i="1"/>
  <c r="AJ15" i="1"/>
  <c r="AI15" i="1"/>
  <c r="R15" i="1"/>
  <c r="AK15" i="1"/>
  <c r="S15" i="1"/>
  <c r="T15" i="1"/>
  <c r="W15" i="1"/>
  <c r="AF15" i="1"/>
  <c r="AG15" i="1"/>
  <c r="AH15" i="1"/>
  <c r="AL15" i="1"/>
  <c r="G16" i="1"/>
  <c r="I16" i="1"/>
  <c r="AE16" i="1"/>
  <c r="J16" i="1"/>
  <c r="K16" i="1"/>
  <c r="L16" i="1"/>
  <c r="O16" i="1"/>
  <c r="P16" i="1"/>
  <c r="Q16" i="1"/>
  <c r="AJ16" i="1"/>
  <c r="AI16" i="1"/>
  <c r="R16" i="1"/>
  <c r="AK16" i="1"/>
  <c r="S16" i="1"/>
  <c r="T16" i="1"/>
  <c r="W16" i="1"/>
  <c r="AF16" i="1"/>
  <c r="AG16" i="1"/>
  <c r="AH16" i="1"/>
  <c r="AL16" i="1"/>
  <c r="G17" i="1"/>
  <c r="I17" i="1"/>
  <c r="AE17" i="1"/>
  <c r="J17" i="1"/>
  <c r="K17" i="1"/>
  <c r="L17" i="1"/>
  <c r="O17" i="1"/>
  <c r="P17" i="1"/>
  <c r="Q17" i="1"/>
  <c r="AJ17" i="1"/>
  <c r="AI17" i="1"/>
  <c r="R17" i="1"/>
  <c r="AK17" i="1"/>
  <c r="S17" i="1"/>
  <c r="T17" i="1"/>
  <c r="W17" i="1"/>
  <c r="AF17" i="1"/>
  <c r="AG17" i="1"/>
  <c r="AH17" i="1"/>
  <c r="AL17" i="1"/>
  <c r="G18" i="1"/>
  <c r="I18" i="1"/>
  <c r="AE18" i="1"/>
  <c r="J18" i="1"/>
  <c r="K18" i="1"/>
  <c r="L18" i="1"/>
  <c r="O18" i="1"/>
  <c r="P18" i="1"/>
  <c r="Q18" i="1"/>
  <c r="AJ18" i="1"/>
  <c r="AI18" i="1"/>
  <c r="R18" i="1"/>
  <c r="AK18" i="1"/>
  <c r="S18" i="1"/>
  <c r="T18" i="1"/>
  <c r="W18" i="1"/>
  <c r="AF18" i="1"/>
  <c r="AG18" i="1"/>
  <c r="AH18" i="1"/>
  <c r="AL18" i="1"/>
  <c r="G19" i="1"/>
  <c r="I19" i="1"/>
  <c r="AE19" i="1"/>
  <c r="J19" i="1"/>
  <c r="K19" i="1"/>
  <c r="L19" i="1"/>
  <c r="O19" i="1"/>
  <c r="P19" i="1"/>
  <c r="Q19" i="1"/>
  <c r="AJ19" i="1"/>
  <c r="AI19" i="1"/>
  <c r="R19" i="1"/>
  <c r="AK19" i="1"/>
  <c r="S19" i="1"/>
  <c r="T19" i="1"/>
  <c r="W19" i="1"/>
  <c r="AF19" i="1"/>
  <c r="AG19" i="1"/>
  <c r="AH19" i="1"/>
  <c r="AL19" i="1"/>
  <c r="G20" i="1"/>
  <c r="I20" i="1"/>
  <c r="AE20" i="1"/>
  <c r="J20" i="1"/>
  <c r="K20" i="1"/>
  <c r="L20" i="1"/>
  <c r="O20" i="1"/>
  <c r="P20" i="1"/>
  <c r="Q20" i="1"/>
  <c r="AF20" i="1"/>
  <c r="AH20" i="1"/>
  <c r="AJ20" i="1"/>
  <c r="AG20" i="1"/>
  <c r="AI20" i="1"/>
  <c r="R20" i="1"/>
  <c r="AK20" i="1"/>
  <c r="S20" i="1"/>
  <c r="T20" i="1"/>
  <c r="W20" i="1"/>
  <c r="AL20" i="1"/>
  <c r="G21" i="1"/>
  <c r="I21" i="1"/>
  <c r="AE21" i="1"/>
  <c r="J21" i="1"/>
  <c r="K21" i="1"/>
  <c r="L21" i="1"/>
  <c r="O21" i="1"/>
  <c r="P21" i="1"/>
  <c r="Q21" i="1"/>
  <c r="AF21" i="1"/>
  <c r="AH21" i="1"/>
  <c r="AJ21" i="1"/>
  <c r="AG21" i="1"/>
  <c r="AI21" i="1"/>
  <c r="R21" i="1"/>
  <c r="AK21" i="1"/>
  <c r="S21" i="1"/>
  <c r="T21" i="1"/>
  <c r="W21" i="1"/>
  <c r="AL21" i="1"/>
  <c r="G22" i="1"/>
  <c r="I22" i="1"/>
  <c r="AE22" i="1"/>
  <c r="J22" i="1"/>
  <c r="K22" i="1"/>
  <c r="L22" i="1"/>
  <c r="O22" i="1"/>
  <c r="P22" i="1"/>
  <c r="Q22" i="1"/>
  <c r="AF22" i="1"/>
  <c r="AH22" i="1"/>
  <c r="AJ22" i="1"/>
  <c r="AG22" i="1"/>
  <c r="AI22" i="1"/>
  <c r="R22" i="1"/>
  <c r="AK22" i="1"/>
  <c r="S22" i="1"/>
  <c r="T22" i="1"/>
  <c r="W22" i="1"/>
  <c r="AL22" i="1"/>
  <c r="G23" i="1"/>
  <c r="I23" i="1"/>
  <c r="AE23" i="1"/>
  <c r="J23" i="1"/>
  <c r="K23" i="1"/>
  <c r="L23" i="1"/>
  <c r="O23" i="1"/>
  <c r="P23" i="1"/>
  <c r="Q23" i="1"/>
  <c r="AJ23" i="1"/>
  <c r="AI23" i="1"/>
  <c r="R23" i="1"/>
  <c r="AK23" i="1"/>
  <c r="S23" i="1"/>
  <c r="T23" i="1"/>
  <c r="W23" i="1"/>
  <c r="AF23" i="1"/>
  <c r="AG23" i="1"/>
  <c r="AH23" i="1"/>
  <c r="AL23" i="1"/>
  <c r="G24" i="1"/>
  <c r="I24" i="1"/>
  <c r="AE24" i="1"/>
  <c r="J24" i="1"/>
  <c r="K24" i="1"/>
  <c r="L24" i="1"/>
  <c r="O24" i="1"/>
  <c r="P24" i="1"/>
  <c r="Q24" i="1"/>
  <c r="AJ24" i="1"/>
  <c r="AI24" i="1"/>
  <c r="R24" i="1"/>
  <c r="AK24" i="1"/>
  <c r="S24" i="1"/>
  <c r="T24" i="1"/>
  <c r="W24" i="1"/>
  <c r="AF24" i="1"/>
  <c r="AG24" i="1"/>
  <c r="AH24" i="1"/>
  <c r="AL24" i="1"/>
  <c r="G25" i="1"/>
  <c r="I25" i="1"/>
  <c r="AE25" i="1"/>
  <c r="J25" i="1"/>
  <c r="K25" i="1"/>
  <c r="L25" i="1"/>
  <c r="O25" i="1"/>
  <c r="P25" i="1"/>
  <c r="Q25" i="1"/>
  <c r="AJ25" i="1"/>
  <c r="AI25" i="1"/>
  <c r="R25" i="1"/>
  <c r="AK25" i="1"/>
  <c r="S25" i="1"/>
  <c r="T25" i="1"/>
  <c r="W25" i="1"/>
  <c r="AF25" i="1"/>
  <c r="AG25" i="1"/>
  <c r="AH25" i="1"/>
  <c r="AL25" i="1"/>
  <c r="G26" i="1"/>
  <c r="I26" i="1"/>
  <c r="AE26" i="1"/>
  <c r="J26" i="1"/>
  <c r="K26" i="1"/>
  <c r="L26" i="1"/>
  <c r="O26" i="1"/>
  <c r="P26" i="1"/>
  <c r="Q26" i="1"/>
  <c r="AJ26" i="1"/>
  <c r="AI26" i="1"/>
  <c r="R26" i="1"/>
  <c r="AK26" i="1"/>
  <c r="S26" i="1"/>
  <c r="T26" i="1"/>
  <c r="W26" i="1"/>
  <c r="AF26" i="1"/>
  <c r="AG26" i="1"/>
  <c r="AH26" i="1"/>
  <c r="AL26" i="1"/>
  <c r="G27" i="1"/>
  <c r="I27" i="1"/>
  <c r="AE27" i="1"/>
  <c r="J27" i="1"/>
  <c r="K27" i="1"/>
  <c r="L27" i="1"/>
  <c r="O27" i="1"/>
  <c r="P27" i="1"/>
  <c r="Q27" i="1"/>
  <c r="AF27" i="1"/>
  <c r="AH27" i="1"/>
  <c r="AJ27" i="1"/>
  <c r="AG27" i="1"/>
  <c r="AI27" i="1"/>
  <c r="R27" i="1"/>
  <c r="AK27" i="1"/>
  <c r="S27" i="1"/>
  <c r="W27" i="1"/>
  <c r="AL27" i="1"/>
  <c r="G30" i="1"/>
  <c r="I30" i="1"/>
  <c r="AE30" i="1"/>
  <c r="J30" i="1"/>
  <c r="K30" i="1"/>
  <c r="L30" i="1"/>
  <c r="O30" i="1"/>
  <c r="P30" i="1"/>
  <c r="Q30" i="1"/>
  <c r="AF30" i="1"/>
  <c r="AH30" i="1"/>
  <c r="AJ30" i="1"/>
  <c r="AL30" i="1"/>
  <c r="AG30" i="1"/>
  <c r="AI30" i="1"/>
  <c r="R30" i="1"/>
  <c r="AK30" i="1"/>
  <c r="S30" i="1"/>
  <c r="T30" i="1"/>
  <c r="W30" i="1"/>
  <c r="G31" i="1"/>
  <c r="I31" i="1"/>
  <c r="AE31" i="1"/>
  <c r="J31" i="1"/>
  <c r="K31" i="1"/>
  <c r="L31" i="1"/>
  <c r="O31" i="1"/>
  <c r="P31" i="1"/>
  <c r="Q31" i="1"/>
  <c r="AJ31" i="1"/>
  <c r="AI31" i="1"/>
  <c r="R31" i="1"/>
  <c r="AK31" i="1"/>
  <c r="S31" i="1"/>
  <c r="T31" i="1"/>
  <c r="W31" i="1"/>
  <c r="AF31" i="1"/>
  <c r="AL31" i="1"/>
  <c r="AG31" i="1"/>
  <c r="AH31" i="1"/>
  <c r="G32" i="1"/>
  <c r="I32" i="1"/>
  <c r="AE32" i="1"/>
  <c r="J32" i="1"/>
  <c r="K32" i="1"/>
  <c r="L32" i="1"/>
  <c r="O32" i="1"/>
  <c r="P32" i="1"/>
  <c r="Q32" i="1"/>
  <c r="AF32" i="1"/>
  <c r="AH32" i="1"/>
  <c r="AJ32" i="1"/>
  <c r="AG32" i="1"/>
  <c r="AI32" i="1"/>
  <c r="R32" i="1"/>
  <c r="AK32" i="1"/>
  <c r="S32" i="1"/>
  <c r="T32" i="1"/>
  <c r="W32" i="1"/>
  <c r="AL32" i="1"/>
  <c r="G33" i="1"/>
  <c r="I33" i="1"/>
  <c r="AE33" i="1"/>
  <c r="J33" i="1"/>
  <c r="K33" i="1"/>
  <c r="L33" i="1"/>
  <c r="O33" i="1"/>
  <c r="P33" i="1"/>
  <c r="Q33" i="1"/>
  <c r="AJ33" i="1"/>
  <c r="AI33" i="1"/>
  <c r="R33" i="1"/>
  <c r="AK33" i="1"/>
  <c r="S33" i="1"/>
  <c r="T33" i="1"/>
  <c r="W33" i="1"/>
  <c r="AF33" i="1"/>
  <c r="AG33" i="1"/>
  <c r="AH33" i="1"/>
  <c r="AL33" i="1"/>
  <c r="G34" i="1"/>
  <c r="I34" i="1"/>
  <c r="AE34" i="1"/>
  <c r="J34" i="1"/>
  <c r="K34" i="1"/>
  <c r="L34" i="1"/>
  <c r="O34" i="1"/>
  <c r="P34" i="1"/>
  <c r="Q34" i="1"/>
  <c r="AF34" i="1"/>
  <c r="AH34" i="1"/>
  <c r="AJ34" i="1"/>
  <c r="AG34" i="1"/>
  <c r="AI34" i="1"/>
  <c r="R34" i="1"/>
  <c r="AK34" i="1"/>
  <c r="S34" i="1"/>
  <c r="T34" i="1"/>
  <c r="W34" i="1"/>
  <c r="AL34" i="1"/>
  <c r="G35" i="1"/>
  <c r="I35" i="1"/>
  <c r="AE35" i="1"/>
  <c r="J35" i="1"/>
  <c r="K35" i="1"/>
  <c r="L35" i="1"/>
  <c r="O35" i="1"/>
  <c r="P35" i="1"/>
  <c r="Q35" i="1"/>
  <c r="AF35" i="1"/>
  <c r="AH35" i="1"/>
  <c r="AJ35" i="1"/>
  <c r="AG35" i="1"/>
  <c r="AI35" i="1"/>
  <c r="R35" i="1"/>
  <c r="AK35" i="1"/>
  <c r="S35" i="1"/>
  <c r="T35" i="1"/>
  <c r="W35" i="1"/>
  <c r="AL35" i="1"/>
  <c r="G36" i="1"/>
  <c r="I36" i="1"/>
  <c r="AE36" i="1"/>
  <c r="J36" i="1"/>
  <c r="K36" i="1"/>
  <c r="L36" i="1"/>
  <c r="O36" i="1"/>
  <c r="P36" i="1"/>
  <c r="Q36" i="1"/>
  <c r="AJ36" i="1"/>
  <c r="AI36" i="1"/>
  <c r="R36" i="1"/>
  <c r="AK36" i="1"/>
  <c r="S36" i="1"/>
  <c r="T36" i="1"/>
  <c r="W36" i="1"/>
  <c r="AF36" i="1"/>
  <c r="AG36" i="1"/>
  <c r="AH36" i="1"/>
  <c r="AL36" i="1"/>
  <c r="G37" i="1"/>
  <c r="I37" i="1"/>
  <c r="AE37" i="1"/>
  <c r="J37" i="1"/>
  <c r="K37" i="1"/>
  <c r="L37" i="1"/>
  <c r="O37" i="1"/>
  <c r="P37" i="1"/>
  <c r="Q37" i="1"/>
  <c r="AF37" i="1"/>
  <c r="AH37" i="1"/>
  <c r="AJ37" i="1"/>
  <c r="AG37" i="1"/>
  <c r="AI37" i="1"/>
  <c r="R37" i="1"/>
  <c r="AK37" i="1"/>
  <c r="S37" i="1"/>
  <c r="T37" i="1"/>
  <c r="W37" i="1"/>
  <c r="AL37" i="1"/>
  <c r="G38" i="1"/>
  <c r="I38" i="1"/>
  <c r="AE38" i="1"/>
  <c r="J38" i="1"/>
  <c r="K38" i="1"/>
  <c r="L38" i="1"/>
  <c r="O38" i="1"/>
  <c r="P38" i="1"/>
  <c r="Q38" i="1"/>
  <c r="AJ38" i="1"/>
  <c r="AI38" i="1"/>
  <c r="R38" i="1"/>
  <c r="AK38" i="1"/>
  <c r="S38" i="1"/>
  <c r="T38" i="1"/>
  <c r="W38" i="1"/>
  <c r="AF38" i="1"/>
  <c r="AG38" i="1"/>
  <c r="AH38" i="1"/>
  <c r="AL38" i="1"/>
  <c r="G39" i="1"/>
  <c r="I39" i="1"/>
  <c r="AE39" i="1"/>
  <c r="J39" i="1"/>
  <c r="K39" i="1"/>
  <c r="L39" i="1"/>
  <c r="O39" i="1"/>
  <c r="P39" i="1"/>
  <c r="Q39" i="1"/>
  <c r="AJ39" i="1"/>
  <c r="AI39" i="1"/>
  <c r="R39" i="1"/>
  <c r="AK39" i="1"/>
  <c r="S39" i="1"/>
  <c r="T39" i="1"/>
  <c r="W39" i="1"/>
  <c r="AF39" i="1"/>
  <c r="AG39" i="1"/>
  <c r="AH39" i="1"/>
  <c r="AL39" i="1"/>
  <c r="G40" i="1"/>
  <c r="I40" i="1"/>
  <c r="AE40" i="1"/>
  <c r="J40" i="1"/>
  <c r="K40" i="1"/>
  <c r="L40" i="1"/>
  <c r="O40" i="1"/>
  <c r="P40" i="1"/>
  <c r="Q40" i="1"/>
  <c r="AJ40" i="1"/>
  <c r="AI40" i="1"/>
  <c r="R40" i="1"/>
  <c r="AK40" i="1"/>
  <c r="S40" i="1"/>
  <c r="T40" i="1"/>
  <c r="W40" i="1"/>
  <c r="AF40" i="1"/>
  <c r="AG40" i="1"/>
  <c r="AH40" i="1"/>
  <c r="AL40" i="1"/>
  <c r="G41" i="1"/>
  <c r="I41" i="1"/>
  <c r="AE41" i="1"/>
  <c r="J41" i="1"/>
  <c r="K41" i="1"/>
  <c r="L41" i="1"/>
  <c r="O41" i="1"/>
  <c r="P41" i="1"/>
  <c r="Q41" i="1"/>
  <c r="AJ41" i="1"/>
  <c r="AI41" i="1"/>
  <c r="R41" i="1"/>
  <c r="AK41" i="1"/>
  <c r="S41" i="1"/>
  <c r="T41" i="1"/>
  <c r="W41" i="1"/>
  <c r="AF41" i="1"/>
  <c r="AG41" i="1"/>
  <c r="AH41" i="1"/>
  <c r="AL41" i="1"/>
  <c r="G42" i="1"/>
  <c r="I42" i="1"/>
  <c r="AE42" i="1"/>
  <c r="J42" i="1"/>
  <c r="K42" i="1"/>
  <c r="L42" i="1"/>
  <c r="O42" i="1"/>
  <c r="P42" i="1"/>
  <c r="Q42" i="1"/>
  <c r="AJ42" i="1"/>
  <c r="AI42" i="1"/>
  <c r="R42" i="1"/>
  <c r="AK42" i="1"/>
  <c r="S42" i="1"/>
  <c r="T42" i="1"/>
  <c r="W42" i="1"/>
  <c r="AF42" i="1"/>
  <c r="AL42" i="1"/>
  <c r="AG42" i="1"/>
  <c r="AH42" i="1"/>
  <c r="G43" i="1"/>
  <c r="I43" i="1"/>
  <c r="AE43" i="1"/>
  <c r="J43" i="1"/>
  <c r="K43" i="1"/>
  <c r="L43" i="1"/>
  <c r="O43" i="1"/>
  <c r="P43" i="1"/>
  <c r="Q43" i="1"/>
  <c r="AJ43" i="1"/>
  <c r="AI43" i="1"/>
  <c r="R43" i="1"/>
  <c r="AK43" i="1"/>
  <c r="S43" i="1"/>
  <c r="T43" i="1"/>
  <c r="W43" i="1"/>
  <c r="AF43" i="1"/>
  <c r="AL43" i="1"/>
  <c r="AG43" i="1"/>
  <c r="AH43" i="1"/>
  <c r="G44" i="1"/>
  <c r="I44" i="1"/>
  <c r="AE44" i="1"/>
  <c r="J44" i="1"/>
  <c r="K44" i="1"/>
  <c r="L44" i="1"/>
  <c r="O44" i="1"/>
  <c r="P44" i="1"/>
  <c r="Q44" i="1"/>
  <c r="AJ44" i="1"/>
  <c r="AI44" i="1"/>
  <c r="R44" i="1"/>
  <c r="AK44" i="1"/>
  <c r="S44" i="1"/>
  <c r="T44" i="1"/>
  <c r="W44" i="1"/>
  <c r="AF44" i="1"/>
  <c r="AG44" i="1"/>
  <c r="AH44" i="1"/>
  <c r="AL44" i="1"/>
  <c r="G45" i="1"/>
  <c r="I45" i="1"/>
  <c r="AE45" i="1"/>
  <c r="J45" i="1"/>
  <c r="K45" i="1"/>
  <c r="L45" i="1"/>
  <c r="O45" i="1"/>
  <c r="P45" i="1"/>
  <c r="Q45" i="1"/>
  <c r="AJ45" i="1"/>
  <c r="AI45" i="1"/>
  <c r="R45" i="1"/>
  <c r="AK45" i="1"/>
  <c r="S45" i="1"/>
  <c r="T45" i="1"/>
  <c r="W45" i="1"/>
  <c r="AF45" i="1"/>
  <c r="AG45" i="1"/>
  <c r="AH45" i="1"/>
  <c r="AL45" i="1"/>
  <c r="G46" i="1"/>
  <c r="I46" i="1"/>
  <c r="AE46" i="1"/>
  <c r="J46" i="1"/>
  <c r="K46" i="1"/>
  <c r="L46" i="1"/>
  <c r="O46" i="1"/>
  <c r="P46" i="1"/>
  <c r="Q46" i="1"/>
  <c r="AJ46" i="1"/>
  <c r="AI46" i="1"/>
  <c r="R46" i="1"/>
  <c r="AK46" i="1"/>
  <c r="S46" i="1"/>
  <c r="T46" i="1"/>
  <c r="W46" i="1"/>
  <c r="AF46" i="1"/>
  <c r="AG46" i="1"/>
  <c r="AH46" i="1"/>
  <c r="AL46" i="1"/>
  <c r="G47" i="1"/>
  <c r="I47" i="1"/>
  <c r="AE47" i="1"/>
  <c r="J47" i="1"/>
  <c r="K47" i="1"/>
  <c r="L47" i="1"/>
  <c r="O47" i="1"/>
  <c r="P47" i="1"/>
  <c r="Q47" i="1"/>
  <c r="AJ47" i="1"/>
  <c r="AI47" i="1"/>
  <c r="R47" i="1"/>
  <c r="AK47" i="1"/>
  <c r="S47" i="1"/>
  <c r="T47" i="1"/>
  <c r="W47" i="1"/>
  <c r="AF47" i="1"/>
  <c r="AL47" i="1"/>
  <c r="AG47" i="1"/>
  <c r="AH47" i="1"/>
  <c r="T48" i="1"/>
  <c r="G50" i="1"/>
  <c r="I50" i="1"/>
  <c r="AE50" i="1"/>
  <c r="J50" i="1"/>
  <c r="K50" i="1"/>
  <c r="L50" i="1"/>
  <c r="O50" i="1"/>
  <c r="P50" i="1"/>
  <c r="Q50" i="1"/>
  <c r="AJ50" i="1"/>
  <c r="AI50" i="1"/>
  <c r="R50" i="1"/>
  <c r="AK50" i="1"/>
  <c r="S50" i="1"/>
  <c r="T50" i="1"/>
  <c r="W50" i="1"/>
  <c r="AF50" i="1"/>
  <c r="AL50" i="1"/>
  <c r="AG50" i="1"/>
  <c r="AH50" i="1"/>
  <c r="G51" i="1"/>
  <c r="I51" i="1"/>
  <c r="AE51" i="1"/>
  <c r="J51" i="1"/>
  <c r="K51" i="1"/>
  <c r="L51" i="1"/>
  <c r="O51" i="1"/>
  <c r="P51" i="1"/>
  <c r="Q51" i="1"/>
  <c r="AJ51" i="1"/>
  <c r="AI51" i="1"/>
  <c r="R51" i="1"/>
  <c r="AK51" i="1"/>
  <c r="S51" i="1"/>
  <c r="T51" i="1"/>
  <c r="W51" i="1"/>
  <c r="AF51" i="1"/>
  <c r="AG51" i="1"/>
  <c r="AH51" i="1"/>
  <c r="AL51" i="1"/>
  <c r="G52" i="1"/>
  <c r="I52" i="1"/>
  <c r="AE52" i="1"/>
  <c r="J52" i="1"/>
  <c r="K52" i="1"/>
  <c r="L52" i="1"/>
  <c r="O52" i="1"/>
  <c r="P52" i="1"/>
  <c r="Q52" i="1"/>
  <c r="AJ52" i="1"/>
  <c r="AI52" i="1"/>
  <c r="R52" i="1"/>
  <c r="AK52" i="1"/>
  <c r="S52" i="1"/>
  <c r="T52" i="1"/>
  <c r="W52" i="1"/>
  <c r="AF52" i="1"/>
  <c r="AG52" i="1"/>
  <c r="AH52" i="1"/>
  <c r="AL52" i="1"/>
  <c r="G53" i="1"/>
  <c r="I53" i="1"/>
  <c r="AE53" i="1"/>
  <c r="J53" i="1"/>
  <c r="K53" i="1"/>
  <c r="L53" i="1"/>
  <c r="O53" i="1"/>
  <c r="P53" i="1"/>
  <c r="Q53" i="1"/>
  <c r="AJ53" i="1"/>
  <c r="AI53" i="1"/>
  <c r="R53" i="1"/>
  <c r="AK53" i="1"/>
  <c r="S53" i="1"/>
  <c r="T53" i="1"/>
  <c r="W53" i="1"/>
  <c r="AF53" i="1"/>
  <c r="AG53" i="1"/>
  <c r="AH53" i="1"/>
  <c r="AL53" i="1"/>
  <c r="G54" i="1"/>
  <c r="I54" i="1"/>
  <c r="AE54" i="1"/>
  <c r="J54" i="1"/>
  <c r="K54" i="1"/>
  <c r="L54" i="1"/>
  <c r="O54" i="1"/>
  <c r="P54" i="1"/>
  <c r="Q54" i="1"/>
  <c r="AJ54" i="1"/>
  <c r="AI54" i="1"/>
  <c r="R54" i="1"/>
  <c r="AK54" i="1"/>
  <c r="S54" i="1"/>
  <c r="T54" i="1"/>
  <c r="W54" i="1"/>
  <c r="AF54" i="1"/>
  <c r="AG54" i="1"/>
  <c r="AH54" i="1"/>
  <c r="AL54" i="1"/>
  <c r="G55" i="1"/>
  <c r="I55" i="1"/>
  <c r="AE55" i="1"/>
  <c r="J55" i="1"/>
  <c r="K55" i="1"/>
  <c r="L55" i="1"/>
  <c r="O55" i="1"/>
  <c r="P55" i="1"/>
  <c r="Q55" i="1"/>
  <c r="AJ55" i="1"/>
  <c r="AI55" i="1"/>
  <c r="R55" i="1"/>
  <c r="AK55" i="1"/>
  <c r="S55" i="1"/>
  <c r="T55" i="1"/>
  <c r="W55" i="1"/>
  <c r="AF55" i="1"/>
  <c r="AG55" i="1"/>
  <c r="AH55" i="1"/>
  <c r="AL55" i="1"/>
  <c r="G56" i="1"/>
  <c r="I56" i="1"/>
  <c r="AE56" i="1"/>
  <c r="J56" i="1"/>
  <c r="K56" i="1"/>
  <c r="L56" i="1"/>
  <c r="O56" i="1"/>
  <c r="P56" i="1"/>
  <c r="Q56" i="1"/>
  <c r="AJ56" i="1"/>
  <c r="AI56" i="1"/>
  <c r="R56" i="1"/>
  <c r="AK56" i="1"/>
  <c r="S56" i="1"/>
  <c r="T56" i="1"/>
  <c r="W56" i="1"/>
  <c r="AF56" i="1"/>
  <c r="AG56" i="1"/>
  <c r="AH56" i="1"/>
  <c r="AL56" i="1"/>
  <c r="G57" i="1"/>
  <c r="I57" i="1"/>
  <c r="AE57" i="1"/>
  <c r="J57" i="1"/>
  <c r="K57" i="1"/>
  <c r="L57" i="1"/>
  <c r="O57" i="1"/>
  <c r="P57" i="1"/>
  <c r="Q57" i="1"/>
  <c r="AJ57" i="1"/>
  <c r="AI57" i="1"/>
  <c r="R57" i="1"/>
  <c r="AK57" i="1"/>
  <c r="S57" i="1"/>
  <c r="T57" i="1"/>
  <c r="W57" i="1"/>
  <c r="AF57" i="1"/>
  <c r="AG57" i="1"/>
  <c r="AH57" i="1"/>
  <c r="AL57" i="1"/>
  <c r="G58" i="1"/>
  <c r="I58" i="1"/>
  <c r="AE58" i="1"/>
  <c r="J58" i="1"/>
  <c r="K58" i="1"/>
  <c r="L58" i="1"/>
  <c r="O58" i="1"/>
  <c r="P58" i="1"/>
  <c r="Q58" i="1"/>
  <c r="AF58" i="1"/>
  <c r="AH58" i="1"/>
  <c r="AJ58" i="1"/>
  <c r="AG58" i="1"/>
  <c r="AI58" i="1"/>
  <c r="R58" i="1"/>
  <c r="AK58" i="1"/>
  <c r="S58" i="1"/>
  <c r="T58" i="1"/>
  <c r="W58" i="1"/>
  <c r="AL58" i="1"/>
  <c r="G59" i="1"/>
  <c r="I59" i="1"/>
  <c r="AE59" i="1"/>
  <c r="J59" i="1"/>
  <c r="K59" i="1"/>
  <c r="L59" i="1"/>
  <c r="O59" i="1"/>
  <c r="P59" i="1"/>
  <c r="Q59" i="1"/>
  <c r="AF59" i="1"/>
  <c r="AH59" i="1"/>
  <c r="AJ59" i="1"/>
  <c r="AG59" i="1"/>
  <c r="AI59" i="1"/>
  <c r="R59" i="1"/>
  <c r="AK59" i="1"/>
  <c r="S59" i="1"/>
  <c r="T59" i="1"/>
  <c r="W59" i="1"/>
  <c r="AL59" i="1"/>
  <c r="G60" i="1"/>
  <c r="I60" i="1"/>
  <c r="AE60" i="1"/>
  <c r="J60" i="1"/>
  <c r="K60" i="1"/>
  <c r="L60" i="1"/>
  <c r="O60" i="1"/>
  <c r="P60" i="1"/>
  <c r="Q60" i="1"/>
  <c r="AJ60" i="1"/>
  <c r="AI60" i="1"/>
  <c r="R60" i="1"/>
  <c r="AK60" i="1"/>
  <c r="S60" i="1"/>
  <c r="T60" i="1"/>
  <c r="W60" i="1"/>
  <c r="AF60" i="1"/>
  <c r="AG60" i="1"/>
  <c r="AH60" i="1"/>
  <c r="AL60" i="1"/>
  <c r="G61" i="1"/>
  <c r="I61" i="1"/>
  <c r="AE61" i="1"/>
  <c r="J61" i="1"/>
  <c r="K61" i="1"/>
  <c r="L61" i="1"/>
  <c r="O61" i="1"/>
  <c r="P61" i="1"/>
  <c r="Q61" i="1"/>
  <c r="AJ61" i="1"/>
  <c r="AI61" i="1"/>
  <c r="R61" i="1"/>
  <c r="AK61" i="1"/>
  <c r="S61" i="1"/>
  <c r="T61" i="1"/>
  <c r="W61" i="1"/>
  <c r="AF61" i="1"/>
  <c r="AG61" i="1"/>
  <c r="AH61" i="1"/>
  <c r="AL61" i="1"/>
  <c r="G62" i="1"/>
  <c r="I62" i="1"/>
  <c r="AE62" i="1"/>
  <c r="J62" i="1"/>
  <c r="K62" i="1"/>
  <c r="L62" i="1"/>
  <c r="O62" i="1"/>
  <c r="P62" i="1"/>
  <c r="Q62" i="1"/>
  <c r="AJ62" i="1"/>
  <c r="AI62" i="1"/>
  <c r="R62" i="1"/>
  <c r="AK62" i="1"/>
  <c r="S62" i="1"/>
  <c r="T62" i="1"/>
  <c r="W62" i="1"/>
  <c r="AF62" i="1"/>
  <c r="AG62" i="1"/>
  <c r="AH62" i="1"/>
  <c r="AL62" i="1"/>
  <c r="G63" i="1"/>
  <c r="I63" i="1"/>
  <c r="AE63" i="1"/>
  <c r="J63" i="1"/>
  <c r="K63" i="1"/>
  <c r="L63" i="1"/>
  <c r="O63" i="1"/>
  <c r="P63" i="1"/>
  <c r="Q63" i="1"/>
  <c r="AJ63" i="1"/>
  <c r="AI63" i="1"/>
  <c r="R63" i="1"/>
  <c r="AK63" i="1"/>
  <c r="S63" i="1"/>
  <c r="T63" i="1"/>
  <c r="W63" i="1"/>
  <c r="AF63" i="1"/>
  <c r="AG63" i="1"/>
  <c r="AH63" i="1"/>
  <c r="AL63" i="1"/>
  <c r="G64" i="1"/>
  <c r="I64" i="1"/>
  <c r="AE64" i="1"/>
  <c r="J64" i="1"/>
  <c r="K64" i="1"/>
  <c r="L64" i="1"/>
  <c r="O64" i="1"/>
  <c r="P64" i="1"/>
  <c r="Q64" i="1"/>
  <c r="AJ64" i="1"/>
  <c r="AI64" i="1"/>
  <c r="R64" i="1"/>
  <c r="AK64" i="1"/>
  <c r="S64" i="1"/>
  <c r="T64" i="1"/>
  <c r="W64" i="1"/>
  <c r="AF64" i="1"/>
  <c r="AG64" i="1"/>
  <c r="AH64" i="1"/>
  <c r="AL64" i="1"/>
  <c r="G65" i="1"/>
  <c r="I65" i="1"/>
  <c r="AE65" i="1"/>
  <c r="J65" i="1"/>
  <c r="K65" i="1"/>
  <c r="L65" i="1"/>
  <c r="O65" i="1"/>
  <c r="P65" i="1"/>
  <c r="Q65" i="1"/>
  <c r="AJ65" i="1"/>
  <c r="AI65" i="1"/>
  <c r="R65" i="1"/>
  <c r="AK65" i="1"/>
  <c r="S65" i="1"/>
  <c r="T65" i="1"/>
  <c r="W65" i="1"/>
  <c r="AF65" i="1"/>
  <c r="AG65" i="1"/>
  <c r="AH65" i="1"/>
  <c r="AL65" i="1"/>
  <c r="T66" i="1"/>
  <c r="G69" i="1"/>
  <c r="I69" i="1"/>
  <c r="AE69" i="1"/>
  <c r="J69" i="1"/>
  <c r="K69" i="1"/>
  <c r="L69" i="1"/>
  <c r="O69" i="1"/>
  <c r="P69" i="1"/>
  <c r="Q69" i="1"/>
  <c r="AJ69" i="1"/>
  <c r="AI69" i="1"/>
  <c r="R69" i="1"/>
  <c r="AK69" i="1"/>
  <c r="S69" i="1"/>
  <c r="T69" i="1"/>
  <c r="W69" i="1"/>
  <c r="AF69" i="1"/>
  <c r="AL69" i="1"/>
  <c r="AG69" i="1"/>
  <c r="AH69" i="1"/>
  <c r="G70" i="1"/>
  <c r="I70" i="1"/>
  <c r="AE70" i="1"/>
  <c r="J70" i="1"/>
  <c r="K70" i="1"/>
  <c r="L70" i="1"/>
  <c r="O70" i="1"/>
  <c r="P70" i="1"/>
  <c r="Q70" i="1"/>
  <c r="AJ70" i="1"/>
  <c r="AI70" i="1"/>
  <c r="R70" i="1"/>
  <c r="AK70" i="1"/>
  <c r="S70" i="1"/>
  <c r="T70" i="1"/>
  <c r="W70" i="1"/>
  <c r="AF70" i="1"/>
  <c r="AL70" i="1"/>
  <c r="AG70" i="1"/>
  <c r="AH70" i="1"/>
  <c r="G71" i="1"/>
  <c r="I71" i="1"/>
  <c r="AE71" i="1"/>
  <c r="J71" i="1"/>
  <c r="K71" i="1"/>
  <c r="L71" i="1"/>
  <c r="O71" i="1"/>
  <c r="P71" i="1"/>
  <c r="Q71" i="1"/>
  <c r="AJ71" i="1"/>
  <c r="AI71" i="1"/>
  <c r="R71" i="1"/>
  <c r="AK71" i="1"/>
  <c r="S71" i="1"/>
  <c r="T71" i="1"/>
  <c r="W71" i="1"/>
  <c r="AF71" i="1"/>
  <c r="AL71" i="1"/>
  <c r="AG71" i="1"/>
  <c r="AH71" i="1"/>
  <c r="G72" i="1"/>
  <c r="I72" i="1"/>
  <c r="AE72" i="1"/>
  <c r="J72" i="1"/>
  <c r="K72" i="1"/>
  <c r="L72" i="1"/>
  <c r="O72" i="1"/>
  <c r="P72" i="1"/>
  <c r="Q72" i="1"/>
  <c r="AJ72" i="1"/>
  <c r="AI72" i="1"/>
  <c r="R72" i="1"/>
  <c r="AK72" i="1"/>
  <c r="S72" i="1"/>
  <c r="T72" i="1"/>
  <c r="W72" i="1"/>
  <c r="AF72" i="1"/>
  <c r="AL72" i="1"/>
  <c r="AG72" i="1"/>
  <c r="AH72" i="1"/>
  <c r="G73" i="1"/>
  <c r="I73" i="1"/>
  <c r="AE73" i="1"/>
  <c r="J73" i="1"/>
  <c r="K73" i="1"/>
  <c r="L73" i="1"/>
  <c r="O73" i="1"/>
  <c r="P73" i="1"/>
  <c r="Q73" i="1"/>
  <c r="AJ73" i="1"/>
  <c r="AI73" i="1"/>
  <c r="R73" i="1"/>
  <c r="AK73" i="1"/>
  <c r="S73" i="1"/>
  <c r="T73" i="1"/>
  <c r="W73" i="1"/>
  <c r="AF73" i="1"/>
  <c r="AL73" i="1"/>
  <c r="AG73" i="1"/>
  <c r="AH73" i="1"/>
  <c r="G74" i="1"/>
  <c r="I74" i="1"/>
  <c r="AE74" i="1"/>
  <c r="J74" i="1"/>
  <c r="K74" i="1"/>
  <c r="L74" i="1"/>
  <c r="O74" i="1"/>
  <c r="P74" i="1"/>
  <c r="Q74" i="1"/>
  <c r="AJ74" i="1"/>
  <c r="AI74" i="1"/>
  <c r="R74" i="1"/>
  <c r="AK74" i="1"/>
  <c r="S74" i="1"/>
  <c r="T74" i="1"/>
  <c r="W74" i="1"/>
  <c r="AF74" i="1"/>
  <c r="AL74" i="1"/>
  <c r="AG74" i="1"/>
  <c r="AH74" i="1"/>
  <c r="G75" i="1"/>
  <c r="I75" i="1"/>
  <c r="AE75" i="1"/>
  <c r="J75" i="1"/>
  <c r="K75" i="1"/>
  <c r="L75" i="1"/>
  <c r="O75" i="1"/>
  <c r="P75" i="1"/>
  <c r="Q75" i="1"/>
  <c r="AJ75" i="1"/>
  <c r="AI75" i="1"/>
  <c r="R75" i="1"/>
  <c r="AK75" i="1"/>
  <c r="S75" i="1"/>
  <c r="T75" i="1"/>
  <c r="W75" i="1"/>
  <c r="AF75" i="1"/>
  <c r="AG75" i="1"/>
  <c r="AH75" i="1"/>
  <c r="AL75" i="1"/>
  <c r="G76" i="1"/>
  <c r="I76" i="1"/>
  <c r="AE76" i="1"/>
  <c r="J76" i="1"/>
  <c r="K76" i="1"/>
  <c r="L76" i="1"/>
  <c r="O76" i="1"/>
  <c r="P76" i="1"/>
  <c r="Q76" i="1"/>
  <c r="AJ76" i="1"/>
  <c r="AI76" i="1"/>
  <c r="R76" i="1"/>
  <c r="AK76" i="1"/>
  <c r="S76" i="1"/>
  <c r="T76" i="1"/>
  <c r="W76" i="1"/>
  <c r="AF76" i="1"/>
  <c r="AG76" i="1"/>
  <c r="AH76" i="1"/>
  <c r="AL76" i="1"/>
  <c r="G77" i="1"/>
  <c r="I77" i="1"/>
  <c r="AE77" i="1"/>
  <c r="J77" i="1"/>
  <c r="K77" i="1"/>
  <c r="L77" i="1"/>
  <c r="O77" i="1"/>
  <c r="P77" i="1"/>
  <c r="Q77" i="1"/>
  <c r="AJ77" i="1"/>
  <c r="AI77" i="1"/>
  <c r="R77" i="1"/>
  <c r="AK77" i="1"/>
  <c r="S77" i="1"/>
  <c r="T77" i="1"/>
  <c r="W77" i="1"/>
  <c r="AF77" i="1"/>
  <c r="AG77" i="1"/>
  <c r="AH77" i="1"/>
  <c r="AL77" i="1"/>
  <c r="G78" i="1"/>
  <c r="I78" i="1"/>
  <c r="AE78" i="1"/>
  <c r="J78" i="1"/>
  <c r="K78" i="1"/>
  <c r="L78" i="1"/>
  <c r="O78" i="1"/>
  <c r="P78" i="1"/>
  <c r="Q78" i="1"/>
  <c r="AJ78" i="1"/>
  <c r="AI78" i="1"/>
  <c r="R78" i="1"/>
  <c r="AK78" i="1"/>
  <c r="S78" i="1"/>
  <c r="T78" i="1"/>
  <c r="W78" i="1"/>
  <c r="AF78" i="1"/>
  <c r="AG78" i="1"/>
  <c r="AH78" i="1"/>
  <c r="AL78" i="1"/>
  <c r="G79" i="1"/>
  <c r="I79" i="1"/>
  <c r="AE79" i="1"/>
  <c r="J79" i="1"/>
  <c r="K79" i="1"/>
  <c r="L79" i="1"/>
  <c r="O79" i="1"/>
  <c r="P79" i="1"/>
  <c r="Q79" i="1"/>
  <c r="AJ79" i="1"/>
  <c r="AI79" i="1"/>
  <c r="R79" i="1"/>
  <c r="AK79" i="1"/>
  <c r="S79" i="1"/>
  <c r="T79" i="1"/>
  <c r="W79" i="1"/>
  <c r="AF79" i="1"/>
  <c r="AG79" i="1"/>
  <c r="AH79" i="1"/>
  <c r="AL79" i="1"/>
  <c r="G80" i="1"/>
  <c r="I80" i="1"/>
  <c r="AE80" i="1"/>
  <c r="J80" i="1"/>
  <c r="K80" i="1"/>
  <c r="L80" i="1"/>
  <c r="O80" i="1"/>
  <c r="P80" i="1"/>
  <c r="Q80" i="1"/>
  <c r="AJ80" i="1"/>
  <c r="AI80" i="1"/>
  <c r="R80" i="1"/>
  <c r="AK80" i="1"/>
  <c r="S80" i="1"/>
  <c r="T80" i="1"/>
  <c r="W80" i="1"/>
  <c r="AF80" i="1"/>
  <c r="AG80" i="1"/>
  <c r="AH80" i="1"/>
  <c r="AL80" i="1"/>
  <c r="G81" i="1"/>
  <c r="I81" i="1"/>
  <c r="AE81" i="1"/>
  <c r="J81" i="1"/>
  <c r="K81" i="1"/>
  <c r="L81" i="1"/>
  <c r="O81" i="1"/>
  <c r="P81" i="1"/>
  <c r="Q81" i="1"/>
  <c r="AJ81" i="1"/>
  <c r="AI81" i="1"/>
  <c r="R81" i="1"/>
  <c r="AK81" i="1"/>
  <c r="S81" i="1"/>
  <c r="T81" i="1"/>
  <c r="W81" i="1"/>
  <c r="AF81" i="1"/>
  <c r="AG81" i="1"/>
  <c r="AH81" i="1"/>
  <c r="AL81" i="1"/>
  <c r="G82" i="1"/>
  <c r="I82" i="1"/>
  <c r="AE82" i="1"/>
  <c r="J82" i="1"/>
  <c r="K82" i="1"/>
  <c r="L82" i="1"/>
  <c r="O82" i="1"/>
  <c r="P82" i="1"/>
  <c r="Q82" i="1"/>
  <c r="AJ82" i="1"/>
  <c r="AI82" i="1"/>
  <c r="R82" i="1"/>
  <c r="AK82" i="1"/>
  <c r="S82" i="1"/>
  <c r="T82" i="1"/>
  <c r="W82" i="1"/>
  <c r="AF82" i="1"/>
  <c r="AG82" i="1"/>
  <c r="AH82" i="1"/>
  <c r="AL82" i="1"/>
  <c r="G83" i="1"/>
  <c r="I83" i="1"/>
  <c r="AE83" i="1"/>
  <c r="J83" i="1"/>
  <c r="K83" i="1"/>
  <c r="L83" i="1"/>
  <c r="O83" i="1"/>
  <c r="P83" i="1"/>
  <c r="Q83" i="1"/>
  <c r="AJ83" i="1"/>
  <c r="AI83" i="1"/>
  <c r="R83" i="1"/>
  <c r="AK83" i="1"/>
  <c r="S83" i="1"/>
  <c r="T83" i="1"/>
  <c r="W83" i="1"/>
  <c r="AF83" i="1"/>
  <c r="AG83" i="1"/>
  <c r="AH83" i="1"/>
  <c r="AL83" i="1"/>
  <c r="G84" i="1"/>
  <c r="I84" i="1"/>
  <c r="AE84" i="1"/>
  <c r="J84" i="1"/>
  <c r="K84" i="1"/>
  <c r="L84" i="1"/>
  <c r="O84" i="1"/>
  <c r="P84" i="1"/>
  <c r="Q84" i="1"/>
  <c r="AJ84" i="1"/>
  <c r="AI84" i="1"/>
  <c r="R84" i="1"/>
  <c r="AK84" i="1"/>
  <c r="S84" i="1"/>
  <c r="T84" i="1"/>
  <c r="W84" i="1"/>
  <c r="AF84" i="1"/>
  <c r="AG84" i="1"/>
  <c r="AH84" i="1"/>
  <c r="AL84" i="1"/>
  <c r="G85" i="1"/>
  <c r="I85" i="1"/>
  <c r="AE85" i="1"/>
  <c r="J85" i="1"/>
  <c r="K85" i="1"/>
  <c r="L85" i="1"/>
  <c r="O85" i="1"/>
  <c r="P85" i="1"/>
  <c r="Q85" i="1"/>
  <c r="AJ85" i="1"/>
  <c r="AI85" i="1"/>
  <c r="R85" i="1"/>
  <c r="AK85" i="1"/>
  <c r="S85" i="1"/>
  <c r="T85" i="1"/>
  <c r="W85" i="1"/>
  <c r="AF85" i="1"/>
  <c r="AG85" i="1"/>
  <c r="AH85" i="1"/>
  <c r="AL85" i="1"/>
  <c r="G86" i="1"/>
  <c r="I86" i="1"/>
  <c r="AE86" i="1"/>
  <c r="J86" i="1"/>
  <c r="K86" i="1"/>
  <c r="L86" i="1"/>
  <c r="O86" i="1"/>
  <c r="P86" i="1"/>
  <c r="Q86" i="1"/>
  <c r="AJ86" i="1"/>
  <c r="AI86" i="1"/>
  <c r="R86" i="1"/>
  <c r="AK86" i="1"/>
  <c r="S86" i="1"/>
  <c r="T86" i="1"/>
  <c r="W86" i="1"/>
  <c r="AF86" i="1"/>
  <c r="AG86" i="1"/>
  <c r="AH86" i="1"/>
  <c r="AL86" i="1"/>
  <c r="T87" i="1"/>
  <c r="G89" i="1"/>
  <c r="I89" i="1"/>
  <c r="AE89" i="1"/>
  <c r="J89" i="1"/>
  <c r="K89" i="1"/>
  <c r="L89" i="1"/>
  <c r="O89" i="1"/>
  <c r="P89" i="1"/>
  <c r="Q89" i="1"/>
  <c r="AF89" i="1"/>
  <c r="AH89" i="1"/>
  <c r="AJ89" i="1"/>
  <c r="AG89" i="1"/>
  <c r="AI89" i="1"/>
  <c r="R89" i="1"/>
  <c r="AK89" i="1"/>
  <c r="S89" i="1"/>
  <c r="T89" i="1"/>
  <c r="W89" i="1"/>
  <c r="AL89" i="1"/>
  <c r="G90" i="1"/>
  <c r="I90" i="1"/>
  <c r="AE90" i="1"/>
  <c r="J90" i="1"/>
  <c r="K90" i="1"/>
  <c r="L90" i="1"/>
  <c r="O90" i="1"/>
  <c r="P90" i="1"/>
  <c r="Q90" i="1"/>
  <c r="AF90" i="1"/>
  <c r="AH90" i="1"/>
  <c r="AJ90" i="1"/>
  <c r="AG90" i="1"/>
  <c r="AI90" i="1"/>
  <c r="R90" i="1"/>
  <c r="AK90" i="1"/>
  <c r="S90" i="1"/>
  <c r="T90" i="1"/>
  <c r="W90" i="1"/>
  <c r="AL90" i="1"/>
  <c r="G93" i="1"/>
  <c r="I93" i="1"/>
  <c r="AE93" i="1"/>
  <c r="J93" i="1"/>
  <c r="K93" i="1"/>
  <c r="L93" i="1"/>
  <c r="O93" i="1"/>
  <c r="P93" i="1"/>
  <c r="Q93" i="1"/>
  <c r="AF93" i="1"/>
  <c r="AH93" i="1"/>
  <c r="AJ93" i="1"/>
  <c r="AL93" i="1"/>
  <c r="AG93" i="1"/>
  <c r="AI93" i="1"/>
  <c r="R93" i="1"/>
  <c r="AK93" i="1"/>
  <c r="S93" i="1"/>
  <c r="T93" i="1"/>
  <c r="W93" i="1"/>
  <c r="G94" i="1"/>
  <c r="I94" i="1"/>
  <c r="AE94" i="1"/>
  <c r="J94" i="1"/>
  <c r="K94" i="1"/>
  <c r="L94" i="1"/>
  <c r="O94" i="1"/>
  <c r="P94" i="1"/>
  <c r="Q94" i="1"/>
  <c r="AF94" i="1"/>
  <c r="AH94" i="1"/>
  <c r="AJ94" i="1"/>
  <c r="AL94" i="1"/>
  <c r="AG94" i="1"/>
  <c r="AI94" i="1"/>
  <c r="R94" i="1"/>
  <c r="AK94" i="1"/>
  <c r="S94" i="1"/>
  <c r="T94" i="1"/>
  <c r="W94" i="1"/>
  <c r="G95" i="1"/>
  <c r="I95" i="1"/>
  <c r="AE95" i="1"/>
  <c r="J95" i="1"/>
  <c r="K95" i="1"/>
  <c r="L95" i="1"/>
  <c r="O95" i="1"/>
  <c r="P95" i="1"/>
  <c r="Q95" i="1"/>
  <c r="AF95" i="1"/>
  <c r="AH95" i="1"/>
  <c r="AJ95" i="1"/>
  <c r="AG95" i="1"/>
  <c r="AI95" i="1"/>
  <c r="R95" i="1"/>
  <c r="AK95" i="1"/>
  <c r="S95" i="1"/>
  <c r="T95" i="1"/>
  <c r="W95" i="1"/>
  <c r="AL95" i="1"/>
  <c r="G96" i="1"/>
  <c r="I96" i="1"/>
  <c r="AE96" i="1"/>
  <c r="J96" i="1"/>
  <c r="K96" i="1"/>
  <c r="L96" i="1"/>
  <c r="O96" i="1"/>
  <c r="P96" i="1"/>
  <c r="Q96" i="1"/>
  <c r="AF96" i="1"/>
  <c r="AH96" i="1"/>
  <c r="AJ96" i="1"/>
  <c r="AG96" i="1"/>
  <c r="AI96" i="1"/>
  <c r="R96" i="1"/>
  <c r="AK96" i="1"/>
  <c r="S96" i="1"/>
  <c r="T96" i="1"/>
  <c r="W96" i="1"/>
  <c r="AL96" i="1"/>
  <c r="G97" i="1"/>
  <c r="I97" i="1"/>
  <c r="AE97" i="1"/>
  <c r="J97" i="1"/>
  <c r="K97" i="1"/>
  <c r="L97" i="1"/>
  <c r="O97" i="1"/>
  <c r="P97" i="1"/>
  <c r="Q97" i="1"/>
  <c r="AF97" i="1"/>
  <c r="AH97" i="1"/>
  <c r="AJ97" i="1"/>
  <c r="AG97" i="1"/>
  <c r="AI97" i="1"/>
  <c r="R97" i="1"/>
  <c r="AK97" i="1"/>
  <c r="S97" i="1"/>
  <c r="T97" i="1"/>
  <c r="W97" i="1"/>
  <c r="AL97" i="1"/>
  <c r="G98" i="1"/>
  <c r="I98" i="1"/>
  <c r="AE98" i="1"/>
  <c r="J98" i="1"/>
  <c r="K98" i="1"/>
  <c r="L98" i="1"/>
  <c r="O98" i="1"/>
  <c r="P98" i="1"/>
  <c r="Q98" i="1"/>
  <c r="AF98" i="1"/>
  <c r="AH98" i="1"/>
  <c r="AJ98" i="1"/>
  <c r="AG98" i="1"/>
  <c r="AI98" i="1"/>
  <c r="R98" i="1"/>
  <c r="AK98" i="1"/>
  <c r="S98" i="1"/>
  <c r="T98" i="1"/>
  <c r="W98" i="1"/>
  <c r="AL98" i="1"/>
  <c r="G99" i="1"/>
  <c r="I99" i="1"/>
  <c r="AE99" i="1"/>
  <c r="J99" i="1"/>
  <c r="K99" i="1"/>
  <c r="L99" i="1"/>
  <c r="O99" i="1"/>
  <c r="P99" i="1"/>
  <c r="Q99" i="1"/>
  <c r="AF99" i="1"/>
  <c r="AH99" i="1"/>
  <c r="AJ99" i="1"/>
  <c r="AG99" i="1"/>
  <c r="AI99" i="1"/>
  <c r="R99" i="1"/>
  <c r="AK99" i="1"/>
  <c r="S99" i="1"/>
  <c r="T99" i="1"/>
  <c r="W99" i="1"/>
  <c r="AL99" i="1"/>
  <c r="G100" i="1"/>
  <c r="I100" i="1"/>
  <c r="AE100" i="1"/>
  <c r="J100" i="1"/>
  <c r="K100" i="1"/>
  <c r="L100" i="1"/>
  <c r="O100" i="1"/>
  <c r="P100" i="1"/>
  <c r="Q100" i="1"/>
  <c r="AF100" i="1"/>
  <c r="AH100" i="1"/>
  <c r="AJ100" i="1"/>
  <c r="AL100" i="1"/>
  <c r="AG100" i="1"/>
  <c r="AI100" i="1"/>
  <c r="R100" i="1"/>
  <c r="AK100" i="1"/>
  <c r="S100" i="1"/>
  <c r="T100" i="1"/>
  <c r="W100" i="1"/>
  <c r="G101" i="1"/>
  <c r="I101" i="1"/>
  <c r="AE101" i="1"/>
  <c r="J101" i="1"/>
  <c r="K101" i="1"/>
  <c r="L101" i="1"/>
  <c r="O101" i="1"/>
  <c r="P101" i="1"/>
  <c r="Q101" i="1"/>
  <c r="AF101" i="1"/>
  <c r="AH101" i="1"/>
  <c r="AJ101" i="1"/>
  <c r="AL101" i="1"/>
  <c r="AG101" i="1"/>
  <c r="AI101" i="1"/>
  <c r="R101" i="1"/>
  <c r="AK101" i="1"/>
  <c r="S101" i="1"/>
  <c r="T101" i="1"/>
  <c r="W101" i="1"/>
  <c r="G102" i="1"/>
  <c r="I102" i="1"/>
  <c r="AE102" i="1"/>
  <c r="J102" i="1"/>
  <c r="K102" i="1"/>
  <c r="L102" i="1"/>
  <c r="O102" i="1"/>
  <c r="P102" i="1"/>
  <c r="Q102" i="1"/>
  <c r="AF102" i="1"/>
  <c r="AH102" i="1"/>
  <c r="AJ102" i="1"/>
  <c r="AG102" i="1"/>
  <c r="AI102" i="1"/>
  <c r="R102" i="1"/>
  <c r="AK102" i="1"/>
  <c r="S102" i="1"/>
  <c r="T102" i="1"/>
  <c r="W102" i="1"/>
  <c r="AL102" i="1"/>
  <c r="G103" i="1"/>
  <c r="I103" i="1"/>
  <c r="AE103" i="1"/>
  <c r="J103" i="1"/>
  <c r="K103" i="1"/>
  <c r="L103" i="1"/>
  <c r="O103" i="1"/>
  <c r="P103" i="1"/>
  <c r="Q103" i="1"/>
  <c r="AF103" i="1"/>
  <c r="AH103" i="1"/>
  <c r="AJ103" i="1"/>
  <c r="AG103" i="1"/>
  <c r="AI103" i="1"/>
  <c r="R103" i="1"/>
  <c r="AK103" i="1"/>
  <c r="S103" i="1"/>
  <c r="T103" i="1"/>
  <c r="W103" i="1"/>
  <c r="AL103" i="1"/>
  <c r="G104" i="1"/>
  <c r="I104" i="1"/>
  <c r="AE104" i="1"/>
  <c r="J104" i="1"/>
  <c r="K104" i="1"/>
  <c r="L104" i="1"/>
  <c r="O104" i="1"/>
  <c r="P104" i="1"/>
  <c r="Q104" i="1"/>
  <c r="AF104" i="1"/>
  <c r="AH104" i="1"/>
  <c r="AJ104" i="1"/>
  <c r="AG104" i="1"/>
  <c r="AI104" i="1"/>
  <c r="R104" i="1"/>
  <c r="AK104" i="1"/>
  <c r="S104" i="1"/>
  <c r="T104" i="1"/>
  <c r="W104" i="1"/>
  <c r="AL104" i="1"/>
  <c r="G105" i="1"/>
  <c r="I105" i="1"/>
  <c r="AE105" i="1"/>
  <c r="J105" i="1"/>
  <c r="K105" i="1"/>
  <c r="L105" i="1"/>
  <c r="O105" i="1"/>
  <c r="P105" i="1"/>
  <c r="Q105" i="1"/>
  <c r="AF105" i="1"/>
  <c r="AH105" i="1"/>
  <c r="AJ105" i="1"/>
  <c r="AG105" i="1"/>
  <c r="AI105" i="1"/>
  <c r="R105" i="1"/>
  <c r="AK105" i="1"/>
  <c r="S105" i="1"/>
  <c r="T105" i="1"/>
  <c r="W105" i="1"/>
  <c r="AL105" i="1"/>
  <c r="G106" i="1"/>
  <c r="I106" i="1"/>
  <c r="AE106" i="1"/>
  <c r="J106" i="1"/>
  <c r="K106" i="1"/>
  <c r="L106" i="1"/>
  <c r="O106" i="1"/>
  <c r="P106" i="1"/>
  <c r="Q106" i="1"/>
  <c r="AF106" i="1"/>
  <c r="AH106" i="1"/>
  <c r="AJ106" i="1"/>
  <c r="AG106" i="1"/>
  <c r="AI106" i="1"/>
  <c r="R106" i="1"/>
  <c r="AK106" i="1"/>
  <c r="S106" i="1"/>
  <c r="T106" i="1"/>
  <c r="W106" i="1"/>
  <c r="AL106" i="1"/>
  <c r="I107" i="1"/>
  <c r="AE107" i="1"/>
  <c r="J107" i="1"/>
  <c r="K107" i="1"/>
  <c r="L107" i="1"/>
  <c r="O107" i="1"/>
  <c r="P107" i="1"/>
  <c r="Q107" i="1"/>
  <c r="AF107" i="1"/>
  <c r="AH107" i="1"/>
  <c r="AJ107" i="1"/>
  <c r="AG107" i="1"/>
  <c r="AI107" i="1"/>
  <c r="R107" i="1"/>
  <c r="AK107" i="1"/>
  <c r="S107" i="1"/>
  <c r="T107" i="1"/>
  <c r="W107" i="1"/>
  <c r="AL107" i="1"/>
  <c r="I108" i="1"/>
  <c r="AE108" i="1"/>
  <c r="J108" i="1"/>
  <c r="K108" i="1"/>
  <c r="L108" i="1"/>
  <c r="O108" i="1"/>
  <c r="P108" i="1"/>
  <c r="Q108" i="1"/>
  <c r="AF108" i="1"/>
  <c r="AH108" i="1"/>
  <c r="AJ108" i="1"/>
  <c r="AG108" i="1"/>
  <c r="AI108" i="1"/>
  <c r="R108" i="1"/>
  <c r="AK108" i="1"/>
  <c r="S108" i="1"/>
  <c r="T108" i="1"/>
  <c r="W108" i="1"/>
  <c r="AL108" i="1"/>
  <c r="I109" i="1"/>
  <c r="AE109" i="1"/>
  <c r="J109" i="1"/>
  <c r="K109" i="1"/>
  <c r="L109" i="1"/>
  <c r="O109" i="1"/>
  <c r="P109" i="1"/>
  <c r="Q109" i="1"/>
  <c r="AF109" i="1"/>
  <c r="AH109" i="1"/>
  <c r="AJ109" i="1"/>
  <c r="AL109" i="1"/>
  <c r="AG109" i="1"/>
  <c r="AI109" i="1"/>
  <c r="R109" i="1"/>
  <c r="AK109" i="1"/>
  <c r="S109" i="1"/>
  <c r="T109" i="1"/>
  <c r="W109" i="1"/>
  <c r="T110" i="1"/>
  <c r="G112" i="1"/>
  <c r="I112" i="1"/>
  <c r="AE112" i="1"/>
  <c r="J112" i="1"/>
  <c r="K112" i="1"/>
  <c r="L112" i="1"/>
  <c r="O112" i="1"/>
  <c r="P112" i="1"/>
  <c r="Q112" i="1"/>
  <c r="AF112" i="1"/>
  <c r="AH112" i="1"/>
  <c r="AJ112" i="1"/>
  <c r="AL112" i="1"/>
  <c r="AG112" i="1"/>
  <c r="AI112" i="1"/>
  <c r="R112" i="1"/>
  <c r="AK112" i="1"/>
  <c r="S112" i="1"/>
  <c r="T112" i="1"/>
  <c r="W112" i="1"/>
  <c r="G113" i="1"/>
  <c r="I113" i="1"/>
  <c r="AE113" i="1"/>
  <c r="J113" i="1"/>
  <c r="K113" i="1"/>
  <c r="L113" i="1"/>
  <c r="O113" i="1"/>
  <c r="P113" i="1"/>
  <c r="Q113" i="1"/>
  <c r="AF113" i="1"/>
  <c r="AH113" i="1"/>
  <c r="AJ113" i="1"/>
  <c r="AL113" i="1"/>
  <c r="AG113" i="1"/>
  <c r="AI113" i="1"/>
  <c r="R113" i="1"/>
  <c r="AK113" i="1"/>
  <c r="S113" i="1"/>
  <c r="T113" i="1"/>
  <c r="W113" i="1"/>
  <c r="G114" i="1"/>
  <c r="I114" i="1"/>
  <c r="AE114" i="1"/>
  <c r="J114" i="1"/>
  <c r="K114" i="1"/>
  <c r="L114" i="1"/>
  <c r="O114" i="1"/>
  <c r="P114" i="1"/>
  <c r="Q114" i="1"/>
  <c r="AF114" i="1"/>
  <c r="AH114" i="1"/>
  <c r="AJ114" i="1"/>
  <c r="AL114" i="1"/>
  <c r="AG114" i="1"/>
  <c r="AI114" i="1"/>
  <c r="R114" i="1"/>
  <c r="AK114" i="1"/>
  <c r="S114" i="1"/>
  <c r="T114" i="1"/>
  <c r="W114" i="1"/>
  <c r="G115" i="1"/>
  <c r="I115" i="1"/>
  <c r="AE115" i="1"/>
  <c r="J115" i="1"/>
  <c r="K115" i="1"/>
  <c r="L115" i="1"/>
  <c r="O115" i="1"/>
  <c r="P115" i="1"/>
  <c r="Q115" i="1"/>
  <c r="AF115" i="1"/>
  <c r="AH115" i="1"/>
  <c r="AJ115" i="1"/>
  <c r="AL115" i="1"/>
  <c r="AG115" i="1"/>
  <c r="AI115" i="1"/>
  <c r="R115" i="1"/>
  <c r="AK115" i="1"/>
  <c r="S115" i="1"/>
  <c r="T115" i="1"/>
  <c r="W115" i="1"/>
  <c r="G116" i="1"/>
  <c r="I116" i="1"/>
  <c r="AE116" i="1"/>
  <c r="J116" i="1"/>
  <c r="K116" i="1"/>
  <c r="L116" i="1"/>
  <c r="O116" i="1"/>
  <c r="P116" i="1"/>
  <c r="Q116" i="1"/>
  <c r="AF116" i="1"/>
  <c r="AH116" i="1"/>
  <c r="AJ116" i="1"/>
  <c r="AL116" i="1"/>
  <c r="AG116" i="1"/>
  <c r="AI116" i="1"/>
  <c r="R116" i="1"/>
  <c r="AK116" i="1"/>
  <c r="S116" i="1"/>
  <c r="T116" i="1"/>
  <c r="W116" i="1"/>
  <c r="G117" i="1"/>
  <c r="I117" i="1"/>
  <c r="AE117" i="1"/>
  <c r="J117" i="1"/>
  <c r="K117" i="1"/>
  <c r="L117" i="1"/>
  <c r="O117" i="1"/>
  <c r="P117" i="1"/>
  <c r="Q117" i="1"/>
  <c r="AF117" i="1"/>
  <c r="AH117" i="1"/>
  <c r="AJ117" i="1"/>
  <c r="AL117" i="1"/>
  <c r="AG117" i="1"/>
  <c r="AI117" i="1"/>
  <c r="R117" i="1"/>
  <c r="AK117" i="1"/>
  <c r="S117" i="1"/>
  <c r="T117" i="1"/>
  <c r="W117" i="1"/>
  <c r="G118" i="1"/>
  <c r="I118" i="1"/>
  <c r="AE118" i="1"/>
  <c r="J118" i="1"/>
  <c r="K118" i="1"/>
  <c r="L118" i="1"/>
  <c r="O118" i="1"/>
  <c r="P118" i="1"/>
  <c r="Q118" i="1"/>
  <c r="AF118" i="1"/>
  <c r="AH118" i="1"/>
  <c r="AJ118" i="1"/>
  <c r="AL118" i="1"/>
  <c r="AG118" i="1"/>
  <c r="AI118" i="1"/>
  <c r="R118" i="1"/>
  <c r="AK118" i="1"/>
  <c r="S118" i="1"/>
  <c r="T118" i="1"/>
  <c r="W118" i="1"/>
  <c r="G119" i="1"/>
  <c r="I119" i="1"/>
  <c r="AE119" i="1"/>
  <c r="J119" i="1"/>
  <c r="K119" i="1"/>
  <c r="L119" i="1"/>
  <c r="O119" i="1"/>
  <c r="P119" i="1"/>
  <c r="Q119" i="1"/>
  <c r="AF119" i="1"/>
  <c r="AH119" i="1"/>
  <c r="AJ119" i="1"/>
  <c r="AL119" i="1"/>
  <c r="AG119" i="1"/>
  <c r="AI119" i="1"/>
  <c r="R119" i="1"/>
  <c r="AK119" i="1"/>
  <c r="S119" i="1"/>
  <c r="T119" i="1"/>
  <c r="W119" i="1"/>
  <c r="G120" i="1"/>
  <c r="I120" i="1"/>
  <c r="AE120" i="1"/>
  <c r="J120" i="1"/>
  <c r="K120" i="1"/>
  <c r="L120" i="1"/>
  <c r="O120" i="1"/>
  <c r="P120" i="1"/>
  <c r="Q120" i="1"/>
  <c r="AF120" i="1"/>
  <c r="AH120" i="1"/>
  <c r="AJ120" i="1"/>
  <c r="AL120" i="1"/>
  <c r="AG120" i="1"/>
  <c r="AI120" i="1"/>
  <c r="R120" i="1"/>
  <c r="AK120" i="1"/>
  <c r="S120" i="1"/>
  <c r="T120" i="1"/>
  <c r="W120" i="1"/>
  <c r="G121" i="1"/>
  <c r="I121" i="1"/>
  <c r="AE121" i="1"/>
  <c r="J121" i="1"/>
  <c r="K121" i="1"/>
  <c r="L121" i="1"/>
  <c r="O121" i="1"/>
  <c r="P121" i="1"/>
  <c r="Q121" i="1"/>
  <c r="AF121" i="1"/>
  <c r="AH121" i="1"/>
  <c r="AJ121" i="1"/>
  <c r="AL121" i="1"/>
  <c r="AG121" i="1"/>
  <c r="AI121" i="1"/>
  <c r="R121" i="1"/>
  <c r="AK121" i="1"/>
  <c r="S121" i="1"/>
  <c r="T121" i="1"/>
  <c r="W121" i="1"/>
  <c r="G122" i="1"/>
  <c r="I122" i="1"/>
  <c r="AE122" i="1"/>
  <c r="J122" i="1"/>
  <c r="K122" i="1"/>
  <c r="L122" i="1"/>
  <c r="O122" i="1"/>
  <c r="P122" i="1"/>
  <c r="Q122" i="1"/>
  <c r="AF122" i="1"/>
  <c r="AH122" i="1"/>
  <c r="AJ122" i="1"/>
  <c r="AL122" i="1"/>
  <c r="AG122" i="1"/>
  <c r="AI122" i="1"/>
  <c r="R122" i="1"/>
  <c r="AK122" i="1"/>
  <c r="S122" i="1"/>
  <c r="T122" i="1"/>
  <c r="W122" i="1"/>
  <c r="G123" i="1"/>
  <c r="I123" i="1"/>
  <c r="AE123" i="1"/>
  <c r="J123" i="1"/>
  <c r="K123" i="1"/>
  <c r="L123" i="1"/>
  <c r="O123" i="1"/>
  <c r="P123" i="1"/>
  <c r="Q123" i="1"/>
  <c r="AF123" i="1"/>
  <c r="AH123" i="1"/>
  <c r="AJ123" i="1"/>
  <c r="AL123" i="1"/>
  <c r="AG123" i="1"/>
  <c r="AI123" i="1"/>
  <c r="R123" i="1"/>
  <c r="AK123" i="1"/>
  <c r="S123" i="1"/>
  <c r="T123" i="1"/>
  <c r="W123" i="1"/>
  <c r="G124" i="1"/>
  <c r="I124" i="1"/>
  <c r="AE124" i="1"/>
  <c r="J124" i="1"/>
  <c r="K124" i="1"/>
  <c r="L124" i="1"/>
  <c r="O124" i="1"/>
  <c r="P124" i="1"/>
  <c r="Q124" i="1"/>
  <c r="AF124" i="1"/>
  <c r="AH124" i="1"/>
  <c r="AJ124" i="1"/>
  <c r="AL124" i="1"/>
  <c r="AG124" i="1"/>
  <c r="AI124" i="1"/>
  <c r="R124" i="1"/>
  <c r="AK124" i="1"/>
  <c r="S124" i="1"/>
  <c r="T124" i="1"/>
  <c r="W124" i="1"/>
  <c r="G125" i="1"/>
  <c r="I125" i="1"/>
  <c r="AE125" i="1"/>
  <c r="J125" i="1"/>
  <c r="K125" i="1"/>
  <c r="L125" i="1"/>
  <c r="O125" i="1"/>
  <c r="P125" i="1"/>
  <c r="Q125" i="1"/>
  <c r="AF125" i="1"/>
  <c r="AH125" i="1"/>
  <c r="AJ125" i="1"/>
  <c r="AL125" i="1"/>
  <c r="AG125" i="1"/>
  <c r="AI125" i="1"/>
  <c r="R125" i="1"/>
  <c r="AK125" i="1"/>
  <c r="S125" i="1"/>
  <c r="T125" i="1"/>
  <c r="W125" i="1"/>
  <c r="G126" i="1"/>
  <c r="I126" i="1"/>
  <c r="AE126" i="1"/>
  <c r="J126" i="1"/>
  <c r="K126" i="1"/>
  <c r="L126" i="1"/>
  <c r="O126" i="1"/>
  <c r="P126" i="1"/>
  <c r="Q126" i="1"/>
  <c r="AF126" i="1"/>
  <c r="AH126" i="1"/>
  <c r="AJ126" i="1"/>
  <c r="AL126" i="1"/>
  <c r="AG126" i="1"/>
  <c r="AI126" i="1"/>
  <c r="R126" i="1"/>
  <c r="AK126" i="1"/>
  <c r="S126" i="1"/>
  <c r="W126" i="1"/>
  <c r="T127" i="1"/>
  <c r="T128" i="1"/>
  <c r="G130" i="1"/>
  <c r="I130" i="1"/>
  <c r="AE130" i="1"/>
  <c r="J130" i="1"/>
  <c r="K130" i="1"/>
  <c r="L130" i="1"/>
  <c r="O130" i="1"/>
  <c r="P130" i="1"/>
  <c r="Q130" i="1"/>
  <c r="AF130" i="1"/>
  <c r="AH130" i="1"/>
  <c r="AJ130" i="1"/>
  <c r="AL130" i="1"/>
  <c r="AG130" i="1"/>
  <c r="AI130" i="1"/>
  <c r="R130" i="1"/>
  <c r="AK130" i="1"/>
  <c r="S130" i="1"/>
  <c r="T130" i="1"/>
  <c r="W130" i="1"/>
  <c r="G131" i="1"/>
  <c r="I131" i="1"/>
  <c r="AE131" i="1"/>
  <c r="J131" i="1"/>
  <c r="K131" i="1"/>
  <c r="L131" i="1"/>
  <c r="O131" i="1"/>
  <c r="P131" i="1"/>
  <c r="Q131" i="1"/>
  <c r="AF131" i="1"/>
  <c r="AH131" i="1"/>
  <c r="AJ131" i="1"/>
  <c r="AL131" i="1"/>
  <c r="AG131" i="1"/>
  <c r="AI131" i="1"/>
  <c r="R131" i="1"/>
  <c r="AK131" i="1"/>
  <c r="S131" i="1"/>
  <c r="T131" i="1"/>
  <c r="W131" i="1"/>
  <c r="G132" i="1"/>
  <c r="I132" i="1"/>
  <c r="AE132" i="1"/>
  <c r="J132" i="1"/>
  <c r="K132" i="1"/>
  <c r="L132" i="1"/>
  <c r="O132" i="1"/>
  <c r="P132" i="1"/>
  <c r="Q132" i="1"/>
  <c r="AF132" i="1"/>
  <c r="AH132" i="1"/>
  <c r="AJ132" i="1"/>
  <c r="AL132" i="1"/>
  <c r="AG132" i="1"/>
  <c r="AI132" i="1"/>
  <c r="R132" i="1"/>
  <c r="AK132" i="1"/>
  <c r="S132" i="1"/>
  <c r="T132" i="1"/>
  <c r="W132" i="1"/>
  <c r="G133" i="1"/>
  <c r="I133" i="1"/>
  <c r="AE133" i="1"/>
  <c r="J133" i="1"/>
  <c r="K133" i="1"/>
  <c r="L133" i="1"/>
  <c r="O133" i="1"/>
  <c r="P133" i="1"/>
  <c r="Q133" i="1"/>
  <c r="AF133" i="1"/>
  <c r="AH133" i="1"/>
  <c r="AJ133" i="1"/>
  <c r="AL133" i="1"/>
  <c r="AG133" i="1"/>
  <c r="AI133" i="1"/>
  <c r="R133" i="1"/>
  <c r="AK133" i="1"/>
  <c r="S133" i="1"/>
  <c r="T133" i="1"/>
  <c r="W133" i="1"/>
  <c r="G134" i="1"/>
  <c r="I134" i="1"/>
  <c r="AE134" i="1"/>
  <c r="J134" i="1"/>
  <c r="K134" i="1"/>
  <c r="L134" i="1"/>
  <c r="O134" i="1"/>
  <c r="P134" i="1"/>
  <c r="Q134" i="1"/>
  <c r="AF134" i="1"/>
  <c r="AH134" i="1"/>
  <c r="AJ134" i="1"/>
  <c r="AL134" i="1"/>
  <c r="AG134" i="1"/>
  <c r="AI134" i="1"/>
  <c r="R134" i="1"/>
  <c r="AK134" i="1"/>
  <c r="S134" i="1"/>
  <c r="T134" i="1"/>
  <c r="W134" i="1"/>
  <c r="G137" i="1"/>
  <c r="I137" i="1"/>
  <c r="AE137" i="1"/>
  <c r="J137" i="1"/>
  <c r="K137" i="1"/>
  <c r="L137" i="1"/>
  <c r="O137" i="1"/>
  <c r="P137" i="1"/>
  <c r="Q137" i="1"/>
  <c r="AF137" i="1"/>
  <c r="AH137" i="1"/>
  <c r="AJ137" i="1"/>
  <c r="AL137" i="1"/>
  <c r="AG137" i="1"/>
  <c r="AI137" i="1"/>
  <c r="R137" i="1"/>
  <c r="AK137" i="1"/>
  <c r="S137" i="1"/>
  <c r="T137" i="1"/>
  <c r="W137" i="1"/>
  <c r="G138" i="1"/>
  <c r="I138" i="1"/>
  <c r="AE138" i="1"/>
  <c r="J138" i="1"/>
  <c r="K138" i="1"/>
  <c r="L138" i="1"/>
  <c r="O138" i="1"/>
  <c r="P138" i="1"/>
  <c r="Q138" i="1"/>
  <c r="AF138" i="1"/>
  <c r="AH138" i="1"/>
  <c r="AJ138" i="1"/>
  <c r="AL138" i="1"/>
  <c r="AG138" i="1"/>
  <c r="AI138" i="1"/>
  <c r="R138" i="1"/>
  <c r="AK138" i="1"/>
  <c r="S138" i="1"/>
  <c r="T138" i="1"/>
  <c r="W138" i="1"/>
  <c r="G139" i="1"/>
  <c r="I139" i="1"/>
  <c r="AE139" i="1"/>
  <c r="J139" i="1"/>
  <c r="K139" i="1"/>
  <c r="L139" i="1"/>
  <c r="O139" i="1"/>
  <c r="P139" i="1"/>
  <c r="Q139" i="1"/>
  <c r="AF139" i="1"/>
  <c r="AH139" i="1"/>
  <c r="AJ139" i="1"/>
  <c r="AL139" i="1"/>
  <c r="AG139" i="1"/>
  <c r="AI139" i="1"/>
  <c r="R139" i="1"/>
  <c r="AK139" i="1"/>
  <c r="S139" i="1"/>
  <c r="T139" i="1"/>
  <c r="W139" i="1"/>
  <c r="G140" i="1"/>
  <c r="I140" i="1"/>
  <c r="AE140" i="1"/>
  <c r="J140" i="1"/>
  <c r="K140" i="1"/>
  <c r="L140" i="1"/>
  <c r="O140" i="1"/>
  <c r="P140" i="1"/>
  <c r="Q140" i="1"/>
  <c r="AF140" i="1"/>
  <c r="AH140" i="1"/>
  <c r="AJ140" i="1"/>
  <c r="AL140" i="1"/>
  <c r="AG140" i="1"/>
  <c r="AI140" i="1"/>
  <c r="R140" i="1"/>
  <c r="AK140" i="1"/>
  <c r="S140" i="1"/>
  <c r="T140" i="1"/>
  <c r="W140" i="1"/>
  <c r="G141" i="1"/>
  <c r="I141" i="1"/>
  <c r="AE141" i="1"/>
  <c r="J141" i="1"/>
  <c r="K141" i="1"/>
  <c r="L141" i="1"/>
  <c r="O141" i="1"/>
  <c r="P141" i="1"/>
  <c r="Q141" i="1"/>
  <c r="AF141" i="1"/>
  <c r="AH141" i="1"/>
  <c r="AJ141" i="1"/>
  <c r="AL141" i="1"/>
  <c r="AG141" i="1"/>
  <c r="AI141" i="1"/>
  <c r="R141" i="1"/>
  <c r="AK141" i="1"/>
  <c r="S141" i="1"/>
  <c r="T141" i="1"/>
  <c r="W141" i="1"/>
  <c r="G142" i="1"/>
  <c r="I142" i="1"/>
  <c r="AE142" i="1"/>
  <c r="J142" i="1"/>
  <c r="K142" i="1"/>
  <c r="L142" i="1"/>
  <c r="O142" i="1"/>
  <c r="P142" i="1"/>
  <c r="Q142" i="1"/>
  <c r="AF142" i="1"/>
  <c r="AH142" i="1"/>
  <c r="AJ142" i="1"/>
  <c r="AL142" i="1"/>
  <c r="AG142" i="1"/>
  <c r="AI142" i="1"/>
  <c r="R142" i="1"/>
  <c r="AK142" i="1"/>
  <c r="S142" i="1"/>
  <c r="T142" i="1"/>
  <c r="W142" i="1"/>
  <c r="G143" i="1"/>
  <c r="I143" i="1"/>
  <c r="AE143" i="1"/>
  <c r="J143" i="1"/>
  <c r="K143" i="1"/>
  <c r="L143" i="1"/>
  <c r="O143" i="1"/>
  <c r="P143" i="1"/>
  <c r="Q143" i="1"/>
  <c r="AF143" i="1"/>
  <c r="AH143" i="1"/>
  <c r="AJ143" i="1"/>
  <c r="AG143" i="1"/>
  <c r="AI143" i="1"/>
  <c r="R143" i="1"/>
  <c r="AK143" i="1"/>
  <c r="S143" i="1"/>
  <c r="T143" i="1"/>
  <c r="W143" i="1"/>
  <c r="AL143" i="1"/>
  <c r="G144" i="1"/>
  <c r="I144" i="1"/>
  <c r="AE144" i="1"/>
  <c r="J144" i="1"/>
  <c r="K144" i="1"/>
  <c r="L144" i="1"/>
  <c r="O144" i="1"/>
  <c r="P144" i="1"/>
  <c r="Q144" i="1"/>
  <c r="AF144" i="1"/>
  <c r="AH144" i="1"/>
  <c r="AJ144" i="1"/>
  <c r="AG144" i="1"/>
  <c r="AI144" i="1"/>
  <c r="R144" i="1"/>
  <c r="AK144" i="1"/>
  <c r="S144" i="1"/>
  <c r="T144" i="1"/>
  <c r="W144" i="1"/>
  <c r="AL144" i="1"/>
  <c r="G147" i="1"/>
  <c r="I147" i="1"/>
  <c r="AE147" i="1"/>
  <c r="AF147" i="1"/>
  <c r="J147" i="1"/>
  <c r="K147" i="1"/>
  <c r="L147" i="1"/>
  <c r="O147" i="1"/>
  <c r="P147" i="1"/>
  <c r="Q147" i="1"/>
  <c r="AH147" i="1"/>
  <c r="AJ147" i="1"/>
  <c r="AG147" i="1"/>
  <c r="AI147" i="1"/>
  <c r="R147" i="1"/>
  <c r="AK147" i="1"/>
  <c r="S147" i="1"/>
  <c r="T147" i="1"/>
  <c r="W147" i="1"/>
  <c r="AL147" i="1"/>
  <c r="G148" i="1"/>
  <c r="I148" i="1"/>
  <c r="AE148" i="1"/>
  <c r="AF148" i="1"/>
  <c r="J148" i="1"/>
  <c r="K148" i="1"/>
  <c r="L148" i="1"/>
  <c r="O148" i="1"/>
  <c r="P148" i="1"/>
  <c r="Q148" i="1"/>
  <c r="AH148" i="1"/>
  <c r="AJ148" i="1"/>
  <c r="AG148" i="1"/>
  <c r="AI148" i="1"/>
  <c r="R148" i="1"/>
  <c r="AK148" i="1"/>
  <c r="S148" i="1"/>
  <c r="T148" i="1"/>
  <c r="W148" i="1"/>
  <c r="AL148" i="1"/>
  <c r="G149" i="1"/>
  <c r="I149" i="1"/>
  <c r="AE149" i="1"/>
  <c r="AF149" i="1"/>
  <c r="J149" i="1"/>
  <c r="K149" i="1"/>
  <c r="L149" i="1"/>
  <c r="O149" i="1"/>
  <c r="P149" i="1"/>
  <c r="Q149" i="1"/>
  <c r="AH149" i="1"/>
  <c r="AJ149" i="1"/>
  <c r="AG149" i="1"/>
  <c r="AI149" i="1"/>
  <c r="R149" i="1"/>
  <c r="AK149" i="1"/>
  <c r="S149" i="1"/>
  <c r="T149" i="1"/>
  <c r="W149" i="1"/>
  <c r="AL149" i="1"/>
  <c r="G150" i="1"/>
  <c r="I150" i="1"/>
  <c r="AE150" i="1"/>
  <c r="AF150" i="1"/>
  <c r="J150" i="1"/>
  <c r="K150" i="1"/>
  <c r="L150" i="1"/>
  <c r="O150" i="1"/>
  <c r="P150" i="1"/>
  <c r="Q150" i="1"/>
  <c r="AH150" i="1"/>
  <c r="AJ150" i="1"/>
  <c r="AG150" i="1"/>
  <c r="AI150" i="1"/>
  <c r="R150" i="1"/>
  <c r="AK150" i="1"/>
  <c r="S150" i="1"/>
  <c r="T150" i="1"/>
  <c r="W150" i="1"/>
  <c r="AL150" i="1"/>
  <c r="G151" i="1"/>
  <c r="I151" i="1"/>
  <c r="AE151" i="1"/>
  <c r="AF151" i="1"/>
  <c r="J151" i="1"/>
  <c r="K151" i="1"/>
  <c r="L151" i="1"/>
  <c r="O151" i="1"/>
  <c r="P151" i="1"/>
  <c r="Q151" i="1"/>
  <c r="AH151" i="1"/>
  <c r="AJ151" i="1"/>
  <c r="AG151" i="1"/>
  <c r="AI151" i="1"/>
  <c r="R151" i="1"/>
  <c r="AK151" i="1"/>
  <c r="S151" i="1"/>
  <c r="T151" i="1"/>
  <c r="W151" i="1"/>
  <c r="AL151" i="1"/>
  <c r="G152" i="1"/>
  <c r="I152" i="1"/>
  <c r="AE152" i="1"/>
  <c r="AF152" i="1"/>
  <c r="J152" i="1"/>
  <c r="K152" i="1"/>
  <c r="L152" i="1"/>
  <c r="O152" i="1"/>
  <c r="P152" i="1"/>
  <c r="Q152" i="1"/>
  <c r="AH152" i="1"/>
  <c r="AJ152" i="1"/>
  <c r="AG152" i="1"/>
  <c r="AI152" i="1"/>
  <c r="R152" i="1"/>
  <c r="AK152" i="1"/>
  <c r="S152" i="1"/>
  <c r="T152" i="1"/>
  <c r="W152" i="1"/>
  <c r="AL152" i="1"/>
  <c r="G153" i="1"/>
  <c r="I153" i="1"/>
  <c r="AE153" i="1"/>
  <c r="AF153" i="1"/>
  <c r="J153" i="1"/>
  <c r="K153" i="1"/>
  <c r="L153" i="1"/>
  <c r="O153" i="1"/>
  <c r="P153" i="1"/>
  <c r="Q153" i="1"/>
  <c r="AH153" i="1"/>
  <c r="AJ153" i="1"/>
  <c r="AG153" i="1"/>
  <c r="AI153" i="1"/>
  <c r="R153" i="1"/>
  <c r="AK153" i="1"/>
  <c r="S153" i="1"/>
  <c r="T153" i="1"/>
  <c r="W153" i="1"/>
  <c r="AL153" i="1"/>
  <c r="G154" i="1"/>
  <c r="I154" i="1"/>
  <c r="AE154" i="1"/>
  <c r="AF154" i="1"/>
  <c r="J154" i="1"/>
  <c r="K154" i="1"/>
  <c r="L154" i="1"/>
  <c r="O154" i="1"/>
  <c r="P154" i="1"/>
  <c r="Q154" i="1"/>
  <c r="AH154" i="1"/>
  <c r="AJ154" i="1"/>
  <c r="AG154" i="1"/>
  <c r="AI154" i="1"/>
  <c r="R154" i="1"/>
  <c r="AK154" i="1"/>
  <c r="S154" i="1"/>
  <c r="T154" i="1"/>
  <c r="W154" i="1"/>
  <c r="AL154" i="1"/>
  <c r="G155" i="1"/>
  <c r="I155" i="1"/>
  <c r="AE155" i="1"/>
  <c r="AF155" i="1"/>
  <c r="J155" i="1"/>
  <c r="K155" i="1"/>
  <c r="L155" i="1"/>
  <c r="O155" i="1"/>
  <c r="P155" i="1"/>
  <c r="Q155" i="1"/>
  <c r="AH155" i="1"/>
  <c r="AJ155" i="1"/>
  <c r="AG155" i="1"/>
  <c r="AI155" i="1"/>
  <c r="R155" i="1"/>
  <c r="AK155" i="1"/>
  <c r="S155" i="1"/>
  <c r="T155" i="1"/>
  <c r="W155" i="1"/>
  <c r="AL155" i="1"/>
  <c r="G156" i="1"/>
  <c r="I156" i="1"/>
  <c r="AE156" i="1"/>
  <c r="AF156" i="1"/>
  <c r="J156" i="1"/>
  <c r="K156" i="1"/>
  <c r="L156" i="1"/>
  <c r="O156" i="1"/>
  <c r="P156" i="1"/>
  <c r="Q156" i="1"/>
  <c r="AH156" i="1"/>
  <c r="AJ156" i="1"/>
  <c r="AG156" i="1"/>
  <c r="AI156" i="1"/>
  <c r="R156" i="1"/>
  <c r="AK156" i="1"/>
  <c r="S156" i="1"/>
  <c r="T156" i="1"/>
  <c r="W156" i="1"/>
  <c r="AL156" i="1"/>
  <c r="G157" i="1"/>
  <c r="I157" i="1"/>
  <c r="AE157" i="1"/>
  <c r="AF157" i="1"/>
  <c r="J157" i="1"/>
  <c r="K157" i="1"/>
  <c r="L157" i="1"/>
  <c r="O157" i="1"/>
  <c r="P157" i="1"/>
  <c r="Q157" i="1"/>
  <c r="AH157" i="1"/>
  <c r="AJ157" i="1"/>
  <c r="AG157" i="1"/>
  <c r="AI157" i="1"/>
  <c r="R157" i="1"/>
  <c r="AK157" i="1"/>
  <c r="S157" i="1"/>
  <c r="T157" i="1"/>
  <c r="W157" i="1"/>
  <c r="AL157" i="1"/>
  <c r="G158" i="1"/>
  <c r="I158" i="1"/>
  <c r="AE158" i="1"/>
  <c r="AF158" i="1"/>
  <c r="J158" i="1"/>
  <c r="K158" i="1"/>
  <c r="L158" i="1"/>
  <c r="O158" i="1"/>
  <c r="P158" i="1"/>
  <c r="Q158" i="1"/>
  <c r="AH158" i="1"/>
  <c r="AJ158" i="1"/>
  <c r="AG158" i="1"/>
  <c r="AI158" i="1"/>
  <c r="R158" i="1"/>
  <c r="AK158" i="1"/>
  <c r="S158" i="1"/>
  <c r="T158" i="1"/>
  <c r="W158" i="1"/>
  <c r="AL158" i="1"/>
  <c r="G159" i="1"/>
  <c r="I159" i="1"/>
  <c r="AE159" i="1"/>
  <c r="AF159" i="1"/>
  <c r="J159" i="1"/>
  <c r="K159" i="1"/>
  <c r="L159" i="1"/>
  <c r="O159" i="1"/>
  <c r="P159" i="1"/>
  <c r="Q159" i="1"/>
  <c r="AH159" i="1"/>
  <c r="AJ159" i="1"/>
  <c r="AG159" i="1"/>
  <c r="AI159" i="1"/>
  <c r="R159" i="1"/>
  <c r="AK159" i="1"/>
  <c r="S159" i="1"/>
  <c r="T159" i="1"/>
  <c r="W159" i="1"/>
  <c r="AL159" i="1"/>
  <c r="G160" i="1"/>
  <c r="I160" i="1"/>
  <c r="AE160" i="1"/>
  <c r="AF160" i="1"/>
  <c r="J160" i="1"/>
  <c r="K160" i="1"/>
  <c r="L160" i="1"/>
  <c r="O160" i="1"/>
  <c r="P160" i="1"/>
  <c r="Q160" i="1"/>
  <c r="AH160" i="1"/>
  <c r="AJ160" i="1"/>
  <c r="AG160" i="1"/>
  <c r="AI160" i="1"/>
  <c r="R160" i="1"/>
  <c r="AK160" i="1"/>
  <c r="S160" i="1"/>
  <c r="T160" i="1"/>
  <c r="W160" i="1"/>
  <c r="AL160" i="1"/>
  <c r="G161" i="1"/>
  <c r="I161" i="1"/>
  <c r="AE161" i="1"/>
  <c r="AF161" i="1"/>
  <c r="J161" i="1"/>
  <c r="K161" i="1"/>
  <c r="L161" i="1"/>
  <c r="O161" i="1"/>
  <c r="P161" i="1"/>
  <c r="Q161" i="1"/>
  <c r="AH161" i="1"/>
  <c r="AJ161" i="1"/>
  <c r="AG161" i="1"/>
  <c r="AI161" i="1"/>
  <c r="R161" i="1"/>
  <c r="AK161" i="1"/>
  <c r="S161" i="1"/>
  <c r="T161" i="1"/>
  <c r="W161" i="1"/>
  <c r="AL161" i="1"/>
  <c r="G162" i="1"/>
  <c r="I162" i="1"/>
  <c r="AE162" i="1"/>
  <c r="AF162" i="1"/>
  <c r="J162" i="1"/>
  <c r="K162" i="1"/>
  <c r="L162" i="1"/>
  <c r="O162" i="1"/>
  <c r="P162" i="1"/>
  <c r="Q162" i="1"/>
  <c r="AH162" i="1"/>
  <c r="AJ162" i="1"/>
  <c r="AG162" i="1"/>
  <c r="AI162" i="1"/>
  <c r="R162" i="1"/>
  <c r="AK162" i="1"/>
  <c r="S162" i="1"/>
  <c r="T162" i="1"/>
  <c r="W162" i="1"/>
  <c r="AL162" i="1"/>
  <c r="G163" i="1"/>
  <c r="I163" i="1"/>
  <c r="AE163" i="1"/>
  <c r="AF163" i="1"/>
  <c r="J163" i="1"/>
  <c r="K163" i="1"/>
  <c r="L163" i="1"/>
  <c r="O163" i="1"/>
  <c r="P163" i="1"/>
  <c r="Q163" i="1"/>
  <c r="AH163" i="1"/>
  <c r="AJ163" i="1"/>
  <c r="AG163" i="1"/>
  <c r="AI163" i="1"/>
  <c r="R163" i="1"/>
  <c r="AK163" i="1"/>
  <c r="S163" i="1"/>
  <c r="T163" i="1"/>
  <c r="W163" i="1"/>
  <c r="AL163" i="1"/>
  <c r="G164" i="1"/>
  <c r="I164" i="1"/>
  <c r="AE164" i="1"/>
  <c r="AF164" i="1"/>
  <c r="J164" i="1"/>
  <c r="K164" i="1"/>
  <c r="L164" i="1"/>
  <c r="O164" i="1"/>
  <c r="P164" i="1"/>
  <c r="Q164" i="1"/>
  <c r="AH164" i="1"/>
  <c r="AJ164" i="1"/>
  <c r="AG164" i="1"/>
  <c r="AI164" i="1"/>
  <c r="R164" i="1"/>
  <c r="AK164" i="1"/>
  <c r="S164" i="1"/>
  <c r="T164" i="1"/>
  <c r="W164" i="1"/>
  <c r="AL164" i="1"/>
  <c r="G165" i="1"/>
  <c r="I165" i="1"/>
  <c r="AE165" i="1"/>
  <c r="AF165" i="1"/>
  <c r="J165" i="1"/>
  <c r="K165" i="1"/>
  <c r="L165" i="1"/>
  <c r="O165" i="1"/>
  <c r="P165" i="1"/>
  <c r="Q165" i="1"/>
  <c r="AH165" i="1"/>
  <c r="AJ165" i="1"/>
  <c r="AG165" i="1"/>
  <c r="AI165" i="1"/>
  <c r="R165" i="1"/>
  <c r="AK165" i="1"/>
  <c r="S165" i="1"/>
  <c r="T165" i="1"/>
  <c r="W165" i="1"/>
  <c r="AL165" i="1"/>
  <c r="G166" i="1"/>
  <c r="I166" i="1"/>
  <c r="AE166" i="1"/>
  <c r="AF166" i="1"/>
  <c r="J166" i="1"/>
  <c r="K166" i="1"/>
  <c r="L166" i="1"/>
  <c r="O166" i="1"/>
  <c r="P166" i="1"/>
  <c r="Q166" i="1"/>
  <c r="AH166" i="1"/>
  <c r="AJ166" i="1"/>
  <c r="AG166" i="1"/>
  <c r="AI166" i="1"/>
  <c r="R166" i="1"/>
  <c r="AK166" i="1"/>
  <c r="S166" i="1"/>
  <c r="T166" i="1"/>
  <c r="W166" i="1"/>
  <c r="AL166" i="1"/>
  <c r="G167" i="1"/>
  <c r="I167" i="1"/>
  <c r="AE167" i="1"/>
  <c r="AF167" i="1"/>
  <c r="J167" i="1"/>
  <c r="K167" i="1"/>
  <c r="L167" i="1"/>
  <c r="O167" i="1"/>
  <c r="P167" i="1"/>
  <c r="Q167" i="1"/>
  <c r="AH167" i="1"/>
  <c r="AJ167" i="1"/>
  <c r="AG167" i="1"/>
  <c r="AI167" i="1"/>
  <c r="R167" i="1"/>
  <c r="AK167" i="1"/>
  <c r="S167" i="1"/>
  <c r="T167" i="1"/>
  <c r="W167" i="1"/>
  <c r="AL167" i="1"/>
  <c r="G168" i="1"/>
  <c r="I168" i="1"/>
  <c r="AE168" i="1"/>
  <c r="AF168" i="1"/>
  <c r="J168" i="1"/>
  <c r="K168" i="1"/>
  <c r="L168" i="1"/>
  <c r="O168" i="1"/>
  <c r="P168" i="1"/>
  <c r="Q168" i="1"/>
  <c r="AH168" i="1"/>
  <c r="AJ168" i="1"/>
  <c r="AG168" i="1"/>
  <c r="AI168" i="1"/>
  <c r="R168" i="1"/>
  <c r="AK168" i="1"/>
  <c r="S168" i="1"/>
  <c r="T168" i="1"/>
  <c r="W168" i="1"/>
  <c r="AL168" i="1"/>
  <c r="G169" i="1"/>
  <c r="I169" i="1"/>
  <c r="AE169" i="1"/>
  <c r="AF169" i="1"/>
  <c r="J169" i="1"/>
  <c r="K169" i="1"/>
  <c r="L169" i="1"/>
  <c r="O169" i="1"/>
  <c r="P169" i="1"/>
  <c r="Q169" i="1"/>
  <c r="AH169" i="1"/>
  <c r="AJ169" i="1"/>
  <c r="AG169" i="1"/>
  <c r="AI169" i="1"/>
  <c r="R169" i="1"/>
  <c r="AK169" i="1"/>
  <c r="S169" i="1"/>
  <c r="T169" i="1"/>
  <c r="W169" i="1"/>
  <c r="AL169" i="1"/>
  <c r="G170" i="1"/>
  <c r="I170" i="1"/>
  <c r="AE170" i="1"/>
  <c r="AF170" i="1"/>
  <c r="J170" i="1"/>
  <c r="K170" i="1"/>
  <c r="L170" i="1"/>
  <c r="O170" i="1"/>
  <c r="P170" i="1"/>
  <c r="Q170" i="1"/>
  <c r="AH170" i="1"/>
  <c r="AJ170" i="1"/>
  <c r="AG170" i="1"/>
  <c r="AI170" i="1"/>
  <c r="R170" i="1"/>
  <c r="AK170" i="1"/>
  <c r="S170" i="1"/>
  <c r="T170" i="1"/>
  <c r="W170" i="1"/>
  <c r="AL170" i="1"/>
  <c r="G171" i="1"/>
  <c r="I171" i="1"/>
  <c r="AE171" i="1"/>
  <c r="AF171" i="1"/>
  <c r="J171" i="1"/>
  <c r="K171" i="1"/>
  <c r="L171" i="1"/>
  <c r="O171" i="1"/>
  <c r="P171" i="1"/>
  <c r="Q171" i="1"/>
  <c r="AH171" i="1"/>
  <c r="AJ171" i="1"/>
  <c r="AG171" i="1"/>
  <c r="AI171" i="1"/>
  <c r="R171" i="1"/>
  <c r="AK171" i="1"/>
  <c r="S171" i="1"/>
  <c r="T171" i="1"/>
  <c r="W171" i="1"/>
  <c r="AL171" i="1"/>
  <c r="G172" i="1"/>
  <c r="I172" i="1"/>
  <c r="AE172" i="1"/>
  <c r="AF172" i="1"/>
  <c r="J172" i="1"/>
  <c r="K172" i="1"/>
  <c r="L172" i="1"/>
  <c r="O172" i="1"/>
  <c r="P172" i="1"/>
  <c r="Q172" i="1"/>
  <c r="AH172" i="1"/>
  <c r="AJ172" i="1"/>
  <c r="AG172" i="1"/>
  <c r="AI172" i="1"/>
  <c r="R172" i="1"/>
  <c r="AK172" i="1"/>
  <c r="S172" i="1"/>
  <c r="T172" i="1"/>
  <c r="W172" i="1"/>
  <c r="AL172" i="1"/>
  <c r="G173" i="1"/>
  <c r="I173" i="1"/>
  <c r="AE173" i="1"/>
  <c r="AF173" i="1"/>
  <c r="J173" i="1"/>
  <c r="K173" i="1"/>
  <c r="L173" i="1"/>
  <c r="O173" i="1"/>
  <c r="P173" i="1"/>
  <c r="Q173" i="1"/>
  <c r="AH173" i="1"/>
  <c r="AJ173" i="1"/>
  <c r="AG173" i="1"/>
  <c r="AI173" i="1"/>
  <c r="R173" i="1"/>
  <c r="AK173" i="1"/>
  <c r="S173" i="1"/>
  <c r="T173" i="1"/>
  <c r="W173" i="1"/>
  <c r="AL173" i="1"/>
  <c r="G176" i="1"/>
  <c r="I176" i="1"/>
  <c r="AE176" i="1"/>
  <c r="AF176" i="1"/>
  <c r="J176" i="1"/>
  <c r="K176" i="1"/>
  <c r="L176" i="1"/>
  <c r="O176" i="1"/>
  <c r="P176" i="1"/>
  <c r="Q176" i="1"/>
  <c r="AH176" i="1"/>
  <c r="AJ176" i="1"/>
  <c r="AG176" i="1"/>
  <c r="AI176" i="1"/>
  <c r="R176" i="1"/>
  <c r="AK176" i="1"/>
  <c r="S176" i="1"/>
  <c r="T176" i="1"/>
  <c r="W176" i="1"/>
  <c r="AL176" i="1"/>
  <c r="G177" i="1"/>
  <c r="I177" i="1"/>
  <c r="AE177" i="1"/>
  <c r="AF177" i="1"/>
  <c r="J177" i="1"/>
  <c r="K177" i="1"/>
  <c r="L177" i="1"/>
  <c r="O177" i="1"/>
  <c r="P177" i="1"/>
  <c r="Q177" i="1"/>
  <c r="AH177" i="1"/>
  <c r="AJ177" i="1"/>
  <c r="AG177" i="1"/>
  <c r="AI177" i="1"/>
  <c r="R177" i="1"/>
  <c r="AK177" i="1"/>
  <c r="S177" i="1"/>
  <c r="T177" i="1"/>
  <c r="W177" i="1"/>
  <c r="AL177" i="1"/>
  <c r="G178" i="1"/>
  <c r="I178" i="1"/>
  <c r="AE178" i="1"/>
  <c r="AF178" i="1"/>
  <c r="J178" i="1"/>
  <c r="K178" i="1"/>
  <c r="L178" i="1"/>
  <c r="O178" i="1"/>
  <c r="P178" i="1"/>
  <c r="Q178" i="1"/>
  <c r="AH178" i="1"/>
  <c r="AJ178" i="1"/>
  <c r="AG178" i="1"/>
  <c r="AI178" i="1"/>
  <c r="R178" i="1"/>
  <c r="AK178" i="1"/>
  <c r="S178" i="1"/>
  <c r="T178" i="1"/>
  <c r="W178" i="1"/>
  <c r="AL178" i="1"/>
  <c r="G179" i="1"/>
  <c r="I179" i="1"/>
  <c r="AE179" i="1"/>
  <c r="AF179" i="1"/>
  <c r="J179" i="1"/>
  <c r="K179" i="1"/>
  <c r="L179" i="1"/>
  <c r="O179" i="1"/>
  <c r="P179" i="1"/>
  <c r="Q179" i="1"/>
  <c r="AH179" i="1"/>
  <c r="AJ179" i="1"/>
  <c r="AG179" i="1"/>
  <c r="AI179" i="1"/>
  <c r="R179" i="1"/>
  <c r="AK179" i="1"/>
  <c r="S179" i="1"/>
  <c r="T179" i="1"/>
  <c r="W179" i="1"/>
  <c r="AL179" i="1"/>
  <c r="G180" i="1"/>
  <c r="I180" i="1"/>
  <c r="AE180" i="1"/>
  <c r="AF180" i="1"/>
  <c r="J180" i="1"/>
  <c r="K180" i="1"/>
  <c r="L180" i="1"/>
  <c r="O180" i="1"/>
  <c r="P180" i="1"/>
  <c r="Q180" i="1"/>
  <c r="AH180" i="1"/>
  <c r="AJ180" i="1"/>
  <c r="AG180" i="1"/>
  <c r="AI180" i="1"/>
  <c r="R180" i="1"/>
  <c r="AK180" i="1"/>
  <c r="S180" i="1"/>
  <c r="T180" i="1"/>
  <c r="W180" i="1"/>
  <c r="AL180" i="1"/>
  <c r="G181" i="1"/>
  <c r="I181" i="1"/>
  <c r="AE181" i="1"/>
  <c r="AF181" i="1"/>
  <c r="J181" i="1"/>
  <c r="K181" i="1"/>
  <c r="L181" i="1"/>
  <c r="O181" i="1"/>
  <c r="P181" i="1"/>
  <c r="Q181" i="1"/>
  <c r="AH181" i="1"/>
  <c r="AJ181" i="1"/>
  <c r="AG181" i="1"/>
  <c r="AI181" i="1"/>
  <c r="R181" i="1"/>
  <c r="AK181" i="1"/>
  <c r="S181" i="1"/>
  <c r="T181" i="1"/>
  <c r="W181" i="1"/>
  <c r="AL181" i="1"/>
  <c r="G182" i="1"/>
  <c r="I182" i="1"/>
  <c r="AE182" i="1"/>
  <c r="AF182" i="1"/>
  <c r="J182" i="1"/>
  <c r="K182" i="1"/>
  <c r="L182" i="1"/>
  <c r="O182" i="1"/>
  <c r="P182" i="1"/>
  <c r="Q182" i="1"/>
  <c r="AH182" i="1"/>
  <c r="AJ182" i="1"/>
  <c r="AG182" i="1"/>
  <c r="AI182" i="1"/>
  <c r="R182" i="1"/>
  <c r="AK182" i="1"/>
  <c r="S182" i="1"/>
  <c r="T182" i="1"/>
  <c r="W182" i="1"/>
  <c r="AL182" i="1"/>
  <c r="G183" i="1"/>
  <c r="I183" i="1"/>
  <c r="AE183" i="1"/>
  <c r="AF183" i="1"/>
  <c r="J183" i="1"/>
  <c r="K183" i="1"/>
  <c r="L183" i="1"/>
  <c r="O183" i="1"/>
  <c r="P183" i="1"/>
  <c r="Q183" i="1"/>
  <c r="AH183" i="1"/>
  <c r="AJ183" i="1"/>
  <c r="AG183" i="1"/>
  <c r="AI183" i="1"/>
  <c r="R183" i="1"/>
  <c r="AK183" i="1"/>
  <c r="S183" i="1"/>
  <c r="T183" i="1"/>
  <c r="W183" i="1"/>
  <c r="AL183" i="1"/>
  <c r="G184" i="1"/>
  <c r="I184" i="1"/>
  <c r="AE184" i="1"/>
  <c r="AF184" i="1"/>
  <c r="J184" i="1"/>
  <c r="K184" i="1"/>
  <c r="L184" i="1"/>
  <c r="O184" i="1"/>
  <c r="P184" i="1"/>
  <c r="Q184" i="1"/>
  <c r="AH184" i="1"/>
  <c r="AJ184" i="1"/>
  <c r="AG184" i="1"/>
  <c r="AI184" i="1"/>
  <c r="R184" i="1"/>
  <c r="AK184" i="1"/>
  <c r="S184" i="1"/>
  <c r="T184" i="1"/>
  <c r="W184" i="1"/>
  <c r="AL184" i="1"/>
  <c r="G185" i="1"/>
  <c r="I185" i="1"/>
  <c r="AE185" i="1"/>
  <c r="AF185" i="1"/>
  <c r="J185" i="1"/>
  <c r="K185" i="1"/>
  <c r="L185" i="1"/>
  <c r="O185" i="1"/>
  <c r="P185" i="1"/>
  <c r="Q185" i="1"/>
  <c r="AH185" i="1"/>
  <c r="AJ185" i="1"/>
  <c r="AG185" i="1"/>
  <c r="AI185" i="1"/>
  <c r="R185" i="1"/>
  <c r="AK185" i="1"/>
  <c r="S185" i="1"/>
  <c r="T185" i="1"/>
  <c r="W185" i="1"/>
  <c r="AL185" i="1"/>
  <c r="G186" i="1"/>
  <c r="I186" i="1"/>
  <c r="AE186" i="1"/>
  <c r="AF186" i="1"/>
  <c r="J186" i="1"/>
  <c r="K186" i="1"/>
  <c r="L186" i="1"/>
  <c r="O186" i="1"/>
  <c r="P186" i="1"/>
  <c r="Q186" i="1"/>
  <c r="AH186" i="1"/>
  <c r="AJ186" i="1"/>
  <c r="AG186" i="1"/>
  <c r="AI186" i="1"/>
  <c r="R186" i="1"/>
  <c r="AK186" i="1"/>
  <c r="S186" i="1"/>
  <c r="T186" i="1"/>
  <c r="W186" i="1"/>
  <c r="AL186" i="1"/>
  <c r="G187" i="1"/>
  <c r="I187" i="1"/>
  <c r="AE187" i="1"/>
  <c r="AF187" i="1"/>
  <c r="J187" i="1"/>
  <c r="K187" i="1"/>
  <c r="L187" i="1"/>
  <c r="O187" i="1"/>
  <c r="P187" i="1"/>
  <c r="Q187" i="1"/>
  <c r="AH187" i="1"/>
  <c r="AJ187" i="1"/>
  <c r="AG187" i="1"/>
  <c r="AI187" i="1"/>
  <c r="R187" i="1"/>
  <c r="AK187" i="1"/>
  <c r="S187" i="1"/>
  <c r="T187" i="1"/>
  <c r="W187" i="1"/>
  <c r="AL187" i="1"/>
  <c r="G188" i="1"/>
  <c r="I188" i="1"/>
  <c r="AE188" i="1"/>
  <c r="AF188" i="1"/>
  <c r="J188" i="1"/>
  <c r="K188" i="1"/>
  <c r="L188" i="1"/>
  <c r="O188" i="1"/>
  <c r="P188" i="1"/>
  <c r="Q188" i="1"/>
  <c r="AH188" i="1"/>
  <c r="AJ188" i="1"/>
  <c r="AG188" i="1"/>
  <c r="AI188" i="1"/>
  <c r="R188" i="1"/>
  <c r="AK188" i="1"/>
  <c r="S188" i="1"/>
  <c r="T188" i="1"/>
  <c r="W188" i="1"/>
  <c r="AL188" i="1"/>
  <c r="G189" i="1"/>
  <c r="I189" i="1"/>
  <c r="AE189" i="1"/>
  <c r="AF189" i="1"/>
  <c r="J189" i="1"/>
  <c r="K189" i="1"/>
  <c r="L189" i="1"/>
  <c r="O189" i="1"/>
  <c r="P189" i="1"/>
  <c r="Q189" i="1"/>
  <c r="AH189" i="1"/>
  <c r="AJ189" i="1"/>
  <c r="AG189" i="1"/>
  <c r="AI189" i="1"/>
  <c r="R189" i="1"/>
  <c r="AK189" i="1"/>
  <c r="S189" i="1"/>
  <c r="T189" i="1"/>
  <c r="W189" i="1"/>
  <c r="AL189" i="1"/>
  <c r="G190" i="1"/>
  <c r="I190" i="1"/>
  <c r="AE190" i="1"/>
  <c r="AF190" i="1"/>
  <c r="J190" i="1"/>
  <c r="K190" i="1"/>
  <c r="L190" i="1"/>
  <c r="O190" i="1"/>
  <c r="P190" i="1"/>
  <c r="Q190" i="1"/>
  <c r="AH190" i="1"/>
  <c r="AJ190" i="1"/>
  <c r="AL190" i="1"/>
  <c r="AG190" i="1"/>
  <c r="AI190" i="1"/>
  <c r="R190" i="1"/>
  <c r="AK190" i="1"/>
  <c r="S190" i="1"/>
  <c r="T190" i="1"/>
  <c r="W190" i="1"/>
  <c r="G191" i="1"/>
  <c r="I191" i="1"/>
  <c r="AE191" i="1"/>
  <c r="AF191" i="1"/>
  <c r="J191" i="1"/>
  <c r="K191" i="1"/>
  <c r="L191" i="1"/>
  <c r="O191" i="1"/>
  <c r="P191" i="1"/>
  <c r="Q191" i="1"/>
  <c r="AH191" i="1"/>
  <c r="AJ191" i="1"/>
  <c r="AL191" i="1"/>
  <c r="AG191" i="1"/>
  <c r="AI191" i="1"/>
  <c r="R191" i="1"/>
  <c r="AK191" i="1"/>
  <c r="S191" i="1"/>
  <c r="T191" i="1"/>
  <c r="W191" i="1"/>
  <c r="G192" i="1"/>
  <c r="I192" i="1"/>
  <c r="AE192" i="1"/>
  <c r="AF192" i="1"/>
  <c r="J192" i="1"/>
  <c r="K192" i="1"/>
  <c r="L192" i="1"/>
  <c r="O192" i="1"/>
  <c r="P192" i="1"/>
  <c r="Q192" i="1"/>
  <c r="AH192" i="1"/>
  <c r="AJ192" i="1"/>
  <c r="AL192" i="1"/>
  <c r="AG192" i="1"/>
  <c r="AI192" i="1"/>
  <c r="R192" i="1"/>
  <c r="AK192" i="1"/>
  <c r="S192" i="1"/>
  <c r="T192" i="1"/>
  <c r="W192" i="1"/>
  <c r="G193" i="1"/>
  <c r="I193" i="1"/>
  <c r="AE193" i="1"/>
  <c r="AF193" i="1"/>
  <c r="J193" i="1"/>
  <c r="K193" i="1"/>
  <c r="L193" i="1"/>
  <c r="O193" i="1"/>
  <c r="P193" i="1"/>
  <c r="Q193" i="1"/>
  <c r="AH193" i="1"/>
  <c r="AJ193" i="1"/>
  <c r="AL193" i="1"/>
  <c r="AG193" i="1"/>
  <c r="AI193" i="1"/>
  <c r="R193" i="1"/>
  <c r="AK193" i="1"/>
  <c r="S193" i="1"/>
  <c r="T193" i="1"/>
  <c r="W193" i="1"/>
  <c r="G194" i="1"/>
  <c r="I194" i="1"/>
  <c r="AE194" i="1"/>
  <c r="AF194" i="1"/>
  <c r="J194" i="1"/>
  <c r="K194" i="1"/>
  <c r="L194" i="1"/>
  <c r="O194" i="1"/>
  <c r="P194" i="1"/>
  <c r="Q194" i="1"/>
  <c r="AH194" i="1"/>
  <c r="AJ194" i="1"/>
  <c r="AL194" i="1"/>
  <c r="AG194" i="1"/>
  <c r="AI194" i="1"/>
  <c r="R194" i="1"/>
  <c r="AK194" i="1"/>
  <c r="S194" i="1"/>
  <c r="T194" i="1"/>
  <c r="W194" i="1"/>
  <c r="G195" i="1"/>
  <c r="I195" i="1"/>
  <c r="AE195" i="1"/>
  <c r="AF195" i="1"/>
  <c r="J195" i="1"/>
  <c r="K195" i="1"/>
  <c r="L195" i="1"/>
  <c r="O195" i="1"/>
  <c r="P195" i="1"/>
  <c r="Q195" i="1"/>
  <c r="AH195" i="1"/>
  <c r="AJ195" i="1"/>
  <c r="AL195" i="1"/>
  <c r="AG195" i="1"/>
  <c r="AI195" i="1"/>
  <c r="R195" i="1"/>
  <c r="AK195" i="1"/>
  <c r="S195" i="1"/>
  <c r="T195" i="1"/>
  <c r="W195" i="1"/>
  <c r="G196" i="1"/>
  <c r="I196" i="1"/>
  <c r="AE196" i="1"/>
  <c r="AF196" i="1"/>
  <c r="J196" i="1"/>
  <c r="K196" i="1"/>
  <c r="L196" i="1"/>
  <c r="O196" i="1"/>
  <c r="P196" i="1"/>
  <c r="Q196" i="1"/>
  <c r="AH196" i="1"/>
  <c r="AJ196" i="1"/>
  <c r="AL196" i="1"/>
  <c r="AG196" i="1"/>
  <c r="AI196" i="1"/>
  <c r="R196" i="1"/>
  <c r="AK196" i="1"/>
  <c r="S196" i="1"/>
  <c r="T196" i="1"/>
  <c r="W196" i="1"/>
  <c r="G197" i="1"/>
  <c r="I197" i="1"/>
  <c r="AE197" i="1"/>
  <c r="AF197" i="1"/>
  <c r="J197" i="1"/>
  <c r="K197" i="1"/>
  <c r="L197" i="1"/>
  <c r="O197" i="1"/>
  <c r="P197" i="1"/>
  <c r="Q197" i="1"/>
  <c r="AH197" i="1"/>
  <c r="AJ197" i="1"/>
  <c r="AL197" i="1"/>
  <c r="AG197" i="1"/>
  <c r="AI197" i="1"/>
  <c r="R197" i="1"/>
  <c r="AK197" i="1"/>
  <c r="S197" i="1"/>
  <c r="T197" i="1"/>
  <c r="W197" i="1"/>
  <c r="G198" i="1"/>
  <c r="I198" i="1"/>
  <c r="AE198" i="1"/>
  <c r="AF198" i="1"/>
  <c r="J198" i="1"/>
  <c r="K198" i="1"/>
  <c r="L198" i="1"/>
  <c r="O198" i="1"/>
  <c r="P198" i="1"/>
  <c r="Q198" i="1"/>
  <c r="AH198" i="1"/>
  <c r="AJ198" i="1"/>
  <c r="AL198" i="1"/>
  <c r="AG198" i="1"/>
  <c r="AI198" i="1"/>
  <c r="R198" i="1"/>
  <c r="AK198" i="1"/>
  <c r="S198" i="1"/>
  <c r="T198" i="1"/>
  <c r="W198" i="1"/>
  <c r="G199" i="1"/>
  <c r="I199" i="1"/>
  <c r="AE199" i="1"/>
  <c r="AF199" i="1"/>
  <c r="J199" i="1"/>
  <c r="K199" i="1"/>
  <c r="L199" i="1"/>
  <c r="O199" i="1"/>
  <c r="P199" i="1"/>
  <c r="Q199" i="1"/>
  <c r="AH199" i="1"/>
  <c r="AJ199" i="1"/>
  <c r="AL199" i="1"/>
  <c r="AG199" i="1"/>
  <c r="AI199" i="1"/>
  <c r="R199" i="1"/>
  <c r="AK199" i="1"/>
  <c r="S199" i="1"/>
  <c r="T199" i="1"/>
  <c r="W199" i="1"/>
  <c r="G200" i="1"/>
  <c r="I200" i="1"/>
  <c r="AE200" i="1"/>
  <c r="AF200" i="1"/>
  <c r="J200" i="1"/>
  <c r="K200" i="1"/>
  <c r="L200" i="1"/>
  <c r="O200" i="1"/>
  <c r="P200" i="1"/>
  <c r="Q200" i="1"/>
  <c r="AH200" i="1"/>
  <c r="AJ200" i="1"/>
  <c r="AL200" i="1"/>
  <c r="AG200" i="1"/>
  <c r="AI200" i="1"/>
  <c r="R200" i="1"/>
  <c r="AK200" i="1"/>
  <c r="S200" i="1"/>
  <c r="T200" i="1"/>
  <c r="W200" i="1"/>
  <c r="G201" i="1"/>
  <c r="I201" i="1"/>
  <c r="AE201" i="1"/>
  <c r="AF201" i="1"/>
  <c r="J201" i="1"/>
  <c r="K201" i="1"/>
  <c r="L201" i="1"/>
  <c r="O201" i="1"/>
  <c r="P201" i="1"/>
  <c r="Q201" i="1"/>
  <c r="AH201" i="1"/>
  <c r="AJ201" i="1"/>
  <c r="AL201" i="1"/>
  <c r="AG201" i="1"/>
  <c r="AI201" i="1"/>
  <c r="R201" i="1"/>
  <c r="AK201" i="1"/>
  <c r="S201" i="1"/>
  <c r="T201" i="1"/>
  <c r="W201" i="1"/>
  <c r="G202" i="1"/>
  <c r="I202" i="1"/>
  <c r="AE202" i="1"/>
  <c r="AF202" i="1"/>
  <c r="J202" i="1"/>
  <c r="K202" i="1"/>
  <c r="L202" i="1"/>
  <c r="O202" i="1"/>
  <c r="P202" i="1"/>
  <c r="Q202" i="1"/>
  <c r="AH202" i="1"/>
  <c r="AJ202" i="1"/>
  <c r="AL202" i="1"/>
  <c r="AG202" i="1"/>
  <c r="AI202" i="1"/>
  <c r="R202" i="1"/>
  <c r="AK202" i="1"/>
  <c r="S202" i="1"/>
  <c r="T202" i="1"/>
  <c r="W202" i="1"/>
  <c r="G203" i="1"/>
  <c r="I203" i="1"/>
  <c r="AE203" i="1"/>
  <c r="AF203" i="1"/>
  <c r="J203" i="1"/>
  <c r="K203" i="1"/>
  <c r="L203" i="1"/>
  <c r="O203" i="1"/>
  <c r="P203" i="1"/>
  <c r="Q203" i="1"/>
  <c r="AH203" i="1"/>
  <c r="AJ203" i="1"/>
  <c r="AL203" i="1"/>
  <c r="AG203" i="1"/>
  <c r="AI203" i="1"/>
  <c r="R203" i="1"/>
  <c r="AK203" i="1"/>
  <c r="S203" i="1"/>
  <c r="T203" i="1"/>
  <c r="W203" i="1"/>
  <c r="G204" i="1"/>
  <c r="I204" i="1"/>
  <c r="AE204" i="1"/>
  <c r="AF204" i="1"/>
  <c r="J204" i="1"/>
  <c r="K204" i="1"/>
  <c r="L204" i="1"/>
  <c r="O204" i="1"/>
  <c r="P204" i="1"/>
  <c r="Q204" i="1"/>
  <c r="AH204" i="1"/>
  <c r="AJ204" i="1"/>
  <c r="AL204" i="1"/>
  <c r="AG204" i="1"/>
  <c r="AI204" i="1"/>
  <c r="R204" i="1"/>
  <c r="AK204" i="1"/>
  <c r="S204" i="1"/>
  <c r="T204" i="1"/>
  <c r="W204" i="1"/>
  <c r="G205" i="1"/>
  <c r="I205" i="1"/>
  <c r="AE205" i="1"/>
  <c r="AF205" i="1"/>
  <c r="J205" i="1"/>
  <c r="K205" i="1"/>
  <c r="L205" i="1"/>
  <c r="O205" i="1"/>
  <c r="P205" i="1"/>
  <c r="Q205" i="1"/>
  <c r="AH205" i="1"/>
  <c r="AJ205" i="1"/>
  <c r="AL205" i="1"/>
  <c r="AG205" i="1"/>
  <c r="AI205" i="1"/>
  <c r="R205" i="1"/>
  <c r="AK205" i="1"/>
  <c r="S205" i="1"/>
  <c r="T205" i="1"/>
  <c r="W205" i="1"/>
  <c r="G206" i="1"/>
  <c r="I206" i="1"/>
  <c r="AE206" i="1"/>
  <c r="AF206" i="1"/>
  <c r="J206" i="1"/>
  <c r="K206" i="1"/>
  <c r="L206" i="1"/>
  <c r="O206" i="1"/>
  <c r="P206" i="1"/>
  <c r="Q206" i="1"/>
  <c r="AH206" i="1"/>
  <c r="AJ206" i="1"/>
  <c r="AL206" i="1"/>
  <c r="AG206" i="1"/>
  <c r="AI206" i="1"/>
  <c r="R206" i="1"/>
  <c r="AK206" i="1"/>
  <c r="S206" i="1"/>
  <c r="T206" i="1"/>
  <c r="W206" i="1"/>
  <c r="G207" i="1"/>
  <c r="I207" i="1"/>
  <c r="AE207" i="1"/>
  <c r="AF207" i="1"/>
  <c r="J207" i="1"/>
  <c r="K207" i="1"/>
  <c r="L207" i="1"/>
  <c r="O207" i="1"/>
  <c r="P207" i="1"/>
  <c r="Q207" i="1"/>
  <c r="AH207" i="1"/>
  <c r="AJ207" i="1"/>
  <c r="AL207" i="1"/>
  <c r="AG207" i="1"/>
  <c r="AI207" i="1"/>
  <c r="R207" i="1"/>
  <c r="AK207" i="1"/>
  <c r="S207" i="1"/>
  <c r="T207" i="1"/>
  <c r="W207" i="1"/>
  <c r="G208" i="1"/>
  <c r="I208" i="1"/>
  <c r="AE208" i="1"/>
  <c r="AF208" i="1"/>
  <c r="J208" i="1"/>
  <c r="K208" i="1"/>
  <c r="L208" i="1"/>
  <c r="O208" i="1"/>
  <c r="P208" i="1"/>
  <c r="Q208" i="1"/>
  <c r="AH208" i="1"/>
  <c r="AJ208" i="1"/>
  <c r="AL208" i="1"/>
  <c r="AG208" i="1"/>
  <c r="AI208" i="1"/>
  <c r="R208" i="1"/>
  <c r="AK208" i="1"/>
  <c r="S208" i="1"/>
  <c r="T208" i="1"/>
  <c r="W208" i="1"/>
  <c r="G209" i="1"/>
  <c r="I209" i="1"/>
  <c r="AE209" i="1"/>
  <c r="AF209" i="1"/>
  <c r="J209" i="1"/>
  <c r="K209" i="1"/>
  <c r="L209" i="1"/>
  <c r="O209" i="1"/>
  <c r="P209" i="1"/>
  <c r="Q209" i="1"/>
  <c r="AH209" i="1"/>
  <c r="AJ209" i="1"/>
  <c r="AL209" i="1"/>
  <c r="AG209" i="1"/>
  <c r="AI209" i="1"/>
  <c r="R209" i="1"/>
  <c r="AK209" i="1"/>
  <c r="S209" i="1"/>
  <c r="T209" i="1"/>
  <c r="W209" i="1"/>
  <c r="G210" i="1"/>
  <c r="I210" i="1"/>
  <c r="AE210" i="1"/>
  <c r="AF210" i="1"/>
  <c r="J210" i="1"/>
  <c r="K210" i="1"/>
  <c r="L210" i="1"/>
  <c r="O210" i="1"/>
  <c r="P210" i="1"/>
  <c r="Q210" i="1"/>
  <c r="AH210" i="1"/>
  <c r="AJ210" i="1"/>
  <c r="AL210" i="1"/>
  <c r="AG210" i="1"/>
  <c r="AI210" i="1"/>
  <c r="R210" i="1"/>
  <c r="AK210" i="1"/>
  <c r="S210" i="1"/>
  <c r="T210" i="1"/>
  <c r="W210" i="1"/>
  <c r="G213" i="1"/>
  <c r="I213" i="1"/>
  <c r="AE213" i="1"/>
  <c r="AF213" i="1"/>
  <c r="J213" i="1"/>
  <c r="K213" i="1"/>
  <c r="L213" i="1"/>
  <c r="O213" i="1"/>
  <c r="P213" i="1"/>
  <c r="Q213" i="1"/>
  <c r="AH213" i="1"/>
  <c r="AJ213" i="1"/>
  <c r="AL213" i="1"/>
  <c r="AG213" i="1"/>
  <c r="AI213" i="1"/>
  <c r="R213" i="1"/>
  <c r="AK213" i="1"/>
  <c r="S213" i="1"/>
  <c r="T213" i="1"/>
  <c r="W213" i="1"/>
  <c r="G214" i="1"/>
  <c r="I214" i="1"/>
  <c r="AE214" i="1"/>
  <c r="AF214" i="1"/>
  <c r="J214" i="1"/>
  <c r="K214" i="1"/>
  <c r="L214" i="1"/>
  <c r="O214" i="1"/>
  <c r="P214" i="1"/>
  <c r="Q214" i="1"/>
  <c r="AH214" i="1"/>
  <c r="AJ214" i="1"/>
  <c r="AL214" i="1"/>
  <c r="AG214" i="1"/>
  <c r="AI214" i="1"/>
  <c r="R214" i="1"/>
  <c r="AK214" i="1"/>
  <c r="S214" i="1"/>
  <c r="T214" i="1"/>
  <c r="W214" i="1"/>
  <c r="G215" i="1"/>
  <c r="I215" i="1"/>
  <c r="AE215" i="1"/>
  <c r="AF215" i="1"/>
  <c r="J215" i="1"/>
  <c r="K215" i="1"/>
  <c r="L215" i="1"/>
  <c r="O215" i="1"/>
  <c r="P215" i="1"/>
  <c r="Q215" i="1"/>
  <c r="AH215" i="1"/>
  <c r="AJ215" i="1"/>
  <c r="AL215" i="1"/>
  <c r="AG215" i="1"/>
  <c r="AI215" i="1"/>
  <c r="R215" i="1"/>
  <c r="AK215" i="1"/>
  <c r="S215" i="1"/>
  <c r="T215" i="1"/>
  <c r="W215" i="1"/>
  <c r="G216" i="1"/>
  <c r="I216" i="1"/>
  <c r="AE216" i="1"/>
  <c r="AF216" i="1"/>
  <c r="J216" i="1"/>
  <c r="K216" i="1"/>
  <c r="L216" i="1"/>
  <c r="O216" i="1"/>
  <c r="P216" i="1"/>
  <c r="Q216" i="1"/>
  <c r="AH216" i="1"/>
  <c r="AJ216" i="1"/>
  <c r="AL216" i="1"/>
  <c r="AG216" i="1"/>
  <c r="AI216" i="1"/>
  <c r="R216" i="1"/>
  <c r="AK216" i="1"/>
  <c r="S216" i="1"/>
  <c r="T216" i="1"/>
  <c r="W216" i="1"/>
  <c r="G217" i="1"/>
  <c r="I217" i="1"/>
  <c r="AE217" i="1"/>
  <c r="AF217" i="1"/>
  <c r="J217" i="1"/>
  <c r="K217" i="1"/>
  <c r="L217" i="1"/>
  <c r="O217" i="1"/>
  <c r="P217" i="1"/>
  <c r="Q217" i="1"/>
  <c r="AH217" i="1"/>
  <c r="AJ217" i="1"/>
  <c r="AL217" i="1"/>
  <c r="AG217" i="1"/>
  <c r="AI217" i="1"/>
  <c r="R217" i="1"/>
  <c r="AK217" i="1"/>
  <c r="S217" i="1"/>
  <c r="T217" i="1"/>
  <c r="W217" i="1"/>
  <c r="G218" i="1"/>
  <c r="I218" i="1"/>
  <c r="AE218" i="1"/>
  <c r="AF218" i="1"/>
  <c r="J218" i="1"/>
  <c r="K218" i="1"/>
  <c r="L218" i="1"/>
  <c r="O218" i="1"/>
  <c r="P218" i="1"/>
  <c r="Q218" i="1"/>
  <c r="AH218" i="1"/>
  <c r="AJ218" i="1"/>
  <c r="AL218" i="1"/>
  <c r="AG218" i="1"/>
  <c r="AI218" i="1"/>
  <c r="R218" i="1"/>
  <c r="AK218" i="1"/>
  <c r="S218" i="1"/>
  <c r="T218" i="1"/>
  <c r="W218" i="1"/>
  <c r="G219" i="1"/>
  <c r="I219" i="1"/>
  <c r="AE219" i="1"/>
  <c r="AF219" i="1"/>
  <c r="J219" i="1"/>
  <c r="K219" i="1"/>
  <c r="L219" i="1"/>
  <c r="O219" i="1"/>
  <c r="P219" i="1"/>
  <c r="Q219" i="1"/>
  <c r="AH219" i="1"/>
  <c r="AJ219" i="1"/>
  <c r="AL219" i="1"/>
  <c r="AG219" i="1"/>
  <c r="AI219" i="1"/>
  <c r="R219" i="1"/>
  <c r="AK219" i="1"/>
  <c r="S219" i="1"/>
  <c r="T219" i="1"/>
  <c r="W219" i="1"/>
  <c r="G220" i="1"/>
  <c r="I220" i="1"/>
  <c r="AE220" i="1"/>
  <c r="AF220" i="1"/>
  <c r="J220" i="1"/>
  <c r="K220" i="1"/>
  <c r="L220" i="1"/>
  <c r="O220" i="1"/>
  <c r="P220" i="1"/>
  <c r="Q220" i="1"/>
  <c r="AH220" i="1"/>
  <c r="AJ220" i="1"/>
  <c r="AL220" i="1"/>
  <c r="AG220" i="1"/>
  <c r="AI220" i="1"/>
  <c r="R220" i="1"/>
  <c r="AK220" i="1"/>
  <c r="S220" i="1"/>
  <c r="T220" i="1"/>
  <c r="W220" i="1"/>
  <c r="G221" i="1"/>
  <c r="I221" i="1"/>
  <c r="AE221" i="1"/>
  <c r="AF221" i="1"/>
  <c r="J221" i="1"/>
  <c r="K221" i="1"/>
  <c r="L221" i="1"/>
  <c r="O221" i="1"/>
  <c r="P221" i="1"/>
  <c r="Q221" i="1"/>
  <c r="AH221" i="1"/>
  <c r="AJ221" i="1"/>
  <c r="AL221" i="1"/>
  <c r="AG221" i="1"/>
  <c r="AI221" i="1"/>
  <c r="R221" i="1"/>
  <c r="AK221" i="1"/>
  <c r="S221" i="1"/>
  <c r="T221" i="1"/>
  <c r="W221" i="1"/>
  <c r="G222" i="1"/>
  <c r="I222" i="1"/>
  <c r="AE222" i="1"/>
  <c r="AF222" i="1"/>
  <c r="J222" i="1"/>
  <c r="K222" i="1"/>
  <c r="L222" i="1"/>
  <c r="O222" i="1"/>
  <c r="P222" i="1"/>
  <c r="Q222" i="1"/>
  <c r="AH222" i="1"/>
  <c r="AJ222" i="1"/>
  <c r="AL222" i="1"/>
  <c r="AG222" i="1"/>
  <c r="AI222" i="1"/>
  <c r="R222" i="1"/>
  <c r="AK222" i="1"/>
  <c r="S222" i="1"/>
  <c r="T222" i="1"/>
  <c r="W222" i="1"/>
  <c r="G223" i="1"/>
  <c r="I223" i="1"/>
  <c r="AE223" i="1"/>
  <c r="AF223" i="1"/>
  <c r="J223" i="1"/>
  <c r="K223" i="1"/>
  <c r="L223" i="1"/>
  <c r="O223" i="1"/>
  <c r="P223" i="1"/>
  <c r="Q223" i="1"/>
  <c r="AH223" i="1"/>
  <c r="AJ223" i="1"/>
  <c r="AL223" i="1"/>
  <c r="AG223" i="1"/>
  <c r="AI223" i="1"/>
  <c r="R223" i="1"/>
  <c r="AK223" i="1"/>
  <c r="S223" i="1"/>
  <c r="T223" i="1"/>
  <c r="W223" i="1"/>
  <c r="G224" i="1"/>
  <c r="I224" i="1"/>
  <c r="AE224" i="1"/>
  <c r="AF224" i="1"/>
  <c r="J224" i="1"/>
  <c r="K224" i="1"/>
  <c r="L224" i="1"/>
  <c r="O224" i="1"/>
  <c r="P224" i="1"/>
  <c r="Q224" i="1"/>
  <c r="AH224" i="1"/>
  <c r="AJ224" i="1"/>
  <c r="AL224" i="1"/>
  <c r="AG224" i="1"/>
  <c r="AI224" i="1"/>
  <c r="R224" i="1"/>
  <c r="AK224" i="1"/>
  <c r="S224" i="1"/>
  <c r="T224" i="1"/>
  <c r="W224" i="1"/>
  <c r="G225" i="1"/>
  <c r="I225" i="1"/>
  <c r="AE225" i="1"/>
  <c r="AF225" i="1"/>
  <c r="J225" i="1"/>
  <c r="K225" i="1"/>
  <c r="L225" i="1"/>
  <c r="O225" i="1"/>
  <c r="P225" i="1"/>
  <c r="Q225" i="1"/>
  <c r="AH225" i="1"/>
  <c r="AJ225" i="1"/>
  <c r="AL225" i="1"/>
  <c r="AG225" i="1"/>
  <c r="AI225" i="1"/>
  <c r="R225" i="1"/>
  <c r="AK225" i="1"/>
  <c r="S225" i="1"/>
  <c r="T225" i="1"/>
  <c r="W225" i="1"/>
  <c r="G226" i="1"/>
  <c r="I226" i="1"/>
  <c r="AE226" i="1"/>
  <c r="AF226" i="1"/>
  <c r="J226" i="1"/>
  <c r="K226" i="1"/>
  <c r="L226" i="1"/>
  <c r="O226" i="1"/>
  <c r="P226" i="1"/>
  <c r="Q226" i="1"/>
  <c r="AH226" i="1"/>
  <c r="AJ226" i="1"/>
  <c r="AL226" i="1"/>
  <c r="AG226" i="1"/>
  <c r="AI226" i="1"/>
  <c r="R226" i="1"/>
  <c r="AK226" i="1"/>
  <c r="S226" i="1"/>
  <c r="T226" i="1"/>
  <c r="W226" i="1"/>
  <c r="G227" i="1"/>
  <c r="I227" i="1"/>
  <c r="AE227" i="1"/>
  <c r="AF227" i="1"/>
  <c r="J227" i="1"/>
  <c r="K227" i="1"/>
  <c r="L227" i="1"/>
  <c r="O227" i="1"/>
  <c r="P227" i="1"/>
  <c r="Q227" i="1"/>
  <c r="AH227" i="1"/>
  <c r="AJ227" i="1"/>
  <c r="AL227" i="1"/>
  <c r="AG227" i="1"/>
  <c r="AI227" i="1"/>
  <c r="R227" i="1"/>
  <c r="AK227" i="1"/>
  <c r="S227" i="1"/>
  <c r="T227" i="1"/>
  <c r="W227" i="1"/>
  <c r="G228" i="1"/>
  <c r="I228" i="1"/>
  <c r="AE228" i="1"/>
  <c r="AF228" i="1"/>
  <c r="J228" i="1"/>
  <c r="K228" i="1"/>
  <c r="L228" i="1"/>
  <c r="O228" i="1"/>
  <c r="P228" i="1"/>
  <c r="Q228" i="1"/>
  <c r="AH228" i="1"/>
  <c r="AJ228" i="1"/>
  <c r="AL228" i="1"/>
  <c r="AG228" i="1"/>
  <c r="AI228" i="1"/>
  <c r="R228" i="1"/>
  <c r="AK228" i="1"/>
  <c r="S228" i="1"/>
  <c r="T228" i="1"/>
  <c r="W228" i="1"/>
  <c r="G229" i="1"/>
  <c r="I229" i="1"/>
  <c r="AE229" i="1"/>
  <c r="AF229" i="1"/>
  <c r="J229" i="1"/>
  <c r="K229" i="1"/>
  <c r="L229" i="1"/>
  <c r="O229" i="1"/>
  <c r="P229" i="1"/>
  <c r="Q229" i="1"/>
  <c r="AH229" i="1"/>
  <c r="AJ229" i="1"/>
  <c r="AL229" i="1"/>
  <c r="AG229" i="1"/>
  <c r="AI229" i="1"/>
  <c r="R229" i="1"/>
  <c r="AK229" i="1"/>
  <c r="S229" i="1"/>
  <c r="T229" i="1"/>
  <c r="W229" i="1"/>
  <c r="G230" i="1"/>
  <c r="I230" i="1"/>
  <c r="AE230" i="1"/>
  <c r="AF230" i="1"/>
  <c r="J230" i="1"/>
  <c r="K230" i="1"/>
  <c r="L230" i="1"/>
  <c r="O230" i="1"/>
  <c r="P230" i="1"/>
  <c r="Q230" i="1"/>
  <c r="AH230" i="1"/>
  <c r="AJ230" i="1"/>
  <c r="AL230" i="1"/>
  <c r="AG230" i="1"/>
  <c r="AI230" i="1"/>
  <c r="R230" i="1"/>
  <c r="AK230" i="1"/>
  <c r="S230" i="1"/>
  <c r="T230" i="1"/>
  <c r="W230" i="1"/>
  <c r="G231" i="1"/>
  <c r="I231" i="1"/>
  <c r="AE231" i="1"/>
  <c r="AF231" i="1"/>
  <c r="J231" i="1"/>
  <c r="K231" i="1"/>
  <c r="L231" i="1"/>
  <c r="O231" i="1"/>
  <c r="P231" i="1"/>
  <c r="Q231" i="1"/>
  <c r="AH231" i="1"/>
  <c r="AJ231" i="1"/>
  <c r="AL231" i="1"/>
  <c r="AG231" i="1"/>
  <c r="AI231" i="1"/>
  <c r="R231" i="1"/>
  <c r="AK231" i="1"/>
  <c r="S231" i="1"/>
  <c r="T231" i="1"/>
  <c r="W231" i="1"/>
  <c r="G232" i="1"/>
  <c r="I232" i="1"/>
  <c r="AE232" i="1"/>
  <c r="AF232" i="1"/>
  <c r="J232" i="1"/>
  <c r="K232" i="1"/>
  <c r="L232" i="1"/>
  <c r="O232" i="1"/>
  <c r="P232" i="1"/>
  <c r="Q232" i="1"/>
  <c r="AH232" i="1"/>
  <c r="AJ232" i="1"/>
  <c r="AL232" i="1"/>
  <c r="AG232" i="1"/>
  <c r="AI232" i="1"/>
  <c r="R232" i="1"/>
  <c r="AK232" i="1"/>
  <c r="S232" i="1"/>
  <c r="T232" i="1"/>
  <c r="W232" i="1"/>
  <c r="G233" i="1"/>
  <c r="I233" i="1"/>
  <c r="AE233" i="1"/>
  <c r="AF233" i="1"/>
  <c r="J233" i="1"/>
  <c r="K233" i="1"/>
  <c r="L233" i="1"/>
  <c r="O233" i="1"/>
  <c r="P233" i="1"/>
  <c r="Q233" i="1"/>
  <c r="AH233" i="1"/>
  <c r="AJ233" i="1"/>
  <c r="AL233" i="1"/>
  <c r="AG233" i="1"/>
  <c r="AI233" i="1"/>
  <c r="R233" i="1"/>
  <c r="AK233" i="1"/>
  <c r="S233" i="1"/>
  <c r="T233" i="1"/>
  <c r="W233" i="1"/>
  <c r="G234" i="1"/>
  <c r="I234" i="1"/>
  <c r="AE234" i="1"/>
  <c r="AF234" i="1"/>
  <c r="J234" i="1"/>
  <c r="K234" i="1"/>
  <c r="L234" i="1"/>
  <c r="O234" i="1"/>
  <c r="P234" i="1"/>
  <c r="Q234" i="1"/>
  <c r="AH234" i="1"/>
  <c r="AJ234" i="1"/>
  <c r="AL234" i="1"/>
  <c r="AG234" i="1"/>
  <c r="AI234" i="1"/>
  <c r="R234" i="1"/>
  <c r="AK234" i="1"/>
  <c r="S234" i="1"/>
  <c r="T234" i="1"/>
  <c r="W234" i="1"/>
  <c r="G235" i="1"/>
  <c r="I235" i="1"/>
  <c r="AE235" i="1"/>
  <c r="AF235" i="1"/>
  <c r="J235" i="1"/>
  <c r="K235" i="1"/>
  <c r="L235" i="1"/>
  <c r="O235" i="1"/>
  <c r="P235" i="1"/>
  <c r="Q235" i="1"/>
  <c r="AH235" i="1"/>
  <c r="AJ235" i="1"/>
  <c r="AL235" i="1"/>
  <c r="AG235" i="1"/>
  <c r="AI235" i="1"/>
  <c r="R235" i="1"/>
  <c r="AK235" i="1"/>
  <c r="S235" i="1"/>
  <c r="T235" i="1"/>
  <c r="W235" i="1"/>
  <c r="G236" i="1"/>
  <c r="I236" i="1"/>
  <c r="AE236" i="1"/>
  <c r="AF236" i="1"/>
  <c r="J236" i="1"/>
  <c r="K236" i="1"/>
  <c r="L236" i="1"/>
  <c r="O236" i="1"/>
  <c r="P236" i="1"/>
  <c r="Q236" i="1"/>
  <c r="AH236" i="1"/>
  <c r="AJ236" i="1"/>
  <c r="AL236" i="1"/>
  <c r="AG236" i="1"/>
  <c r="AI236" i="1"/>
  <c r="R236" i="1"/>
  <c r="AK236" i="1"/>
  <c r="S236" i="1"/>
  <c r="T236" i="1"/>
  <c r="W236" i="1"/>
  <c r="G237" i="1"/>
  <c r="I237" i="1"/>
  <c r="AE237" i="1"/>
  <c r="AF237" i="1"/>
  <c r="J237" i="1"/>
  <c r="K237" i="1"/>
  <c r="L237" i="1"/>
  <c r="O237" i="1"/>
  <c r="P237" i="1"/>
  <c r="Q237" i="1"/>
  <c r="AH237" i="1"/>
  <c r="AJ237" i="1"/>
  <c r="AG237" i="1"/>
  <c r="AI237" i="1"/>
  <c r="R237" i="1"/>
  <c r="AK237" i="1"/>
  <c r="S237" i="1"/>
  <c r="T237" i="1"/>
  <c r="W237" i="1"/>
  <c r="AL237" i="1"/>
  <c r="G238" i="1"/>
  <c r="I238" i="1"/>
  <c r="AE238" i="1"/>
  <c r="AF238" i="1"/>
  <c r="J238" i="1"/>
  <c r="K238" i="1"/>
  <c r="L238" i="1"/>
  <c r="O238" i="1"/>
  <c r="P238" i="1"/>
  <c r="Q238" i="1"/>
  <c r="AH238" i="1"/>
  <c r="AJ238" i="1"/>
  <c r="AG238" i="1"/>
  <c r="AI238" i="1"/>
  <c r="R238" i="1"/>
  <c r="AK238" i="1"/>
  <c r="S238" i="1"/>
  <c r="T238" i="1"/>
  <c r="W238" i="1"/>
  <c r="AL238" i="1"/>
  <c r="G239" i="1"/>
  <c r="I239" i="1"/>
  <c r="AE239" i="1"/>
  <c r="AF239" i="1"/>
  <c r="J239" i="1"/>
  <c r="K239" i="1"/>
  <c r="L239" i="1"/>
  <c r="O239" i="1"/>
  <c r="P239" i="1"/>
  <c r="Q239" i="1"/>
  <c r="AH239" i="1"/>
  <c r="AJ239" i="1"/>
  <c r="AG239" i="1"/>
  <c r="AI239" i="1"/>
  <c r="R239" i="1"/>
  <c r="AK239" i="1"/>
  <c r="S239" i="1"/>
  <c r="T239" i="1"/>
  <c r="W239" i="1"/>
  <c r="AL239" i="1"/>
  <c r="G240" i="1"/>
  <c r="I240" i="1"/>
  <c r="AE240" i="1"/>
  <c r="AF240" i="1"/>
  <c r="J240" i="1"/>
  <c r="K240" i="1"/>
  <c r="L240" i="1"/>
  <c r="O240" i="1"/>
  <c r="P240" i="1"/>
  <c r="Q240" i="1"/>
  <c r="AH240" i="1"/>
  <c r="AJ240" i="1"/>
  <c r="AG240" i="1"/>
  <c r="AI240" i="1"/>
  <c r="R240" i="1"/>
  <c r="AK240" i="1"/>
  <c r="S240" i="1"/>
  <c r="T240" i="1"/>
  <c r="W240" i="1"/>
  <c r="AL240" i="1"/>
  <c r="G241" i="1"/>
  <c r="I241" i="1"/>
  <c r="AE241" i="1"/>
  <c r="AF241" i="1"/>
  <c r="J241" i="1"/>
  <c r="K241" i="1"/>
  <c r="L241" i="1"/>
  <c r="O241" i="1"/>
  <c r="P241" i="1"/>
  <c r="Q241" i="1"/>
  <c r="AH241" i="1"/>
  <c r="AJ241" i="1"/>
  <c r="AG241" i="1"/>
  <c r="AI241" i="1"/>
  <c r="R241" i="1"/>
  <c r="AK241" i="1"/>
  <c r="S241" i="1"/>
  <c r="T241" i="1"/>
  <c r="W241" i="1"/>
  <c r="AL241" i="1"/>
  <c r="G242" i="1"/>
  <c r="I242" i="1"/>
  <c r="AE242" i="1"/>
  <c r="AF242" i="1"/>
  <c r="J242" i="1"/>
  <c r="K242" i="1"/>
  <c r="L242" i="1"/>
  <c r="O242" i="1"/>
  <c r="P242" i="1"/>
  <c r="Q242" i="1"/>
  <c r="AH242" i="1"/>
  <c r="AJ242" i="1"/>
  <c r="AG242" i="1"/>
  <c r="AI242" i="1"/>
  <c r="R242" i="1"/>
  <c r="AK242" i="1"/>
  <c r="S242" i="1"/>
  <c r="T242" i="1"/>
  <c r="W242" i="1"/>
  <c r="AL242" i="1"/>
  <c r="G243" i="1"/>
  <c r="I243" i="1"/>
  <c r="AE243" i="1"/>
  <c r="AF243" i="1"/>
  <c r="J243" i="1"/>
  <c r="K243" i="1"/>
  <c r="L243" i="1"/>
  <c r="O243" i="1"/>
  <c r="P243" i="1"/>
  <c r="Q243" i="1"/>
  <c r="AH243" i="1"/>
  <c r="AJ243" i="1"/>
  <c r="AG243" i="1"/>
  <c r="AI243" i="1"/>
  <c r="R243" i="1"/>
  <c r="AK243" i="1"/>
  <c r="S243" i="1"/>
  <c r="T243" i="1"/>
  <c r="W243" i="1"/>
  <c r="AL243" i="1"/>
  <c r="G246" i="1"/>
  <c r="I246" i="1"/>
  <c r="AE246" i="1"/>
  <c r="AF246" i="1"/>
  <c r="J246" i="1"/>
  <c r="K246" i="1"/>
  <c r="L246" i="1"/>
  <c r="O246" i="1"/>
  <c r="P246" i="1"/>
  <c r="Q246" i="1"/>
  <c r="AH246" i="1"/>
  <c r="AJ246" i="1"/>
  <c r="AL246" i="1"/>
  <c r="AG246" i="1"/>
  <c r="AI246" i="1"/>
  <c r="R246" i="1"/>
  <c r="AK246" i="1"/>
  <c r="S246" i="1"/>
  <c r="T246" i="1"/>
  <c r="W246" i="1"/>
  <c r="G247" i="1"/>
  <c r="I247" i="1"/>
  <c r="AE247" i="1"/>
  <c r="AF247" i="1"/>
  <c r="J247" i="1"/>
  <c r="K247" i="1"/>
  <c r="L247" i="1"/>
  <c r="O247" i="1"/>
  <c r="P247" i="1"/>
  <c r="Q247" i="1"/>
  <c r="AH247" i="1"/>
  <c r="AJ247" i="1"/>
  <c r="AL247" i="1"/>
  <c r="AG247" i="1"/>
  <c r="AI247" i="1"/>
  <c r="R247" i="1"/>
  <c r="AK247" i="1"/>
  <c r="S247" i="1"/>
  <c r="T247" i="1"/>
  <c r="W247" i="1"/>
  <c r="G248" i="1"/>
  <c r="I248" i="1"/>
  <c r="AE248" i="1"/>
  <c r="AF248" i="1"/>
  <c r="J248" i="1"/>
  <c r="K248" i="1"/>
  <c r="L248" i="1"/>
  <c r="O248" i="1"/>
  <c r="P248" i="1"/>
  <c r="Q248" i="1"/>
  <c r="AH248" i="1"/>
  <c r="AJ248" i="1"/>
  <c r="AL248" i="1"/>
  <c r="AG248" i="1"/>
  <c r="AI248" i="1"/>
  <c r="R248" i="1"/>
  <c r="AK248" i="1"/>
  <c r="S248" i="1"/>
  <c r="T248" i="1"/>
  <c r="W248" i="1"/>
  <c r="G249" i="1"/>
  <c r="I249" i="1"/>
  <c r="AE249" i="1"/>
  <c r="AF249" i="1"/>
  <c r="J249" i="1"/>
  <c r="K249" i="1"/>
  <c r="L249" i="1"/>
  <c r="O249" i="1"/>
  <c r="P249" i="1"/>
  <c r="Q249" i="1"/>
  <c r="AH249" i="1"/>
  <c r="AJ249" i="1"/>
  <c r="AL249" i="1"/>
  <c r="AG249" i="1"/>
  <c r="AI249" i="1"/>
  <c r="R249" i="1"/>
  <c r="AK249" i="1"/>
  <c r="S249" i="1"/>
  <c r="T249" i="1"/>
  <c r="W249" i="1"/>
  <c r="G250" i="1"/>
  <c r="I250" i="1"/>
  <c r="AE250" i="1"/>
  <c r="AF250" i="1"/>
  <c r="J250" i="1"/>
  <c r="K250" i="1"/>
  <c r="L250" i="1"/>
  <c r="O250" i="1"/>
  <c r="P250" i="1"/>
  <c r="Q250" i="1"/>
  <c r="AH250" i="1"/>
  <c r="AJ250" i="1"/>
  <c r="AL250" i="1"/>
  <c r="AG250" i="1"/>
  <c r="AI250" i="1"/>
  <c r="R250" i="1"/>
  <c r="AK250" i="1"/>
  <c r="S250" i="1"/>
  <c r="T250" i="1"/>
  <c r="W250" i="1"/>
  <c r="G251" i="1"/>
  <c r="I251" i="1"/>
  <c r="AE251" i="1"/>
  <c r="AF251" i="1"/>
  <c r="J251" i="1"/>
  <c r="K251" i="1"/>
  <c r="L251" i="1"/>
  <c r="O251" i="1"/>
  <c r="P251" i="1"/>
  <c r="Q251" i="1"/>
  <c r="AH251" i="1"/>
  <c r="AJ251" i="1"/>
  <c r="AL251" i="1"/>
  <c r="AG251" i="1"/>
  <c r="AI251" i="1"/>
  <c r="R251" i="1"/>
  <c r="AK251" i="1"/>
  <c r="S251" i="1"/>
  <c r="T251" i="1"/>
  <c r="W251" i="1"/>
  <c r="G252" i="1"/>
  <c r="I252" i="1"/>
  <c r="AE252" i="1"/>
  <c r="AF252" i="1"/>
  <c r="J252" i="1"/>
  <c r="K252" i="1"/>
  <c r="L252" i="1"/>
  <c r="O252" i="1"/>
  <c r="P252" i="1"/>
  <c r="Q252" i="1"/>
  <c r="AH252" i="1"/>
  <c r="AJ252" i="1"/>
  <c r="AL252" i="1"/>
  <c r="AG252" i="1"/>
  <c r="AI252" i="1"/>
  <c r="R252" i="1"/>
  <c r="AK252" i="1"/>
  <c r="S252" i="1"/>
  <c r="T252" i="1"/>
  <c r="W252" i="1"/>
  <c r="G253" i="1"/>
  <c r="I253" i="1"/>
  <c r="AE253" i="1"/>
  <c r="AF253" i="1"/>
  <c r="J253" i="1"/>
  <c r="K253" i="1"/>
  <c r="L253" i="1"/>
  <c r="O253" i="1"/>
  <c r="P253" i="1"/>
  <c r="Q253" i="1"/>
  <c r="AH253" i="1"/>
  <c r="AJ253" i="1"/>
  <c r="AL253" i="1"/>
  <c r="AG253" i="1"/>
  <c r="AI253" i="1"/>
  <c r="R253" i="1"/>
  <c r="AK253" i="1"/>
  <c r="S253" i="1"/>
  <c r="T253" i="1"/>
  <c r="W253" i="1"/>
  <c r="G254" i="1"/>
  <c r="I254" i="1"/>
  <c r="AE254" i="1"/>
  <c r="AF254" i="1"/>
  <c r="J254" i="1"/>
  <c r="K254" i="1"/>
  <c r="L254" i="1"/>
  <c r="O254" i="1"/>
  <c r="P254" i="1"/>
  <c r="Q254" i="1"/>
  <c r="AH254" i="1"/>
  <c r="AJ254" i="1"/>
  <c r="AL254" i="1"/>
  <c r="AG254" i="1"/>
  <c r="AI254" i="1"/>
  <c r="R254" i="1"/>
  <c r="AK254" i="1"/>
  <c r="S254" i="1"/>
  <c r="T254" i="1"/>
  <c r="W254" i="1"/>
  <c r="G255" i="1"/>
  <c r="I255" i="1"/>
  <c r="AE255" i="1"/>
  <c r="AF255" i="1"/>
  <c r="J255" i="1"/>
  <c r="K255" i="1"/>
  <c r="L255" i="1"/>
  <c r="O255" i="1"/>
  <c r="P255" i="1"/>
  <c r="Q255" i="1"/>
  <c r="AH255" i="1"/>
  <c r="AJ255" i="1"/>
  <c r="AL255" i="1"/>
  <c r="AG255" i="1"/>
  <c r="AI255" i="1"/>
  <c r="R255" i="1"/>
  <c r="AK255" i="1"/>
  <c r="S255" i="1"/>
  <c r="T255" i="1"/>
  <c r="W255" i="1"/>
  <c r="G256" i="1"/>
  <c r="I256" i="1"/>
  <c r="AE256" i="1"/>
  <c r="AF256" i="1"/>
  <c r="J256" i="1"/>
  <c r="K256" i="1"/>
  <c r="L256" i="1"/>
  <c r="O256" i="1"/>
  <c r="P256" i="1"/>
  <c r="Q256" i="1"/>
  <c r="AH256" i="1"/>
  <c r="AJ256" i="1"/>
  <c r="AL256" i="1"/>
  <c r="AG256" i="1"/>
  <c r="AI256" i="1"/>
  <c r="R256" i="1"/>
  <c r="AK256" i="1"/>
  <c r="S256" i="1"/>
  <c r="T256" i="1"/>
  <c r="W256" i="1"/>
  <c r="G257" i="1"/>
  <c r="I257" i="1"/>
  <c r="AE257" i="1"/>
  <c r="AF257" i="1"/>
  <c r="J257" i="1"/>
  <c r="K257" i="1"/>
  <c r="L257" i="1"/>
  <c r="O257" i="1"/>
  <c r="P257" i="1"/>
  <c r="Q257" i="1"/>
  <c r="AH257" i="1"/>
  <c r="AJ257" i="1"/>
  <c r="AL257" i="1"/>
  <c r="AG257" i="1"/>
  <c r="AI257" i="1"/>
  <c r="R257" i="1"/>
  <c r="AK257" i="1"/>
  <c r="S257" i="1"/>
  <c r="T257" i="1"/>
  <c r="W257" i="1"/>
  <c r="G258" i="1"/>
  <c r="I258" i="1"/>
  <c r="AE258" i="1"/>
  <c r="AF258" i="1"/>
  <c r="J258" i="1"/>
  <c r="K258" i="1"/>
  <c r="L258" i="1"/>
  <c r="O258" i="1"/>
  <c r="P258" i="1"/>
  <c r="Q258" i="1"/>
  <c r="AH258" i="1"/>
  <c r="AJ258" i="1"/>
  <c r="AL258" i="1"/>
  <c r="AG258" i="1"/>
  <c r="AI258" i="1"/>
  <c r="R258" i="1"/>
  <c r="AK258" i="1"/>
  <c r="S258" i="1"/>
  <c r="T258" i="1"/>
  <c r="W258" i="1"/>
  <c r="G259" i="1"/>
  <c r="I259" i="1"/>
  <c r="AE259" i="1"/>
  <c r="AF259" i="1"/>
  <c r="J259" i="1"/>
  <c r="K259" i="1"/>
  <c r="L259" i="1"/>
  <c r="O259" i="1"/>
  <c r="P259" i="1"/>
  <c r="Q259" i="1"/>
  <c r="AH259" i="1"/>
  <c r="AJ259" i="1"/>
  <c r="AL259" i="1"/>
  <c r="AG259" i="1"/>
  <c r="AI259" i="1"/>
  <c r="R259" i="1"/>
  <c r="AK259" i="1"/>
  <c r="S259" i="1"/>
  <c r="T259" i="1"/>
  <c r="W259" i="1"/>
  <c r="G260" i="1"/>
  <c r="I260" i="1"/>
  <c r="AE260" i="1"/>
  <c r="AF260" i="1"/>
  <c r="J260" i="1"/>
  <c r="K260" i="1"/>
  <c r="L260" i="1"/>
  <c r="O260" i="1"/>
  <c r="P260" i="1"/>
  <c r="Q260" i="1"/>
  <c r="AH260" i="1"/>
  <c r="AJ260" i="1"/>
  <c r="AL260" i="1"/>
  <c r="AG260" i="1"/>
  <c r="AI260" i="1"/>
  <c r="R260" i="1"/>
  <c r="AK260" i="1"/>
  <c r="S260" i="1"/>
  <c r="T260" i="1"/>
  <c r="W260" i="1"/>
  <c r="G261" i="1"/>
  <c r="I261" i="1"/>
  <c r="AE261" i="1"/>
  <c r="AF261" i="1"/>
  <c r="J261" i="1"/>
  <c r="K261" i="1"/>
  <c r="L261" i="1"/>
  <c r="O261" i="1"/>
  <c r="P261" i="1"/>
  <c r="Q261" i="1"/>
  <c r="AH261" i="1"/>
  <c r="AJ261" i="1"/>
  <c r="AL261" i="1"/>
  <c r="AG261" i="1"/>
  <c r="AI261" i="1"/>
  <c r="R261" i="1"/>
  <c r="AK261" i="1"/>
  <c r="S261" i="1"/>
  <c r="T261" i="1"/>
  <c r="W261" i="1"/>
  <c r="G262" i="1"/>
  <c r="I262" i="1"/>
  <c r="AE262" i="1"/>
  <c r="AF262" i="1"/>
  <c r="J262" i="1"/>
  <c r="K262" i="1"/>
  <c r="L262" i="1"/>
  <c r="O262" i="1"/>
  <c r="P262" i="1"/>
  <c r="Q262" i="1"/>
  <c r="AH262" i="1"/>
  <c r="AJ262" i="1"/>
  <c r="AL262" i="1"/>
  <c r="AG262" i="1"/>
  <c r="AI262" i="1"/>
  <c r="R262" i="1"/>
  <c r="AK262" i="1"/>
  <c r="S262" i="1"/>
  <c r="T262" i="1"/>
  <c r="W262" i="1"/>
  <c r="G263" i="1"/>
  <c r="I263" i="1"/>
  <c r="AE263" i="1"/>
  <c r="AF263" i="1"/>
  <c r="J263" i="1"/>
  <c r="K263" i="1"/>
  <c r="L263" i="1"/>
  <c r="O263" i="1"/>
  <c r="P263" i="1"/>
  <c r="Q263" i="1"/>
  <c r="AH263" i="1"/>
  <c r="AJ263" i="1"/>
  <c r="AL263" i="1"/>
  <c r="AG263" i="1"/>
  <c r="AI263" i="1"/>
  <c r="R263" i="1"/>
  <c r="AK263" i="1"/>
  <c r="S263" i="1"/>
  <c r="T263" i="1"/>
  <c r="W263" i="1"/>
  <c r="G264" i="1"/>
  <c r="I264" i="1"/>
  <c r="AE264" i="1"/>
  <c r="AF264" i="1"/>
  <c r="J264" i="1"/>
  <c r="K264" i="1"/>
  <c r="L264" i="1"/>
  <c r="O264" i="1"/>
  <c r="P264" i="1"/>
  <c r="Q264" i="1"/>
  <c r="AH264" i="1"/>
  <c r="AJ264" i="1"/>
  <c r="AL264" i="1"/>
  <c r="AG264" i="1"/>
  <c r="AI264" i="1"/>
  <c r="R264" i="1"/>
  <c r="AK264" i="1"/>
  <c r="S264" i="1"/>
  <c r="T264" i="1"/>
  <c r="W264" i="1"/>
  <c r="G265" i="1"/>
  <c r="I265" i="1"/>
  <c r="AE265" i="1"/>
  <c r="AF265" i="1"/>
  <c r="J265" i="1"/>
  <c r="K265" i="1"/>
  <c r="L265" i="1"/>
  <c r="O265" i="1"/>
  <c r="P265" i="1"/>
  <c r="Q265" i="1"/>
  <c r="AH265" i="1"/>
  <c r="AJ265" i="1"/>
  <c r="AL265" i="1"/>
  <c r="AG265" i="1"/>
  <c r="AI265" i="1"/>
  <c r="R265" i="1"/>
  <c r="AK265" i="1"/>
  <c r="S265" i="1"/>
  <c r="T265" i="1"/>
  <c r="W265" i="1"/>
  <c r="G266" i="1"/>
  <c r="I266" i="1"/>
  <c r="AE266" i="1"/>
  <c r="AF266" i="1"/>
  <c r="J266" i="1"/>
  <c r="K266" i="1"/>
  <c r="L266" i="1"/>
  <c r="O266" i="1"/>
  <c r="P266" i="1"/>
  <c r="Q266" i="1"/>
  <c r="AH266" i="1"/>
  <c r="AJ266" i="1"/>
  <c r="AL266" i="1"/>
  <c r="AG266" i="1"/>
  <c r="AI266" i="1"/>
  <c r="R266" i="1"/>
  <c r="AK266" i="1"/>
  <c r="S266" i="1"/>
  <c r="T266" i="1"/>
  <c r="W266" i="1"/>
  <c r="G267" i="1"/>
  <c r="I267" i="1"/>
  <c r="AE267" i="1"/>
  <c r="AF267" i="1"/>
  <c r="J267" i="1"/>
  <c r="K267" i="1"/>
  <c r="L267" i="1"/>
  <c r="O267" i="1"/>
  <c r="P267" i="1"/>
  <c r="Q267" i="1"/>
  <c r="AH267" i="1"/>
  <c r="AJ267" i="1"/>
  <c r="AL267" i="1"/>
  <c r="AG267" i="1"/>
  <c r="AI267" i="1"/>
  <c r="R267" i="1"/>
  <c r="AK267" i="1"/>
  <c r="S267" i="1"/>
  <c r="T267" i="1"/>
  <c r="W267" i="1"/>
  <c r="G268" i="1"/>
  <c r="I268" i="1"/>
  <c r="AE268" i="1"/>
  <c r="AF268" i="1"/>
  <c r="J268" i="1"/>
  <c r="K268" i="1"/>
  <c r="L268" i="1"/>
  <c r="O268" i="1"/>
  <c r="P268" i="1"/>
  <c r="Q268" i="1"/>
  <c r="AH268" i="1"/>
  <c r="AJ268" i="1"/>
  <c r="AL268" i="1"/>
  <c r="AG268" i="1"/>
  <c r="AI268" i="1"/>
  <c r="R268" i="1"/>
  <c r="AK268" i="1"/>
  <c r="S268" i="1"/>
  <c r="T268" i="1"/>
  <c r="W268" i="1"/>
  <c r="G269" i="1"/>
  <c r="I269" i="1"/>
  <c r="AE269" i="1"/>
  <c r="AF269" i="1"/>
  <c r="J269" i="1"/>
  <c r="K269" i="1"/>
  <c r="L269" i="1"/>
  <c r="O269" i="1"/>
  <c r="P269" i="1"/>
  <c r="Q269" i="1"/>
  <c r="AH269" i="1"/>
  <c r="AJ269" i="1"/>
  <c r="AL269" i="1"/>
  <c r="AG269" i="1"/>
  <c r="AI269" i="1"/>
  <c r="R269" i="1"/>
  <c r="AK269" i="1"/>
  <c r="S269" i="1"/>
  <c r="T269" i="1"/>
  <c r="W269" i="1"/>
  <c r="G270" i="1"/>
  <c r="I270" i="1"/>
  <c r="AE270" i="1"/>
  <c r="AF270" i="1"/>
  <c r="J270" i="1"/>
  <c r="K270" i="1"/>
  <c r="L270" i="1"/>
  <c r="O270" i="1"/>
  <c r="P270" i="1"/>
  <c r="Q270" i="1"/>
  <c r="AH270" i="1"/>
  <c r="AJ270" i="1"/>
  <c r="AL270" i="1"/>
  <c r="AG270" i="1"/>
  <c r="AI270" i="1"/>
  <c r="R270" i="1"/>
  <c r="AK270" i="1"/>
  <c r="S270" i="1"/>
  <c r="T270" i="1"/>
  <c r="W270" i="1"/>
  <c r="G271" i="1"/>
  <c r="I271" i="1"/>
  <c r="AE271" i="1"/>
  <c r="AF271" i="1"/>
  <c r="J271" i="1"/>
  <c r="K271" i="1"/>
  <c r="L271" i="1"/>
  <c r="O271" i="1"/>
  <c r="P271" i="1"/>
  <c r="Q271" i="1"/>
  <c r="AH271" i="1"/>
  <c r="AJ271" i="1"/>
  <c r="AL271" i="1"/>
  <c r="AG271" i="1"/>
  <c r="AI271" i="1"/>
  <c r="R271" i="1"/>
  <c r="AK271" i="1"/>
  <c r="S271" i="1"/>
  <c r="T271" i="1"/>
  <c r="W271" i="1"/>
  <c r="G272" i="1"/>
  <c r="I272" i="1"/>
  <c r="AE272" i="1"/>
  <c r="AF272" i="1"/>
  <c r="J272" i="1"/>
  <c r="K272" i="1"/>
  <c r="L272" i="1"/>
  <c r="O272" i="1"/>
  <c r="P272" i="1"/>
  <c r="Q272" i="1"/>
  <c r="AH272" i="1"/>
  <c r="AJ272" i="1"/>
  <c r="AL272" i="1"/>
  <c r="AG272" i="1"/>
  <c r="AI272" i="1"/>
  <c r="R272" i="1"/>
  <c r="AK272" i="1"/>
  <c r="S272" i="1"/>
  <c r="T272" i="1"/>
  <c r="W272" i="1"/>
  <c r="G273" i="1"/>
  <c r="I273" i="1"/>
  <c r="AE273" i="1"/>
  <c r="AF273" i="1"/>
  <c r="J273" i="1"/>
  <c r="K273" i="1"/>
  <c r="L273" i="1"/>
  <c r="O273" i="1"/>
  <c r="P273" i="1"/>
  <c r="Q273" i="1"/>
  <c r="AH273" i="1"/>
  <c r="AJ273" i="1"/>
  <c r="AG273" i="1"/>
  <c r="AI273" i="1"/>
  <c r="R273" i="1"/>
  <c r="AK273" i="1"/>
  <c r="S273" i="1"/>
  <c r="T273" i="1"/>
  <c r="W273" i="1"/>
  <c r="AL273" i="1"/>
  <c r="G274" i="1"/>
  <c r="I274" i="1"/>
  <c r="AE274" i="1"/>
  <c r="AF274" i="1"/>
  <c r="J274" i="1"/>
  <c r="K274" i="1"/>
  <c r="L274" i="1"/>
  <c r="O274" i="1"/>
  <c r="P274" i="1"/>
  <c r="Q274" i="1"/>
  <c r="AH274" i="1"/>
  <c r="AJ274" i="1"/>
  <c r="AG274" i="1"/>
  <c r="AI274" i="1"/>
  <c r="R274" i="1"/>
  <c r="AK274" i="1"/>
  <c r="S274" i="1"/>
  <c r="T274" i="1"/>
  <c r="W274" i="1"/>
  <c r="AL274" i="1"/>
  <c r="G275" i="1"/>
  <c r="I275" i="1"/>
  <c r="AE275" i="1"/>
  <c r="AF275" i="1"/>
  <c r="J275" i="1"/>
  <c r="K275" i="1"/>
  <c r="L275" i="1"/>
  <c r="O275" i="1"/>
  <c r="P275" i="1"/>
  <c r="Q275" i="1"/>
  <c r="AH275" i="1"/>
  <c r="AJ275" i="1"/>
  <c r="AG275" i="1"/>
  <c r="AI275" i="1"/>
  <c r="R275" i="1"/>
  <c r="AK275" i="1"/>
  <c r="S275" i="1"/>
  <c r="T275" i="1"/>
  <c r="W275" i="1"/>
  <c r="AL275" i="1"/>
  <c r="G276" i="1"/>
  <c r="I276" i="1"/>
  <c r="AE276" i="1"/>
  <c r="AF276" i="1"/>
  <c r="J276" i="1"/>
  <c r="K276" i="1"/>
  <c r="L276" i="1"/>
  <c r="O276" i="1"/>
  <c r="P276" i="1"/>
  <c r="Q276" i="1"/>
  <c r="AH276" i="1"/>
  <c r="AJ276" i="1"/>
  <c r="AG276" i="1"/>
  <c r="AI276" i="1"/>
  <c r="R276" i="1"/>
  <c r="AK276" i="1"/>
  <c r="S276" i="1"/>
  <c r="T276" i="1"/>
  <c r="W276" i="1"/>
  <c r="AL276" i="1"/>
  <c r="G277" i="1"/>
  <c r="I277" i="1"/>
  <c r="AE277" i="1"/>
  <c r="AF277" i="1"/>
  <c r="J277" i="1"/>
  <c r="K277" i="1"/>
  <c r="L277" i="1"/>
  <c r="O277" i="1"/>
  <c r="P277" i="1"/>
  <c r="Q277" i="1"/>
  <c r="AH277" i="1"/>
  <c r="AJ277" i="1"/>
  <c r="AG277" i="1"/>
  <c r="AI277" i="1"/>
  <c r="R277" i="1"/>
  <c r="AK277" i="1"/>
  <c r="S277" i="1"/>
  <c r="T277" i="1"/>
  <c r="W277" i="1"/>
  <c r="AL277" i="1"/>
  <c r="G278" i="1"/>
  <c r="I278" i="1"/>
  <c r="AE278" i="1"/>
  <c r="AF278" i="1"/>
  <c r="J278" i="1"/>
  <c r="K278" i="1"/>
  <c r="L278" i="1"/>
  <c r="O278" i="1"/>
  <c r="P278" i="1"/>
  <c r="Q278" i="1"/>
  <c r="AH278" i="1"/>
  <c r="AJ278" i="1"/>
  <c r="AG278" i="1"/>
  <c r="AI278" i="1"/>
  <c r="R278" i="1"/>
  <c r="AK278" i="1"/>
  <c r="S278" i="1"/>
  <c r="T278" i="1"/>
  <c r="W278" i="1"/>
  <c r="AL278" i="1"/>
  <c r="G279" i="1"/>
  <c r="I279" i="1"/>
  <c r="AE279" i="1"/>
  <c r="AF279" i="1"/>
  <c r="J279" i="1"/>
  <c r="K279" i="1"/>
  <c r="L279" i="1"/>
  <c r="O279" i="1"/>
  <c r="P279" i="1"/>
  <c r="Q279" i="1"/>
  <c r="AH279" i="1"/>
  <c r="AJ279" i="1"/>
  <c r="AG279" i="1"/>
  <c r="AI279" i="1"/>
  <c r="R279" i="1"/>
  <c r="AK279" i="1"/>
  <c r="S279" i="1"/>
  <c r="T279" i="1"/>
  <c r="W279" i="1"/>
  <c r="AL279" i="1"/>
  <c r="G280" i="1"/>
  <c r="I280" i="1"/>
  <c r="AE280" i="1"/>
  <c r="AF280" i="1"/>
  <c r="J280" i="1"/>
  <c r="K280" i="1"/>
  <c r="L280" i="1"/>
  <c r="O280" i="1"/>
  <c r="P280" i="1"/>
  <c r="Q280" i="1"/>
  <c r="AH280" i="1"/>
  <c r="AJ280" i="1"/>
  <c r="AG280" i="1"/>
  <c r="AI280" i="1"/>
  <c r="R280" i="1"/>
  <c r="AK280" i="1"/>
  <c r="S280" i="1"/>
  <c r="T280" i="1"/>
  <c r="W280" i="1"/>
  <c r="AL280" i="1"/>
  <c r="G281" i="1"/>
  <c r="I281" i="1"/>
  <c r="AE281" i="1"/>
  <c r="AF281" i="1"/>
  <c r="J281" i="1"/>
  <c r="K281" i="1"/>
  <c r="L281" i="1"/>
  <c r="O281" i="1"/>
  <c r="P281" i="1"/>
  <c r="Q281" i="1"/>
  <c r="AH281" i="1"/>
  <c r="AJ281" i="1"/>
  <c r="AG281" i="1"/>
  <c r="AI281" i="1"/>
  <c r="R281" i="1"/>
  <c r="AK281" i="1"/>
  <c r="S281" i="1"/>
  <c r="T281" i="1"/>
  <c r="W281" i="1"/>
  <c r="AL281" i="1"/>
  <c r="G282" i="1"/>
  <c r="I282" i="1"/>
  <c r="AE282" i="1"/>
  <c r="AF282" i="1"/>
  <c r="J282" i="1"/>
  <c r="K282" i="1"/>
  <c r="L282" i="1"/>
  <c r="O282" i="1"/>
  <c r="P282" i="1"/>
  <c r="Q282" i="1"/>
  <c r="AH282" i="1"/>
  <c r="AJ282" i="1"/>
  <c r="AG282" i="1"/>
  <c r="AI282" i="1"/>
  <c r="R282" i="1"/>
  <c r="AK282" i="1"/>
  <c r="S282" i="1"/>
  <c r="T282" i="1"/>
  <c r="W282" i="1"/>
  <c r="AL282" i="1"/>
  <c r="G283" i="1"/>
  <c r="I283" i="1"/>
  <c r="AE283" i="1"/>
  <c r="AF283" i="1"/>
  <c r="J283" i="1"/>
  <c r="K283" i="1"/>
  <c r="L283" i="1"/>
  <c r="O283" i="1"/>
  <c r="P283" i="1"/>
  <c r="Q283" i="1"/>
  <c r="AH283" i="1"/>
  <c r="AJ283" i="1"/>
  <c r="AG283" i="1"/>
  <c r="AI283" i="1"/>
  <c r="R283" i="1"/>
  <c r="AK283" i="1"/>
  <c r="S283" i="1"/>
  <c r="T283" i="1"/>
  <c r="W283" i="1"/>
  <c r="AL283" i="1"/>
  <c r="G284" i="1"/>
  <c r="I284" i="1"/>
  <c r="AE284" i="1"/>
  <c r="AF284" i="1"/>
  <c r="J284" i="1"/>
  <c r="K284" i="1"/>
  <c r="L284" i="1"/>
  <c r="O284" i="1"/>
  <c r="P284" i="1"/>
  <c r="Q284" i="1"/>
  <c r="AH284" i="1"/>
  <c r="AJ284" i="1"/>
  <c r="AG284" i="1"/>
  <c r="AI284" i="1"/>
  <c r="R284" i="1"/>
  <c r="AK284" i="1"/>
  <c r="S284" i="1"/>
  <c r="T284" i="1"/>
  <c r="W284" i="1"/>
  <c r="AL284" i="1"/>
  <c r="G285" i="1"/>
  <c r="I285" i="1"/>
  <c r="AE285" i="1"/>
  <c r="AF285" i="1"/>
  <c r="J285" i="1"/>
  <c r="K285" i="1"/>
  <c r="L285" i="1"/>
  <c r="O285" i="1"/>
  <c r="P285" i="1"/>
  <c r="Q285" i="1"/>
  <c r="AH285" i="1"/>
  <c r="AJ285" i="1"/>
  <c r="AG285" i="1"/>
  <c r="AI285" i="1"/>
  <c r="R285" i="1"/>
  <c r="AK285" i="1"/>
  <c r="S285" i="1"/>
  <c r="T285" i="1"/>
  <c r="W285" i="1"/>
  <c r="AL285" i="1"/>
  <c r="G286" i="1"/>
  <c r="I286" i="1"/>
  <c r="AE286" i="1"/>
  <c r="AF286" i="1"/>
  <c r="J286" i="1"/>
  <c r="K286" i="1"/>
  <c r="L286" i="1"/>
  <c r="O286" i="1"/>
  <c r="P286" i="1"/>
  <c r="Q286" i="1"/>
  <c r="AH286" i="1"/>
  <c r="AJ286" i="1"/>
  <c r="AG286" i="1"/>
  <c r="AI286" i="1"/>
  <c r="R286" i="1"/>
  <c r="AK286" i="1"/>
  <c r="S286" i="1"/>
  <c r="T286" i="1"/>
  <c r="W286" i="1"/>
  <c r="AL286" i="1"/>
  <c r="G289" i="1"/>
  <c r="I289" i="1"/>
  <c r="AE289" i="1"/>
  <c r="AF289" i="1"/>
  <c r="J289" i="1"/>
  <c r="K289" i="1"/>
  <c r="L289" i="1"/>
  <c r="O289" i="1"/>
  <c r="P289" i="1"/>
  <c r="Q289" i="1"/>
  <c r="AH289" i="1"/>
  <c r="AJ289" i="1"/>
  <c r="AL289" i="1"/>
  <c r="AG289" i="1"/>
  <c r="AI289" i="1"/>
  <c r="R289" i="1"/>
  <c r="AK289" i="1"/>
  <c r="S289" i="1"/>
  <c r="T289" i="1"/>
  <c r="W289" i="1"/>
  <c r="G290" i="1"/>
  <c r="I290" i="1"/>
  <c r="AE290" i="1"/>
  <c r="AF290" i="1"/>
  <c r="J290" i="1"/>
  <c r="K290" i="1"/>
  <c r="L290" i="1"/>
  <c r="O290" i="1"/>
  <c r="P290" i="1"/>
  <c r="Q290" i="1"/>
  <c r="AH290" i="1"/>
  <c r="AJ290" i="1"/>
  <c r="AL290" i="1"/>
  <c r="AG290" i="1"/>
  <c r="AI290" i="1"/>
  <c r="R290" i="1"/>
  <c r="AK290" i="1"/>
  <c r="S290" i="1"/>
  <c r="T290" i="1"/>
  <c r="W290" i="1"/>
  <c r="G291" i="1"/>
  <c r="I291" i="1"/>
  <c r="AE291" i="1"/>
  <c r="AF291" i="1"/>
  <c r="J291" i="1"/>
  <c r="K291" i="1"/>
  <c r="L291" i="1"/>
  <c r="O291" i="1"/>
  <c r="P291" i="1"/>
  <c r="Q291" i="1"/>
  <c r="AH291" i="1"/>
  <c r="AJ291" i="1"/>
  <c r="AL291" i="1"/>
  <c r="AG291" i="1"/>
  <c r="AI291" i="1"/>
  <c r="R291" i="1"/>
  <c r="AK291" i="1"/>
  <c r="S291" i="1"/>
  <c r="T291" i="1"/>
  <c r="W291" i="1"/>
  <c r="G292" i="1"/>
  <c r="I292" i="1"/>
  <c r="AE292" i="1"/>
  <c r="AF292" i="1"/>
  <c r="J292" i="1"/>
  <c r="K292" i="1"/>
  <c r="L292" i="1"/>
  <c r="O292" i="1"/>
  <c r="P292" i="1"/>
  <c r="Q292" i="1"/>
  <c r="AH292" i="1"/>
  <c r="AJ292" i="1"/>
  <c r="AL292" i="1"/>
  <c r="AG292" i="1"/>
  <c r="AI292" i="1"/>
  <c r="R292" i="1"/>
  <c r="AK292" i="1"/>
  <c r="S292" i="1"/>
  <c r="T292" i="1"/>
  <c r="W292" i="1"/>
  <c r="G293" i="1"/>
  <c r="I293" i="1"/>
  <c r="AE293" i="1"/>
  <c r="AF293" i="1"/>
  <c r="J293" i="1"/>
  <c r="K293" i="1"/>
  <c r="L293" i="1"/>
  <c r="O293" i="1"/>
  <c r="P293" i="1"/>
  <c r="Q293" i="1"/>
  <c r="AH293" i="1"/>
  <c r="AJ293" i="1"/>
  <c r="AG293" i="1"/>
  <c r="AI293" i="1"/>
  <c r="R293" i="1"/>
  <c r="AK293" i="1"/>
  <c r="S293" i="1"/>
  <c r="T293" i="1"/>
  <c r="W293" i="1"/>
  <c r="AL293" i="1"/>
  <c r="G294" i="1"/>
  <c r="I294" i="1"/>
  <c r="AE294" i="1"/>
  <c r="AF294" i="1"/>
  <c r="J294" i="1"/>
  <c r="K294" i="1"/>
  <c r="L294" i="1"/>
  <c r="O294" i="1"/>
  <c r="P294" i="1"/>
  <c r="Q294" i="1"/>
  <c r="AH294" i="1"/>
  <c r="AJ294" i="1"/>
  <c r="AG294" i="1"/>
  <c r="AI294" i="1"/>
  <c r="R294" i="1"/>
  <c r="AK294" i="1"/>
  <c r="S294" i="1"/>
  <c r="T294" i="1"/>
  <c r="W294" i="1"/>
  <c r="AL294" i="1"/>
  <c r="G295" i="1"/>
  <c r="I295" i="1"/>
  <c r="AE295" i="1"/>
  <c r="AF295" i="1"/>
  <c r="J295" i="1"/>
  <c r="K295" i="1"/>
  <c r="L295" i="1"/>
  <c r="O295" i="1"/>
  <c r="P295" i="1"/>
  <c r="Q295" i="1"/>
  <c r="AH295" i="1"/>
  <c r="AJ295" i="1"/>
  <c r="AG295" i="1"/>
  <c r="AI295" i="1"/>
  <c r="R295" i="1"/>
  <c r="AK295" i="1"/>
  <c r="S295" i="1"/>
  <c r="T295" i="1"/>
  <c r="W295" i="1"/>
  <c r="AL295" i="1"/>
  <c r="G296" i="1"/>
  <c r="I296" i="1"/>
  <c r="AE296" i="1"/>
  <c r="AF296" i="1"/>
  <c r="J296" i="1"/>
  <c r="K296" i="1"/>
  <c r="L296" i="1"/>
  <c r="O296" i="1"/>
  <c r="P296" i="1"/>
  <c r="Q296" i="1"/>
  <c r="AH296" i="1"/>
  <c r="AJ296" i="1"/>
  <c r="AG296" i="1"/>
  <c r="AI296" i="1"/>
  <c r="R296" i="1"/>
  <c r="AK296" i="1"/>
  <c r="S296" i="1"/>
  <c r="T296" i="1"/>
  <c r="W296" i="1"/>
  <c r="AL296" i="1"/>
  <c r="G297" i="1"/>
  <c r="I297" i="1"/>
  <c r="AE297" i="1"/>
  <c r="AF297" i="1"/>
  <c r="J297" i="1"/>
  <c r="K297" i="1"/>
  <c r="L297" i="1"/>
  <c r="O297" i="1"/>
  <c r="P297" i="1"/>
  <c r="Q297" i="1"/>
  <c r="AH297" i="1"/>
  <c r="AJ297" i="1"/>
  <c r="AG297" i="1"/>
  <c r="AI297" i="1"/>
  <c r="R297" i="1"/>
  <c r="AK297" i="1"/>
  <c r="S297" i="1"/>
  <c r="T297" i="1"/>
  <c r="W297" i="1"/>
  <c r="AL297" i="1"/>
  <c r="L299" i="1"/>
  <c r="W299" i="1"/>
  <c r="Y299" i="1" a="1"/>
  <c r="Y299" i="1"/>
  <c r="L300" i="1"/>
  <c r="W300" i="1"/>
  <c r="G10" i="2"/>
  <c r="L10" i="2"/>
  <c r="N10" i="2"/>
  <c r="R10" i="2"/>
  <c r="V10" i="2"/>
  <c r="Z10" i="2"/>
  <c r="G11" i="2"/>
  <c r="L11" i="2"/>
  <c r="N11" i="2"/>
  <c r="R11" i="2"/>
  <c r="V11" i="2"/>
  <c r="Z11" i="2"/>
  <c r="G12" i="2"/>
  <c r="L12" i="2"/>
  <c r="N12" i="2"/>
  <c r="R12" i="2"/>
  <c r="V12" i="2"/>
  <c r="Z12" i="2"/>
  <c r="G13" i="2"/>
  <c r="L13" i="2"/>
  <c r="N13" i="2"/>
  <c r="R13" i="2"/>
  <c r="V13" i="2"/>
  <c r="Z13" i="2"/>
  <c r="G14" i="2"/>
  <c r="L14" i="2"/>
  <c r="N14" i="2"/>
  <c r="R14" i="2"/>
  <c r="V14" i="2"/>
  <c r="Z14" i="2"/>
  <c r="G15" i="2"/>
  <c r="L15" i="2"/>
  <c r="N15" i="2"/>
  <c r="R15" i="2"/>
  <c r="V15" i="2"/>
  <c r="Z15" i="2"/>
  <c r="G16" i="2"/>
  <c r="L16" i="2"/>
  <c r="N16" i="2"/>
  <c r="R16" i="2"/>
  <c r="V16" i="2"/>
  <c r="Z16" i="2"/>
  <c r="G17" i="2"/>
  <c r="L17" i="2"/>
  <c r="N17" i="2"/>
  <c r="R17" i="2"/>
  <c r="V17" i="2"/>
  <c r="Z17" i="2"/>
  <c r="G18" i="2"/>
  <c r="L18" i="2"/>
  <c r="N18" i="2"/>
  <c r="R18" i="2"/>
  <c r="V18" i="2"/>
  <c r="Z18" i="2"/>
  <c r="G19" i="2"/>
  <c r="L19" i="2"/>
  <c r="N19" i="2"/>
  <c r="R19" i="2"/>
  <c r="V19" i="2"/>
  <c r="Z19" i="2"/>
  <c r="G20" i="2"/>
  <c r="L20" i="2"/>
  <c r="N20" i="2"/>
  <c r="R20" i="2"/>
  <c r="V20" i="2"/>
  <c r="Z20" i="2"/>
  <c r="G21" i="2"/>
  <c r="L21" i="2"/>
  <c r="N21" i="2"/>
  <c r="R21" i="2"/>
  <c r="V21" i="2"/>
  <c r="Z21" i="2"/>
  <c r="G22" i="2"/>
  <c r="L22" i="2"/>
  <c r="N22" i="2"/>
  <c r="R22" i="2"/>
  <c r="V22" i="2"/>
  <c r="Z22" i="2"/>
  <c r="G23" i="2"/>
  <c r="L23" i="2"/>
  <c r="N23" i="2"/>
  <c r="R23" i="2"/>
  <c r="V23" i="2"/>
  <c r="Z23" i="2"/>
  <c r="G24" i="2"/>
  <c r="L24" i="2"/>
  <c r="N24" i="2"/>
  <c r="R24" i="2"/>
  <c r="V24" i="2"/>
  <c r="Z24" i="2"/>
  <c r="G25" i="2"/>
  <c r="L25" i="2"/>
  <c r="N25" i="2"/>
  <c r="R25" i="2"/>
  <c r="V25" i="2"/>
  <c r="Z25" i="2"/>
  <c r="G26" i="2"/>
  <c r="L26" i="2"/>
  <c r="N26" i="2"/>
  <c r="R26" i="2"/>
  <c r="V26" i="2"/>
  <c r="Z26" i="2"/>
  <c r="G27" i="2"/>
  <c r="L27" i="2"/>
  <c r="R28" i="2"/>
  <c r="V28" i="2"/>
  <c r="Z28" i="2"/>
  <c r="R29" i="2"/>
  <c r="V29" i="2"/>
  <c r="Z29" i="2"/>
  <c r="G30" i="2"/>
  <c r="L30" i="2"/>
  <c r="N30" i="2"/>
  <c r="R30" i="2"/>
  <c r="V30" i="2"/>
  <c r="Z30" i="2"/>
  <c r="G31" i="2"/>
  <c r="L31" i="2"/>
  <c r="N31" i="2"/>
  <c r="R31" i="2"/>
  <c r="V31" i="2"/>
  <c r="Z31" i="2"/>
  <c r="G32" i="2"/>
  <c r="L32" i="2"/>
  <c r="N32" i="2"/>
  <c r="R32" i="2"/>
  <c r="V32" i="2"/>
  <c r="Z32" i="2"/>
  <c r="G33" i="2"/>
  <c r="L33" i="2"/>
  <c r="N33" i="2"/>
  <c r="R33" i="2"/>
  <c r="V33" i="2"/>
  <c r="Z33" i="2"/>
  <c r="G34" i="2"/>
  <c r="L34" i="2"/>
  <c r="N34" i="2"/>
  <c r="R34" i="2"/>
  <c r="V34" i="2"/>
  <c r="Z34" i="2"/>
  <c r="G35" i="2"/>
  <c r="L35" i="2"/>
  <c r="N35" i="2"/>
  <c r="R35" i="2"/>
  <c r="V35" i="2"/>
  <c r="Z35" i="2"/>
  <c r="G36" i="2"/>
  <c r="L36" i="2"/>
  <c r="N36" i="2"/>
  <c r="R36" i="2"/>
  <c r="V36" i="2"/>
  <c r="Z36" i="2"/>
  <c r="G37" i="2"/>
  <c r="L37" i="2"/>
  <c r="N37" i="2"/>
  <c r="R37" i="2"/>
  <c r="V37" i="2"/>
  <c r="Z37" i="2"/>
  <c r="G38" i="2"/>
  <c r="L38" i="2"/>
  <c r="N38" i="2"/>
  <c r="R38" i="2"/>
  <c r="V38" i="2"/>
  <c r="Z38" i="2"/>
  <c r="G39" i="2"/>
  <c r="L39" i="2"/>
  <c r="N39" i="2"/>
  <c r="R39" i="2"/>
  <c r="V39" i="2"/>
  <c r="Z39" i="2"/>
  <c r="G40" i="2"/>
  <c r="L40" i="2"/>
  <c r="N40" i="2"/>
  <c r="R40" i="2"/>
  <c r="V40" i="2"/>
  <c r="Z40" i="2"/>
  <c r="G41" i="2"/>
  <c r="L41" i="2"/>
  <c r="N41" i="2"/>
  <c r="R41" i="2"/>
  <c r="V41" i="2"/>
  <c r="Z41" i="2"/>
  <c r="G42" i="2"/>
  <c r="L42" i="2"/>
  <c r="N42" i="2"/>
  <c r="R42" i="2"/>
  <c r="V42" i="2"/>
  <c r="Z42" i="2"/>
  <c r="G43" i="2"/>
  <c r="L43" i="2"/>
  <c r="N43" i="2"/>
  <c r="R43" i="2"/>
  <c r="V43" i="2"/>
  <c r="Z43" i="2"/>
  <c r="G44" i="2"/>
  <c r="L44" i="2"/>
  <c r="N44" i="2"/>
  <c r="R44" i="2"/>
  <c r="V44" i="2"/>
  <c r="Z44" i="2"/>
  <c r="G45" i="2"/>
  <c r="L45" i="2"/>
  <c r="N45" i="2"/>
  <c r="R45" i="2"/>
  <c r="V45" i="2"/>
  <c r="Z45" i="2"/>
  <c r="G46" i="2"/>
  <c r="L46" i="2"/>
  <c r="N46" i="2"/>
  <c r="R46" i="2"/>
  <c r="V46" i="2"/>
  <c r="Z46" i="2"/>
  <c r="G47" i="2"/>
  <c r="L47" i="2"/>
  <c r="N47" i="2"/>
  <c r="R47" i="2"/>
  <c r="V47" i="2"/>
  <c r="Z47" i="2"/>
  <c r="R48" i="2"/>
  <c r="V48" i="2"/>
  <c r="Z48" i="2"/>
  <c r="R49" i="2"/>
  <c r="V49" i="2"/>
  <c r="Z49" i="2"/>
  <c r="G50" i="2"/>
  <c r="L50" i="2"/>
  <c r="N50" i="2"/>
  <c r="R50" i="2"/>
  <c r="V50" i="2"/>
  <c r="Z50" i="2"/>
  <c r="G51" i="2"/>
  <c r="L51" i="2"/>
  <c r="N51" i="2"/>
  <c r="R51" i="2"/>
  <c r="V51" i="2"/>
  <c r="Z51" i="2"/>
  <c r="G52" i="2"/>
  <c r="L52" i="2"/>
  <c r="N52" i="2"/>
  <c r="R52" i="2"/>
  <c r="V52" i="2"/>
  <c r="Z52" i="2"/>
  <c r="G53" i="2"/>
  <c r="L53" i="2"/>
  <c r="N53" i="2"/>
  <c r="R53" i="2"/>
  <c r="V53" i="2"/>
  <c r="Z53" i="2"/>
  <c r="G54" i="2"/>
  <c r="L54" i="2"/>
  <c r="N54" i="2"/>
  <c r="R54" i="2"/>
  <c r="V54" i="2"/>
  <c r="Z54" i="2"/>
  <c r="G55" i="2"/>
  <c r="L55" i="2"/>
  <c r="N55" i="2"/>
  <c r="R55" i="2"/>
  <c r="V55" i="2"/>
  <c r="Z55" i="2"/>
  <c r="G56" i="2"/>
  <c r="L56" i="2"/>
  <c r="N56" i="2"/>
  <c r="R56" i="2"/>
  <c r="V56" i="2"/>
  <c r="Z56" i="2"/>
  <c r="G57" i="2"/>
  <c r="L57" i="2"/>
  <c r="N57" i="2"/>
  <c r="R57" i="2"/>
  <c r="V57" i="2"/>
  <c r="Z57" i="2"/>
  <c r="G58" i="2"/>
  <c r="L58" i="2"/>
  <c r="N58" i="2"/>
  <c r="R58" i="2"/>
  <c r="V58" i="2"/>
  <c r="Z58" i="2"/>
  <c r="G59" i="2"/>
  <c r="L59" i="2"/>
  <c r="N59" i="2"/>
  <c r="R59" i="2"/>
  <c r="V59" i="2"/>
  <c r="Z59" i="2"/>
  <c r="G60" i="2"/>
  <c r="L60" i="2"/>
  <c r="N60" i="2"/>
  <c r="R60" i="2"/>
  <c r="V60" i="2"/>
  <c r="Z60" i="2"/>
  <c r="G61" i="2"/>
  <c r="L61" i="2"/>
  <c r="N61" i="2"/>
  <c r="R61" i="2"/>
  <c r="V61" i="2"/>
  <c r="Z61" i="2"/>
  <c r="G62" i="2"/>
  <c r="L62" i="2"/>
  <c r="N62" i="2"/>
  <c r="R62" i="2"/>
  <c r="V62" i="2"/>
  <c r="Z62" i="2"/>
  <c r="G63" i="2"/>
  <c r="L63" i="2"/>
  <c r="N63" i="2"/>
  <c r="R63" i="2"/>
  <c r="V63" i="2"/>
  <c r="Z63" i="2"/>
  <c r="G64" i="2"/>
  <c r="L64" i="2"/>
  <c r="N64" i="2"/>
  <c r="R64" i="2"/>
  <c r="V64" i="2"/>
  <c r="Z64" i="2"/>
  <c r="G65" i="2"/>
  <c r="L65" i="2"/>
  <c r="R66" i="2"/>
  <c r="V66" i="2"/>
  <c r="Z66" i="2"/>
  <c r="R67" i="2"/>
  <c r="V67" i="2"/>
  <c r="Z67" i="2"/>
  <c r="A69" i="2"/>
  <c r="G69" i="2"/>
  <c r="L69" i="2"/>
  <c r="N69" i="2"/>
  <c r="R69" i="2"/>
  <c r="V69" i="2"/>
  <c r="Z69" i="2"/>
  <c r="A70" i="2"/>
  <c r="G70" i="2"/>
  <c r="L70" i="2"/>
  <c r="N70" i="2"/>
  <c r="R70" i="2"/>
  <c r="V70" i="2"/>
  <c r="Z70" i="2"/>
  <c r="A71" i="2"/>
  <c r="G71" i="2"/>
  <c r="L71" i="2"/>
  <c r="N71" i="2"/>
  <c r="R71" i="2"/>
  <c r="V71" i="2"/>
  <c r="Z71" i="2"/>
  <c r="A72" i="2"/>
  <c r="G72" i="2"/>
  <c r="L72" i="2"/>
  <c r="N72" i="2"/>
  <c r="R72" i="2"/>
  <c r="V72" i="2"/>
  <c r="Z72" i="2"/>
  <c r="A73" i="2"/>
  <c r="G73" i="2"/>
  <c r="L73" i="2"/>
  <c r="N73" i="2"/>
  <c r="R73" i="2"/>
  <c r="V73" i="2"/>
  <c r="Z73" i="2"/>
  <c r="A74" i="2"/>
  <c r="G74" i="2"/>
  <c r="L74" i="2"/>
  <c r="N74" i="2"/>
  <c r="R74" i="2"/>
  <c r="V74" i="2"/>
  <c r="Z74" i="2"/>
  <c r="A75" i="2"/>
  <c r="G75" i="2"/>
  <c r="L75" i="2"/>
  <c r="N75" i="2"/>
  <c r="R75" i="2"/>
  <c r="V75" i="2"/>
  <c r="Z75" i="2"/>
  <c r="A76" i="2"/>
  <c r="G76" i="2"/>
  <c r="L76" i="2"/>
  <c r="N76" i="2"/>
  <c r="R76" i="2"/>
  <c r="V76" i="2"/>
  <c r="Z76" i="2"/>
  <c r="A77" i="2"/>
  <c r="G77" i="2"/>
  <c r="L77" i="2"/>
  <c r="N77" i="2"/>
  <c r="R77" i="2"/>
  <c r="V77" i="2"/>
  <c r="Z77" i="2"/>
  <c r="A78" i="2"/>
  <c r="G78" i="2"/>
  <c r="L78" i="2"/>
  <c r="N78" i="2"/>
  <c r="R78" i="2"/>
  <c r="V78" i="2"/>
  <c r="Z78" i="2"/>
  <c r="A79" i="2"/>
  <c r="G79" i="2"/>
  <c r="L79" i="2"/>
  <c r="N79" i="2"/>
  <c r="R79" i="2"/>
  <c r="V79" i="2"/>
  <c r="Z79" i="2"/>
  <c r="A80" i="2"/>
  <c r="G80" i="2"/>
  <c r="L80" i="2"/>
  <c r="N80" i="2"/>
  <c r="R80" i="2"/>
  <c r="V80" i="2"/>
  <c r="Z80" i="2"/>
  <c r="A81" i="2"/>
  <c r="G81" i="2"/>
  <c r="L81" i="2"/>
  <c r="N81" i="2"/>
  <c r="R81" i="2"/>
  <c r="V81" i="2"/>
  <c r="Z81" i="2"/>
  <c r="A82" i="2"/>
  <c r="G82" i="2"/>
  <c r="L82" i="2"/>
  <c r="N82" i="2"/>
  <c r="R82" i="2"/>
  <c r="V82" i="2"/>
  <c r="Z82" i="2"/>
  <c r="A83" i="2"/>
  <c r="G83" i="2"/>
  <c r="L83" i="2"/>
  <c r="N83" i="2"/>
  <c r="R83" i="2"/>
  <c r="V83" i="2"/>
  <c r="Z83" i="2"/>
  <c r="A84" i="2"/>
  <c r="G84" i="2"/>
  <c r="L84" i="2"/>
  <c r="N84" i="2"/>
  <c r="R84" i="2"/>
  <c r="V84" i="2"/>
  <c r="Z84" i="2"/>
  <c r="A85" i="2"/>
  <c r="G85" i="2"/>
  <c r="L85" i="2"/>
  <c r="N85" i="2"/>
  <c r="R85" i="2"/>
  <c r="V85" i="2"/>
  <c r="Z85" i="2"/>
  <c r="A86" i="2"/>
  <c r="G86" i="2"/>
  <c r="L86" i="2"/>
  <c r="N86" i="2"/>
  <c r="R86" i="2"/>
  <c r="V86" i="2"/>
  <c r="Z86" i="2"/>
  <c r="R87" i="2"/>
  <c r="V87" i="2"/>
  <c r="Z87" i="2"/>
  <c r="R88" i="2"/>
  <c r="V88" i="2"/>
  <c r="Z88" i="2"/>
  <c r="G89" i="2"/>
  <c r="L89" i="2"/>
  <c r="N89" i="2"/>
  <c r="R89" i="2"/>
  <c r="V89" i="2"/>
  <c r="Z89" i="2"/>
  <c r="G90" i="2"/>
  <c r="L90" i="2"/>
  <c r="N90" i="2"/>
  <c r="R90" i="2"/>
  <c r="V90" i="2"/>
  <c r="Z90" i="2"/>
  <c r="V91" i="2"/>
  <c r="Z91" i="2"/>
  <c r="A93" i="2"/>
  <c r="B93" i="2"/>
  <c r="C93" i="2"/>
  <c r="D93" i="2"/>
  <c r="E93" i="2"/>
  <c r="F93" i="2"/>
  <c r="H93" i="2"/>
  <c r="I93" i="2"/>
  <c r="J93" i="2"/>
  <c r="K93" i="2"/>
  <c r="N93" i="2"/>
  <c r="R93" i="2"/>
  <c r="V93" i="2"/>
  <c r="Z93" i="2"/>
  <c r="A94" i="2"/>
  <c r="B94" i="2"/>
  <c r="C94" i="2"/>
  <c r="D94" i="2"/>
  <c r="E94" i="2"/>
  <c r="F94" i="2"/>
  <c r="H94" i="2"/>
  <c r="I94" i="2"/>
  <c r="J94" i="2"/>
  <c r="K94" i="2"/>
  <c r="N94" i="2"/>
  <c r="R94" i="2"/>
  <c r="V94" i="2"/>
  <c r="Z94" i="2"/>
  <c r="A95" i="2"/>
  <c r="B95" i="2"/>
  <c r="C95" i="2"/>
  <c r="D95" i="2"/>
  <c r="E95" i="2"/>
  <c r="F95" i="2"/>
  <c r="H95" i="2"/>
  <c r="I95" i="2"/>
  <c r="J95" i="2"/>
  <c r="K95" i="2"/>
  <c r="N95" i="2"/>
  <c r="R95" i="2"/>
  <c r="V95" i="2"/>
  <c r="Z95" i="2"/>
  <c r="A96" i="2"/>
  <c r="B96" i="2"/>
  <c r="C96" i="2"/>
  <c r="D96" i="2"/>
  <c r="E96" i="2"/>
  <c r="F96" i="2"/>
  <c r="H96" i="2"/>
  <c r="I96" i="2"/>
  <c r="J96" i="2"/>
  <c r="K96" i="2"/>
  <c r="N96" i="2"/>
  <c r="R96" i="2"/>
  <c r="V96" i="2"/>
  <c r="Z96" i="2"/>
  <c r="A97" i="2"/>
  <c r="B97" i="2"/>
  <c r="C97" i="2"/>
  <c r="D97" i="2"/>
  <c r="E97" i="2"/>
  <c r="F97" i="2"/>
  <c r="H97" i="2"/>
  <c r="I97" i="2"/>
  <c r="J97" i="2"/>
  <c r="K97" i="2"/>
  <c r="N97" i="2"/>
  <c r="R97" i="2"/>
  <c r="V97" i="2"/>
  <c r="Z97" i="2"/>
  <c r="A98" i="2"/>
  <c r="B98" i="2"/>
  <c r="C98" i="2"/>
  <c r="D98" i="2"/>
  <c r="E98" i="2"/>
  <c r="F98" i="2"/>
  <c r="H98" i="2"/>
  <c r="I98" i="2"/>
  <c r="J98" i="2"/>
  <c r="K98" i="2"/>
  <c r="N98" i="2"/>
  <c r="R98" i="2"/>
  <c r="V98" i="2"/>
  <c r="Z98" i="2"/>
  <c r="A99" i="2"/>
  <c r="B99" i="2"/>
  <c r="C99" i="2"/>
  <c r="D99" i="2"/>
  <c r="E99" i="2"/>
  <c r="F99" i="2"/>
  <c r="H99" i="2"/>
  <c r="I99" i="2"/>
  <c r="J99" i="2"/>
  <c r="K99" i="2"/>
  <c r="N99" i="2"/>
  <c r="R99" i="2"/>
  <c r="V99" i="2"/>
  <c r="Z99" i="2"/>
  <c r="A100" i="2"/>
  <c r="B100" i="2"/>
  <c r="C100" i="2"/>
  <c r="D100" i="2"/>
  <c r="E100" i="2"/>
  <c r="F100" i="2"/>
  <c r="H100" i="2"/>
  <c r="I100" i="2"/>
  <c r="J100" i="2"/>
  <c r="K100" i="2"/>
  <c r="N100" i="2"/>
  <c r="R100" i="2"/>
  <c r="V100" i="2"/>
  <c r="Z100" i="2"/>
  <c r="A101" i="2"/>
  <c r="B101" i="2"/>
  <c r="C101" i="2"/>
  <c r="D101" i="2"/>
  <c r="E101" i="2"/>
  <c r="F101" i="2"/>
  <c r="H101" i="2"/>
  <c r="I101" i="2"/>
  <c r="J101" i="2"/>
  <c r="K101" i="2"/>
  <c r="N101" i="2"/>
  <c r="R101" i="2"/>
  <c r="V101" i="2"/>
  <c r="Z101" i="2"/>
  <c r="A102" i="2"/>
  <c r="B102" i="2"/>
  <c r="C102" i="2"/>
  <c r="D102" i="2"/>
  <c r="E102" i="2"/>
  <c r="F102" i="2"/>
  <c r="H102" i="2"/>
  <c r="I102" i="2"/>
  <c r="J102" i="2"/>
  <c r="K102" i="2"/>
  <c r="N102" i="2"/>
  <c r="R102" i="2"/>
  <c r="V102" i="2"/>
  <c r="Z102" i="2"/>
  <c r="A103" i="2"/>
  <c r="B103" i="2"/>
  <c r="C103" i="2"/>
  <c r="D103" i="2"/>
  <c r="E103" i="2"/>
  <c r="F103" i="2"/>
  <c r="H103" i="2"/>
  <c r="I103" i="2"/>
  <c r="J103" i="2"/>
  <c r="K103" i="2"/>
  <c r="N103" i="2"/>
  <c r="R103" i="2"/>
  <c r="V103" i="2"/>
  <c r="Z103" i="2"/>
  <c r="A104" i="2"/>
  <c r="B104" i="2"/>
  <c r="C104" i="2"/>
  <c r="D104" i="2"/>
  <c r="E104" i="2"/>
  <c r="F104" i="2"/>
  <c r="H104" i="2"/>
  <c r="I104" i="2"/>
  <c r="J104" i="2"/>
  <c r="K104" i="2"/>
  <c r="N104" i="2"/>
  <c r="R104" i="2"/>
  <c r="V104" i="2"/>
  <c r="Z104" i="2"/>
  <c r="A105" i="2"/>
  <c r="B105" i="2"/>
  <c r="C105" i="2"/>
  <c r="D105" i="2"/>
  <c r="E105" i="2"/>
  <c r="F105" i="2"/>
  <c r="H105" i="2"/>
  <c r="I105" i="2"/>
  <c r="J105" i="2"/>
  <c r="K105" i="2"/>
  <c r="N105" i="2"/>
  <c r="R105" i="2"/>
  <c r="V105" i="2"/>
  <c r="Z105" i="2"/>
  <c r="A106" i="2"/>
  <c r="B106" i="2"/>
  <c r="C106" i="2"/>
  <c r="D106" i="2"/>
  <c r="E106" i="2"/>
  <c r="F106" i="2"/>
  <c r="H106" i="2"/>
  <c r="I106" i="2"/>
  <c r="J106" i="2"/>
  <c r="K106" i="2"/>
  <c r="N106" i="2"/>
  <c r="R106" i="2"/>
  <c r="V106" i="2"/>
  <c r="Z106" i="2"/>
  <c r="N107" i="2"/>
  <c r="R107" i="2"/>
  <c r="V107" i="2"/>
  <c r="Z107" i="2"/>
  <c r="N108" i="2"/>
  <c r="R108" i="2"/>
  <c r="V108" i="2"/>
  <c r="Z108" i="2"/>
  <c r="N109" i="2"/>
  <c r="R109" i="2"/>
  <c r="V109" i="2"/>
  <c r="Z109" i="2"/>
  <c r="R110" i="2"/>
  <c r="V110" i="2"/>
  <c r="Z110" i="2"/>
  <c r="R111" i="2"/>
  <c r="V111" i="2"/>
  <c r="Z111" i="2"/>
  <c r="G112" i="2"/>
  <c r="L112" i="2"/>
  <c r="N112" i="2"/>
  <c r="R112" i="2"/>
  <c r="V112" i="2"/>
  <c r="Z112" i="2"/>
  <c r="G113" i="2"/>
  <c r="L113" i="2"/>
  <c r="N113" i="2"/>
  <c r="R113" i="2"/>
  <c r="V113" i="2"/>
  <c r="Z113" i="2"/>
  <c r="G114" i="2"/>
  <c r="L114" i="2"/>
  <c r="N114" i="2"/>
  <c r="R114" i="2"/>
  <c r="V114" i="2"/>
  <c r="Z114" i="2"/>
  <c r="G115" i="2"/>
  <c r="L115" i="2"/>
  <c r="N115" i="2"/>
  <c r="R115" i="2"/>
  <c r="V115" i="2"/>
  <c r="Z115" i="2"/>
  <c r="G116" i="2"/>
  <c r="L116" i="2"/>
  <c r="N116" i="2"/>
  <c r="R116" i="2"/>
  <c r="V116" i="2"/>
  <c r="Z116" i="2"/>
  <c r="G117" i="2"/>
  <c r="L117" i="2"/>
  <c r="N117" i="2"/>
  <c r="R117" i="2"/>
  <c r="V117" i="2"/>
  <c r="Z117" i="2"/>
  <c r="G118" i="2"/>
  <c r="L118" i="2"/>
  <c r="N118" i="2"/>
  <c r="R118" i="2"/>
  <c r="V118" i="2"/>
  <c r="Z118" i="2"/>
  <c r="G119" i="2"/>
  <c r="L119" i="2"/>
  <c r="N119" i="2"/>
  <c r="R119" i="2"/>
  <c r="V119" i="2"/>
  <c r="Z119" i="2"/>
  <c r="G120" i="2"/>
  <c r="L120" i="2"/>
  <c r="N120" i="2"/>
  <c r="R120" i="2"/>
  <c r="V120" i="2"/>
  <c r="Z120" i="2"/>
  <c r="G121" i="2"/>
  <c r="L121" i="2"/>
  <c r="N121" i="2"/>
  <c r="R121" i="2"/>
  <c r="V121" i="2"/>
  <c r="Z121" i="2"/>
  <c r="G122" i="2"/>
  <c r="L122" i="2"/>
  <c r="N122" i="2"/>
  <c r="R122" i="2"/>
  <c r="V122" i="2"/>
  <c r="Z122" i="2"/>
  <c r="G123" i="2"/>
  <c r="L123" i="2"/>
  <c r="N123" i="2"/>
  <c r="R123" i="2"/>
  <c r="V123" i="2"/>
  <c r="Z123" i="2"/>
  <c r="G124" i="2"/>
  <c r="L124" i="2"/>
  <c r="N124" i="2"/>
  <c r="R124" i="2"/>
  <c r="V124" i="2"/>
  <c r="Z124" i="2"/>
  <c r="G125" i="2"/>
  <c r="L125" i="2"/>
  <c r="N125" i="2"/>
  <c r="R125" i="2"/>
  <c r="V125" i="2"/>
  <c r="Z125" i="2"/>
  <c r="G126" i="2"/>
  <c r="L126" i="2"/>
  <c r="R126" i="2"/>
  <c r="V126" i="2"/>
  <c r="Z126" i="2"/>
  <c r="R127" i="2"/>
  <c r="V127" i="2"/>
  <c r="Z127" i="2"/>
  <c r="G129" i="2"/>
  <c r="L129" i="2"/>
  <c r="N129" i="2"/>
  <c r="R129" i="2"/>
  <c r="V129" i="2"/>
  <c r="Z129" i="2"/>
  <c r="G130" i="2"/>
  <c r="L130" i="2"/>
  <c r="N130" i="2"/>
  <c r="R130" i="2"/>
  <c r="V130" i="2"/>
  <c r="Z130" i="2"/>
  <c r="G131" i="2"/>
  <c r="L131" i="2"/>
  <c r="N131" i="2"/>
  <c r="R131" i="2"/>
  <c r="V131" i="2"/>
  <c r="Z131" i="2"/>
  <c r="G132" i="2"/>
  <c r="L132" i="2"/>
  <c r="N132" i="2"/>
  <c r="R132" i="2"/>
  <c r="V132" i="2"/>
  <c r="Z132" i="2"/>
  <c r="G133" i="2"/>
  <c r="L133" i="2"/>
  <c r="N133" i="2"/>
  <c r="R133" i="2"/>
  <c r="V133" i="2"/>
  <c r="Z133" i="2"/>
  <c r="R134" i="2"/>
  <c r="V134" i="2"/>
  <c r="Z134" i="2"/>
  <c r="R135" i="2"/>
  <c r="V135" i="2"/>
  <c r="Z135" i="2"/>
  <c r="R136" i="2"/>
  <c r="R137" i="2"/>
  <c r="A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R139" i="2"/>
  <c r="V139" i="2"/>
  <c r="Z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R140" i="2"/>
  <c r="V140" i="2"/>
  <c r="Z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R141" i="2"/>
  <c r="V141" i="2"/>
  <c r="Z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R142" i="2"/>
  <c r="V142" i="2"/>
  <c r="Z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R143" i="2"/>
  <c r="V143" i="2"/>
  <c r="Z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R144" i="2"/>
  <c r="V144" i="2"/>
  <c r="Z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R145" i="2"/>
  <c r="V145" i="2"/>
  <c r="Z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R146" i="2"/>
  <c r="V146" i="2"/>
  <c r="Z146" i="2"/>
  <c r="R147" i="2"/>
  <c r="V147" i="2"/>
  <c r="Z147" i="2"/>
  <c r="A148" i="2"/>
  <c r="B148" i="2"/>
  <c r="R148" i="2"/>
  <c r="V148" i="2"/>
  <c r="Z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R149" i="2"/>
  <c r="V149" i="2"/>
  <c r="Z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R150" i="2"/>
  <c r="V150" i="2"/>
  <c r="Z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R151" i="2"/>
  <c r="V151" i="2"/>
  <c r="Z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R152" i="2"/>
  <c r="V152" i="2"/>
  <c r="Z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R153" i="2"/>
  <c r="V153" i="2"/>
  <c r="Z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R154" i="2"/>
  <c r="V154" i="2"/>
  <c r="Z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R155" i="2"/>
  <c r="V155" i="2"/>
  <c r="Z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R156" i="2"/>
  <c r="V156" i="2"/>
  <c r="Z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R157" i="2"/>
  <c r="V157" i="2"/>
  <c r="Z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R158" i="2"/>
  <c r="V158" i="2"/>
  <c r="Z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R159" i="2"/>
  <c r="V159" i="2"/>
  <c r="Z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R160" i="2"/>
  <c r="V160" i="2"/>
  <c r="Z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R161" i="2"/>
  <c r="V161" i="2"/>
  <c r="Z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R162" i="2"/>
  <c r="V162" i="2"/>
  <c r="Z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R163" i="2"/>
  <c r="V163" i="2"/>
  <c r="Z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R164" i="2"/>
  <c r="V164" i="2"/>
  <c r="Z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R165" i="2"/>
  <c r="V165" i="2"/>
  <c r="Z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R166" i="2"/>
  <c r="V166" i="2"/>
  <c r="Z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R167" i="2"/>
  <c r="V167" i="2"/>
  <c r="Z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R168" i="2"/>
  <c r="V168" i="2"/>
  <c r="Z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R169" i="2"/>
  <c r="V169" i="2"/>
  <c r="Z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R170" i="2"/>
  <c r="V170" i="2"/>
  <c r="Z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R171" i="2"/>
  <c r="V171" i="2"/>
  <c r="Z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R172" i="2"/>
  <c r="V172" i="2"/>
  <c r="Z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R173" i="2"/>
  <c r="V173" i="2"/>
  <c r="Z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R174" i="2"/>
  <c r="V174" i="2"/>
  <c r="Z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R175" i="2"/>
  <c r="V175" i="2"/>
  <c r="Z175" i="2"/>
  <c r="R176" i="2"/>
  <c r="V176" i="2"/>
  <c r="Z176" i="2"/>
  <c r="A177" i="2"/>
  <c r="B177" i="2"/>
  <c r="R177" i="2"/>
  <c r="V177" i="2"/>
  <c r="Z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R178" i="2"/>
  <c r="V178" i="2"/>
  <c r="Z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R179" i="2"/>
  <c r="V179" i="2"/>
  <c r="Z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R180" i="2"/>
  <c r="V180" i="2"/>
  <c r="Z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R181" i="2"/>
  <c r="V181" i="2"/>
  <c r="Z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R182" i="2"/>
  <c r="V182" i="2"/>
  <c r="Z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R183" i="2"/>
  <c r="V183" i="2"/>
  <c r="Z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R184" i="2"/>
  <c r="V184" i="2"/>
  <c r="Z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R185" i="2"/>
  <c r="V185" i="2"/>
  <c r="Z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R186" i="2"/>
  <c r="V186" i="2"/>
  <c r="Z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R187" i="2"/>
  <c r="V187" i="2"/>
  <c r="Z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R188" i="2"/>
  <c r="V188" i="2"/>
  <c r="Z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R189" i="2"/>
  <c r="V189" i="2"/>
  <c r="Z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R190" i="2"/>
  <c r="V190" i="2"/>
  <c r="Z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R191" i="2"/>
  <c r="V191" i="2"/>
  <c r="Z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R192" i="2"/>
  <c r="V192" i="2"/>
  <c r="Z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R193" i="2"/>
  <c r="V193" i="2"/>
  <c r="Z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R194" i="2"/>
  <c r="V194" i="2"/>
  <c r="Z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R195" i="2"/>
  <c r="V195" i="2"/>
  <c r="Z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R196" i="2"/>
  <c r="V196" i="2"/>
  <c r="Z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R197" i="2"/>
  <c r="V197" i="2"/>
  <c r="Z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R198" i="2"/>
  <c r="V198" i="2"/>
  <c r="Z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R199" i="2"/>
  <c r="V199" i="2"/>
  <c r="Z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R200" i="2"/>
  <c r="V200" i="2"/>
  <c r="Z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R201" i="2"/>
  <c r="V201" i="2"/>
  <c r="Z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R202" i="2"/>
  <c r="V202" i="2"/>
  <c r="Z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R203" i="2"/>
  <c r="V203" i="2"/>
  <c r="Z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R204" i="2"/>
  <c r="V204" i="2"/>
  <c r="Z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R205" i="2"/>
  <c r="V205" i="2"/>
  <c r="Z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R206" i="2"/>
  <c r="V206" i="2"/>
  <c r="Z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R207" i="2"/>
  <c r="V207" i="2"/>
  <c r="Z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R208" i="2"/>
  <c r="V208" i="2"/>
  <c r="Z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R209" i="2"/>
  <c r="V209" i="2"/>
  <c r="Z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R210" i="2"/>
  <c r="V210" i="2"/>
  <c r="Z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R211" i="2"/>
  <c r="V211" i="2"/>
  <c r="Z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R212" i="2"/>
  <c r="V212" i="2"/>
  <c r="Z212" i="2"/>
  <c r="R213" i="2"/>
  <c r="V213" i="2"/>
  <c r="Z213" i="2"/>
  <c r="R214" i="2"/>
  <c r="V214" i="2"/>
  <c r="Z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R215" i="2"/>
  <c r="V215" i="2"/>
  <c r="Z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R216" i="2"/>
  <c r="V216" i="2"/>
  <c r="Z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R217" i="2"/>
  <c r="V217" i="2"/>
  <c r="Z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R218" i="2"/>
  <c r="V218" i="2"/>
  <c r="Z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R219" i="2"/>
  <c r="V219" i="2"/>
  <c r="Z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R220" i="2"/>
  <c r="V220" i="2"/>
  <c r="Z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R221" i="2"/>
  <c r="V221" i="2"/>
  <c r="Z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R222" i="2"/>
  <c r="V222" i="2"/>
  <c r="Z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R223" i="2"/>
  <c r="V223" i="2"/>
  <c r="Z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R224" i="2"/>
  <c r="V224" i="2"/>
  <c r="Z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R225" i="2"/>
  <c r="V225" i="2"/>
  <c r="Z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R226" i="2"/>
  <c r="V226" i="2"/>
  <c r="Z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R227" i="2"/>
  <c r="V227" i="2"/>
  <c r="Z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R228" i="2"/>
  <c r="V228" i="2"/>
  <c r="Z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R229" i="2"/>
  <c r="V229" i="2"/>
  <c r="Z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R230" i="2"/>
  <c r="V230" i="2"/>
  <c r="Z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R231" i="2"/>
  <c r="V231" i="2"/>
  <c r="Z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R232" i="2"/>
  <c r="V232" i="2"/>
  <c r="Z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R233" i="2"/>
  <c r="V233" i="2"/>
  <c r="Z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R234" i="2"/>
  <c r="V234" i="2"/>
  <c r="Z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R235" i="2"/>
  <c r="V235" i="2"/>
  <c r="Z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R236" i="2"/>
  <c r="V236" i="2"/>
  <c r="Z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R237" i="2"/>
  <c r="V237" i="2"/>
  <c r="Z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R238" i="2"/>
  <c r="V238" i="2"/>
  <c r="Z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R239" i="2"/>
  <c r="V239" i="2"/>
  <c r="Z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R240" i="2"/>
  <c r="V240" i="2"/>
  <c r="Z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R241" i="2"/>
  <c r="V241" i="2"/>
  <c r="Z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R242" i="2"/>
  <c r="V242" i="2"/>
  <c r="Z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R243" i="2"/>
  <c r="V243" i="2"/>
  <c r="Z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R244" i="2"/>
  <c r="V244" i="2"/>
  <c r="Z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R245" i="2"/>
  <c r="V245" i="2"/>
  <c r="Z245" i="2"/>
  <c r="R246" i="2"/>
  <c r="V246" i="2"/>
  <c r="Z246" i="2"/>
  <c r="R247" i="2"/>
  <c r="V247" i="2"/>
  <c r="Z247" i="2"/>
  <c r="G248" i="2"/>
  <c r="K248" i="2"/>
  <c r="L248" i="2"/>
  <c r="N248" i="2"/>
  <c r="R248" i="2"/>
  <c r="V248" i="2"/>
  <c r="Z248" i="2"/>
  <c r="G249" i="2"/>
  <c r="K249" i="2"/>
  <c r="L249" i="2"/>
  <c r="N249" i="2"/>
  <c r="R249" i="2"/>
  <c r="V249" i="2"/>
  <c r="Z249" i="2"/>
  <c r="G250" i="2"/>
  <c r="K250" i="2"/>
  <c r="L250" i="2"/>
  <c r="N250" i="2"/>
  <c r="R250" i="2"/>
  <c r="V250" i="2"/>
  <c r="Z250" i="2"/>
  <c r="G251" i="2"/>
  <c r="K251" i="2"/>
  <c r="L251" i="2"/>
  <c r="N251" i="2"/>
  <c r="R251" i="2"/>
  <c r="V251" i="2"/>
  <c r="Z251" i="2"/>
  <c r="G252" i="2"/>
  <c r="K252" i="2"/>
  <c r="L252" i="2"/>
  <c r="N252" i="2"/>
  <c r="R252" i="2"/>
  <c r="V252" i="2"/>
  <c r="Z252" i="2"/>
  <c r="G253" i="2"/>
  <c r="K253" i="2"/>
  <c r="L253" i="2"/>
  <c r="N253" i="2"/>
  <c r="R253" i="2"/>
  <c r="V253" i="2"/>
  <c r="Z253" i="2"/>
  <c r="G254" i="2"/>
  <c r="K254" i="2"/>
  <c r="L254" i="2"/>
  <c r="N254" i="2"/>
  <c r="R254" i="2"/>
  <c r="V254" i="2"/>
  <c r="Z254" i="2"/>
  <c r="G255" i="2"/>
  <c r="K255" i="2"/>
  <c r="L255" i="2"/>
  <c r="N255" i="2"/>
  <c r="R255" i="2"/>
  <c r="V255" i="2"/>
  <c r="Z255" i="2"/>
  <c r="G256" i="2"/>
  <c r="K256" i="2"/>
  <c r="L256" i="2"/>
  <c r="N256" i="2"/>
  <c r="R256" i="2"/>
  <c r="V256" i="2"/>
  <c r="Z256" i="2"/>
  <c r="G257" i="2"/>
  <c r="K257" i="2"/>
  <c r="L257" i="2"/>
  <c r="N257" i="2"/>
  <c r="R257" i="2"/>
  <c r="V257" i="2"/>
  <c r="Z257" i="2"/>
  <c r="G258" i="2"/>
  <c r="K258" i="2"/>
  <c r="L258" i="2"/>
  <c r="N258" i="2"/>
  <c r="R258" i="2"/>
  <c r="V258" i="2"/>
  <c r="Z258" i="2"/>
  <c r="G259" i="2"/>
  <c r="K259" i="2"/>
  <c r="L259" i="2"/>
  <c r="N259" i="2"/>
  <c r="R259" i="2"/>
  <c r="V259" i="2"/>
  <c r="Z259" i="2"/>
  <c r="G260" i="2"/>
  <c r="K260" i="2"/>
  <c r="L260" i="2"/>
  <c r="N260" i="2"/>
  <c r="R260" i="2"/>
  <c r="V260" i="2"/>
  <c r="Z260" i="2"/>
  <c r="G261" i="2"/>
  <c r="K261" i="2"/>
  <c r="L261" i="2"/>
  <c r="N261" i="2"/>
  <c r="R261" i="2"/>
  <c r="V261" i="2"/>
  <c r="Z261" i="2"/>
  <c r="G262" i="2"/>
  <c r="K262" i="2"/>
  <c r="L262" i="2"/>
  <c r="N262" i="2"/>
  <c r="R262" i="2"/>
  <c r="V262" i="2"/>
  <c r="Z262" i="2"/>
  <c r="G263" i="2"/>
  <c r="K263" i="2"/>
  <c r="L263" i="2"/>
  <c r="N263" i="2"/>
  <c r="R263" i="2"/>
  <c r="V263" i="2"/>
  <c r="Z263" i="2"/>
  <c r="G264" i="2"/>
  <c r="K264" i="2"/>
  <c r="L264" i="2"/>
  <c r="N264" i="2"/>
  <c r="R264" i="2"/>
  <c r="V264" i="2"/>
  <c r="Z264" i="2"/>
  <c r="G265" i="2"/>
  <c r="K265" i="2"/>
  <c r="L265" i="2"/>
  <c r="N265" i="2"/>
  <c r="R265" i="2"/>
  <c r="V265" i="2"/>
  <c r="Z265" i="2"/>
  <c r="G266" i="2"/>
  <c r="K266" i="2"/>
  <c r="L266" i="2"/>
  <c r="N266" i="2"/>
  <c r="R266" i="2"/>
  <c r="V266" i="2"/>
  <c r="Z266" i="2"/>
  <c r="G267" i="2"/>
  <c r="K267" i="2"/>
  <c r="L267" i="2"/>
  <c r="N267" i="2"/>
  <c r="R267" i="2"/>
  <c r="V267" i="2"/>
  <c r="Z267" i="2"/>
  <c r="G268" i="2"/>
  <c r="K268" i="2"/>
  <c r="L268" i="2"/>
  <c r="N268" i="2"/>
  <c r="R268" i="2"/>
  <c r="V268" i="2"/>
  <c r="Z268" i="2"/>
  <c r="G269" i="2"/>
  <c r="K269" i="2"/>
  <c r="L269" i="2"/>
  <c r="N269" i="2"/>
  <c r="R269" i="2"/>
  <c r="V269" i="2"/>
  <c r="Z269" i="2"/>
  <c r="G270" i="2"/>
  <c r="K270" i="2"/>
  <c r="L270" i="2"/>
  <c r="N270" i="2"/>
  <c r="R270" i="2"/>
  <c r="V270" i="2"/>
  <c r="Z270" i="2"/>
  <c r="G271" i="2"/>
  <c r="K271" i="2"/>
  <c r="L271" i="2"/>
  <c r="N271" i="2"/>
  <c r="R271" i="2"/>
  <c r="V271" i="2"/>
  <c r="Z271" i="2"/>
  <c r="G272" i="2"/>
  <c r="K272" i="2"/>
  <c r="L272" i="2"/>
  <c r="N272" i="2"/>
  <c r="R272" i="2"/>
  <c r="V272" i="2"/>
  <c r="Z272" i="2"/>
  <c r="G273" i="2"/>
  <c r="K273" i="2"/>
  <c r="L273" i="2"/>
  <c r="N273" i="2"/>
  <c r="R273" i="2"/>
  <c r="V273" i="2"/>
  <c r="Z273" i="2"/>
  <c r="G274" i="2"/>
  <c r="K274" i="2"/>
  <c r="L274" i="2"/>
  <c r="N274" i="2"/>
  <c r="R274" i="2"/>
  <c r="V274" i="2"/>
  <c r="Z274" i="2"/>
  <c r="G275" i="2"/>
  <c r="K275" i="2"/>
  <c r="L275" i="2"/>
  <c r="N275" i="2"/>
  <c r="R275" i="2"/>
  <c r="V275" i="2"/>
  <c r="Z275" i="2"/>
  <c r="G276" i="2"/>
  <c r="K276" i="2"/>
  <c r="L276" i="2"/>
  <c r="N276" i="2"/>
  <c r="R276" i="2"/>
  <c r="V276" i="2"/>
  <c r="Z276" i="2"/>
  <c r="G277" i="2"/>
  <c r="K277" i="2"/>
  <c r="L277" i="2"/>
  <c r="N277" i="2"/>
  <c r="R277" i="2"/>
  <c r="V277" i="2"/>
  <c r="Z277" i="2"/>
  <c r="G278" i="2"/>
  <c r="K278" i="2"/>
  <c r="L278" i="2"/>
  <c r="N278" i="2"/>
  <c r="R278" i="2"/>
  <c r="V278" i="2"/>
  <c r="Z278" i="2"/>
  <c r="G279" i="2"/>
  <c r="K279" i="2"/>
  <c r="L279" i="2"/>
  <c r="N279" i="2"/>
  <c r="R279" i="2"/>
  <c r="V279" i="2"/>
  <c r="Z279" i="2"/>
  <c r="G280" i="2"/>
  <c r="K280" i="2"/>
  <c r="L280" i="2"/>
  <c r="N280" i="2"/>
  <c r="R280" i="2"/>
  <c r="V280" i="2"/>
  <c r="Z280" i="2"/>
  <c r="G281" i="2"/>
  <c r="K281" i="2"/>
  <c r="L281" i="2"/>
  <c r="N281" i="2"/>
  <c r="R281" i="2"/>
  <c r="V281" i="2"/>
  <c r="Z281" i="2"/>
  <c r="G282" i="2"/>
  <c r="K282" i="2"/>
  <c r="L282" i="2"/>
  <c r="N282" i="2"/>
  <c r="R282" i="2"/>
  <c r="V282" i="2"/>
  <c r="Z282" i="2"/>
  <c r="G283" i="2"/>
  <c r="K283" i="2"/>
  <c r="L283" i="2"/>
  <c r="N283" i="2"/>
  <c r="R283" i="2"/>
  <c r="V283" i="2"/>
  <c r="Z283" i="2"/>
  <c r="G284" i="2"/>
  <c r="K284" i="2"/>
  <c r="L284" i="2"/>
  <c r="N284" i="2"/>
  <c r="R284" i="2"/>
  <c r="V284" i="2"/>
  <c r="Z284" i="2"/>
  <c r="G285" i="2"/>
  <c r="K285" i="2"/>
  <c r="L285" i="2"/>
  <c r="N285" i="2"/>
  <c r="R285" i="2"/>
  <c r="V285" i="2"/>
  <c r="Z285" i="2"/>
  <c r="G286" i="2"/>
  <c r="K286" i="2"/>
  <c r="L286" i="2"/>
  <c r="N286" i="2"/>
  <c r="R286" i="2"/>
  <c r="V286" i="2"/>
  <c r="Z286" i="2"/>
  <c r="G287" i="2"/>
  <c r="K287" i="2"/>
  <c r="L287" i="2"/>
  <c r="N287" i="2"/>
  <c r="R287" i="2"/>
  <c r="V287" i="2"/>
  <c r="Z287" i="2"/>
  <c r="G288" i="2"/>
  <c r="K288" i="2"/>
  <c r="L288" i="2"/>
  <c r="N288" i="2"/>
  <c r="R288" i="2"/>
  <c r="V288" i="2"/>
  <c r="Z288" i="2"/>
  <c r="R289" i="2"/>
  <c r="V289" i="2"/>
  <c r="Z289" i="2"/>
  <c r="R290" i="2"/>
  <c r="V290" i="2"/>
  <c r="Z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R291" i="2"/>
  <c r="V291" i="2"/>
  <c r="Z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R292" i="2"/>
  <c r="V292" i="2"/>
  <c r="Z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R293" i="2"/>
  <c r="V293" i="2"/>
  <c r="Z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R294" i="2"/>
  <c r="V294" i="2"/>
  <c r="Z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R295" i="2"/>
  <c r="V295" i="2"/>
  <c r="Z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R296" i="2"/>
  <c r="V296" i="2"/>
  <c r="Z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R297" i="2"/>
  <c r="V297" i="2"/>
  <c r="Z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R298" i="2"/>
  <c r="V298" i="2"/>
  <c r="Z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R299" i="2"/>
  <c r="V299" i="2"/>
  <c r="Z299" i="2"/>
  <c r="R300" i="2"/>
  <c r="V300" i="2"/>
  <c r="Z300" i="2"/>
  <c r="R301" i="2"/>
  <c r="V301" i="2"/>
  <c r="Z301" i="2"/>
  <c r="R303" i="2"/>
  <c r="V303" i="2"/>
  <c r="Z303" i="2"/>
  <c r="R304" i="2"/>
  <c r="V304" i="2"/>
  <c r="Z304" i="2"/>
  <c r="L306" i="2"/>
  <c r="M306" i="2" a="1"/>
  <c r="M306" i="2"/>
  <c r="N306" i="2" a="1"/>
  <c r="N306" i="2"/>
  <c r="R306" i="2"/>
  <c r="V306" i="2"/>
  <c r="Z306" i="2"/>
  <c r="R307" i="2"/>
  <c r="V307" i="2"/>
  <c r="Z307" i="2"/>
  <c r="R309" i="2"/>
  <c r="V309" i="2"/>
  <c r="Z309" i="2"/>
  <c r="R310" i="2"/>
  <c r="V310" i="2"/>
  <c r="Z310" i="2"/>
  <c r="R311" i="2"/>
  <c r="V311" i="2"/>
  <c r="Z311" i="2"/>
</calcChain>
</file>

<file path=xl/sharedStrings.xml><?xml version="1.0" encoding="utf-8"?>
<sst xmlns="http://schemas.openxmlformats.org/spreadsheetml/2006/main" count="725" uniqueCount="385">
  <si>
    <t xml:space="preserve"> Long  (and some short) Circular Concrete filled Columns</t>
  </si>
  <si>
    <t>with end eccentricity (moment)</t>
  </si>
  <si>
    <t>DATA</t>
  </si>
  <si>
    <t>Long without M</t>
  </si>
  <si>
    <t>Notes:</t>
  </si>
  <si>
    <t>(A)  fcyl</t>
  </si>
  <si>
    <t xml:space="preserve"> =0.8*fcu</t>
  </si>
  <si>
    <t xml:space="preserve"> </t>
  </si>
  <si>
    <t>(B) Ec =</t>
  </si>
  <si>
    <t>22*((fcy+</t>
  </si>
  <si>
    <t>8)/10)^0.3</t>
  </si>
  <si>
    <t>(C)  Sle</t>
  </si>
  <si>
    <t>nderness</t>
  </si>
  <si>
    <t xml:space="preserve"> = SQRT(</t>
  </si>
  <si>
    <t>NplR/Ncrit</t>
  </si>
  <si>
    <t>)</t>
  </si>
  <si>
    <t xml:space="preserve">   Theory</t>
  </si>
  <si>
    <t>for</t>
  </si>
  <si>
    <t>Short</t>
  </si>
  <si>
    <t>Column</t>
  </si>
  <si>
    <t xml:space="preserve">  Long</t>
  </si>
  <si>
    <t xml:space="preserve"> &lt; additi</t>
  </si>
  <si>
    <t>onal</t>
  </si>
  <si>
    <t xml:space="preserve"> ..</t>
  </si>
  <si>
    <t xml:space="preserve">   data</t>
  </si>
  <si>
    <t xml:space="preserve">    &gt;</t>
  </si>
  <si>
    <t xml:space="preserve"> &lt;</t>
  </si>
  <si>
    <t>subsi</t>
  </si>
  <si>
    <t>diary</t>
  </si>
  <si>
    <t xml:space="preserve">  cal</t>
  </si>
  <si>
    <t>culations</t>
  </si>
  <si>
    <t>&gt;</t>
  </si>
  <si>
    <t>local</t>
  </si>
  <si>
    <t xml:space="preserve">   Test  </t>
  </si>
  <si>
    <t>Test</t>
  </si>
  <si>
    <t xml:space="preserve">  EC4</t>
  </si>
  <si>
    <t xml:space="preserve"> Chi x</t>
  </si>
  <si>
    <t xml:space="preserve">  Test   </t>
  </si>
  <si>
    <t>d</t>
  </si>
  <si>
    <t>Ref. No.</t>
  </si>
  <si>
    <t xml:space="preserve">  Dia.</t>
  </si>
  <si>
    <t xml:space="preserve"> thick</t>
  </si>
  <si>
    <t xml:space="preserve"> Yield</t>
  </si>
  <si>
    <t xml:space="preserve">  Es</t>
  </si>
  <si>
    <t xml:space="preserve"> f cyl</t>
  </si>
  <si>
    <t xml:space="preserve">  Ec</t>
  </si>
  <si>
    <t xml:space="preserve"> Length</t>
  </si>
  <si>
    <t xml:space="preserve">  L/D</t>
  </si>
  <si>
    <t>slender-</t>
  </si>
  <si>
    <t>D/t</t>
  </si>
  <si>
    <t>buckling</t>
  </si>
  <si>
    <t xml:space="preserve"> Nmax</t>
  </si>
  <si>
    <t>δo</t>
  </si>
  <si>
    <t xml:space="preserve">   Nuniax</t>
  </si>
  <si>
    <t xml:space="preserve">  Nu cdg</t>
  </si>
  <si>
    <t>Npl,Rd</t>
  </si>
  <si>
    <t xml:space="preserve">  nNplR</t>
  </si>
  <si>
    <t>Long EC4</t>
  </si>
  <si>
    <t xml:space="preserve">   et</t>
  </si>
  <si>
    <t xml:space="preserve">   eb</t>
  </si>
  <si>
    <t>Asfy</t>
  </si>
  <si>
    <t xml:space="preserve">  End</t>
  </si>
  <si>
    <t>init.def</t>
  </si>
  <si>
    <t xml:space="preserve">   s2</t>
  </si>
  <si>
    <t xml:space="preserve">  e2</t>
  </si>
  <si>
    <t xml:space="preserve">   Ey</t>
  </si>
  <si>
    <t xml:space="preserve"> ecmax</t>
  </si>
  <si>
    <t xml:space="preserve"> eult</t>
  </si>
  <si>
    <t>EC4</t>
  </si>
  <si>
    <t>Slend</t>
  </si>
  <si>
    <t xml:space="preserve">   mm</t>
  </si>
  <si>
    <t xml:space="preserve">  MPa</t>
  </si>
  <si>
    <t xml:space="preserve">  GPa</t>
  </si>
  <si>
    <t xml:space="preserve">  ness</t>
  </si>
  <si>
    <t>if &gt; 1</t>
  </si>
  <si>
    <t xml:space="preserve"> kN</t>
  </si>
  <si>
    <t>mm</t>
  </si>
  <si>
    <t xml:space="preserve">     kN</t>
  </si>
  <si>
    <t xml:space="preserve">    kN</t>
  </si>
  <si>
    <t>kN</t>
  </si>
  <si>
    <t xml:space="preserve">   kN</t>
  </si>
  <si>
    <t xml:space="preserve"> condit.</t>
  </si>
  <si>
    <t xml:space="preserve">   MPa</t>
  </si>
  <si>
    <t xml:space="preserve">   GPa</t>
  </si>
  <si>
    <t>Ex n</t>
  </si>
  <si>
    <t>EC4xn</t>
  </si>
  <si>
    <t xml:space="preserve"> n10</t>
  </si>
  <si>
    <t xml:space="preserve"> n20</t>
  </si>
  <si>
    <t xml:space="preserve"> n1</t>
  </si>
  <si>
    <t xml:space="preserve"> n2</t>
  </si>
  <si>
    <t xml:space="preserve">  Chi</t>
  </si>
  <si>
    <t>n10*</t>
  </si>
  <si>
    <t>Neogi PK</t>
  </si>
  <si>
    <t>Sen H K</t>
  </si>
  <si>
    <t>Chapman</t>
  </si>
  <si>
    <t>J C</t>
  </si>
  <si>
    <t>Ref. 12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</si>
  <si>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</si>
  <si>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</si>
  <si>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</si>
  <si>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</si>
  <si>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</si>
  <si>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</si>
  <si>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</si>
  <si>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</si>
  <si>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</si>
  <si>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</si>
  <si>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C5</t>
  </si>
  <si>
    <t>C6</t>
  </si>
  <si>
    <t>C7</t>
  </si>
  <si>
    <t>C9</t>
  </si>
  <si>
    <t>C10</t>
  </si>
  <si>
    <t>C11</t>
  </si>
  <si>
    <t>C12</t>
  </si>
  <si>
    <t>C8</t>
  </si>
  <si>
    <t xml:space="preserve">  ? 804</t>
  </si>
  <si>
    <t>Rangan</t>
  </si>
  <si>
    <t>Ref. 35</t>
  </si>
  <si>
    <t>*</t>
  </si>
  <si>
    <t>Av =</t>
  </si>
  <si>
    <t>Kilpatrick A E</t>
  </si>
  <si>
    <t>Ref. 39</t>
  </si>
  <si>
    <t>SC-0</t>
  </si>
  <si>
    <t>SC-1</t>
  </si>
  <si>
    <t>SC-2</t>
  </si>
  <si>
    <t>SC-3</t>
  </si>
  <si>
    <t>SC-4</t>
  </si>
  <si>
    <t>SC-5</t>
  </si>
  <si>
    <t>SC-6</t>
  </si>
  <si>
    <t>SC-7</t>
  </si>
  <si>
    <t>SC-8</t>
  </si>
  <si>
    <t>SC-9</t>
  </si>
  <si>
    <t>SC-10</t>
  </si>
  <si>
    <t>SC-11</t>
  </si>
  <si>
    <t>SC-12</t>
  </si>
  <si>
    <t>SC-13</t>
  </si>
  <si>
    <t>SC-14</t>
  </si>
  <si>
    <t>SC-15</t>
  </si>
  <si>
    <t>Matsui</t>
  </si>
  <si>
    <t>Conf.</t>
  </si>
  <si>
    <t>Singapor</t>
  </si>
  <si>
    <t>e  Oct.</t>
  </si>
  <si>
    <t>Ref. 40</t>
  </si>
  <si>
    <t>4-21</t>
  </si>
  <si>
    <t>4-63</t>
  </si>
  <si>
    <t>4-105</t>
  </si>
  <si>
    <t>8-21</t>
  </si>
  <si>
    <t>8-63</t>
  </si>
  <si>
    <t>8-105</t>
  </si>
  <si>
    <t>12-21</t>
  </si>
  <si>
    <t>12-63</t>
  </si>
  <si>
    <t>12-105</t>
  </si>
  <si>
    <t>18-21</t>
  </si>
  <si>
    <t>18-63</t>
  </si>
  <si>
    <t>18-105</t>
  </si>
  <si>
    <t>24-21</t>
  </si>
  <si>
    <t>24-63</t>
  </si>
  <si>
    <t>24-105</t>
  </si>
  <si>
    <t>30-21</t>
  </si>
  <si>
    <t>30-63</t>
  </si>
  <si>
    <t>30-105</t>
  </si>
  <si>
    <t>Johansson</t>
  </si>
  <si>
    <t>et al</t>
  </si>
  <si>
    <t>ASCCS-6</t>
  </si>
  <si>
    <t>p427</t>
  </si>
  <si>
    <t>end ecc</t>
  </si>
  <si>
    <t>=10 mm</t>
  </si>
  <si>
    <t>Ref. 58</t>
  </si>
  <si>
    <t>LFE</t>
  </si>
  <si>
    <t>LFC</t>
  </si>
  <si>
    <t>Gopal &amp; Manoh.</t>
  </si>
  <si>
    <t>(B=fibre RC)</t>
  </si>
  <si>
    <t>Ref. 67</t>
  </si>
  <si>
    <t>A1</t>
  </si>
  <si>
    <t>A2</t>
  </si>
  <si>
    <t>A3</t>
  </si>
  <si>
    <t>A4</t>
  </si>
  <si>
    <t>A5</t>
  </si>
  <si>
    <t>A6</t>
  </si>
  <si>
    <t>A8</t>
  </si>
  <si>
    <t>B1</t>
  </si>
  <si>
    <t>B2</t>
  </si>
  <si>
    <t>B3</t>
  </si>
  <si>
    <t>B4</t>
  </si>
  <si>
    <t>B5</t>
  </si>
  <si>
    <t>B6</t>
  </si>
  <si>
    <t>B8</t>
  </si>
  <si>
    <t>C1</t>
  </si>
  <si>
    <t>C2</t>
  </si>
  <si>
    <t>C3</t>
  </si>
  <si>
    <t>Baochun C. &amp;</t>
  </si>
  <si>
    <t>Hiroshi</t>
  </si>
  <si>
    <t>ASSCCA'3 p973</t>
  </si>
  <si>
    <t>Ref. 66</t>
  </si>
  <si>
    <t>C4</t>
  </si>
  <si>
    <t>OA Av=</t>
  </si>
  <si>
    <t>Han &amp; Yao</t>
  </si>
  <si>
    <t>compaction</t>
  </si>
  <si>
    <t>sc=flow</t>
  </si>
  <si>
    <t>h=hsnd</t>
  </si>
  <si>
    <t>v=vib.</t>
  </si>
  <si>
    <t>Ref. 77</t>
  </si>
  <si>
    <t>lcsc2-1</t>
  </si>
  <si>
    <t>lcsc2-2</t>
  </si>
  <si>
    <t>lch2-1</t>
  </si>
  <si>
    <t>lch2-2</t>
  </si>
  <si>
    <t>lcv2</t>
  </si>
  <si>
    <t>Tang (new)</t>
  </si>
  <si>
    <t>from Ma</t>
  </si>
  <si>
    <t>P-78-2</t>
  </si>
  <si>
    <t>P-78-3</t>
  </si>
  <si>
    <t>P-78-4</t>
  </si>
  <si>
    <t>P-78-5</t>
  </si>
  <si>
    <t>P-78-6</t>
  </si>
  <si>
    <t>P-78-7</t>
  </si>
  <si>
    <t>P-78-8</t>
  </si>
  <si>
    <t>P-78-9</t>
  </si>
  <si>
    <t>Zhou (new)</t>
  </si>
  <si>
    <t>from ma</t>
  </si>
  <si>
    <t>ZH1</t>
  </si>
  <si>
    <t>ZH2</t>
  </si>
  <si>
    <t>ZH3</t>
  </si>
  <si>
    <t>ZH6</t>
  </si>
  <si>
    <t>ZS1</t>
  </si>
  <si>
    <t>ZS2</t>
  </si>
  <si>
    <t>ZS3</t>
  </si>
  <si>
    <t>ZS4</t>
  </si>
  <si>
    <t>ZS5</t>
  </si>
  <si>
    <t>ZS6</t>
  </si>
  <si>
    <t>ZS7</t>
  </si>
  <si>
    <t>ZS8</t>
  </si>
  <si>
    <t>ZS9</t>
  </si>
  <si>
    <t>ZS11</t>
  </si>
  <si>
    <t>ZS12</t>
  </si>
  <si>
    <t>Z1</t>
  </si>
  <si>
    <t>Z2</t>
  </si>
  <si>
    <t>Z3</t>
  </si>
  <si>
    <t>Z4</t>
  </si>
  <si>
    <t>GZ1</t>
  </si>
  <si>
    <t>GZ2</t>
  </si>
  <si>
    <t>GZ3</t>
  </si>
  <si>
    <t>GZ4</t>
  </si>
  <si>
    <t>GZ5</t>
  </si>
  <si>
    <t>GZ6</t>
  </si>
  <si>
    <t>GZ7</t>
  </si>
  <si>
    <t>GZ8</t>
  </si>
  <si>
    <t>Zhong (new)</t>
  </si>
  <si>
    <t>1980/1</t>
  </si>
  <si>
    <t>1a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</si>
  <si>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</si>
  <si>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</si>
  <si>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</si>
  <si>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</si>
  <si>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</si>
  <si>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</si>
  <si>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</si>
  <si>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</si>
  <si>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</si>
  <si>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</si>
  <si>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</si>
  <si>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</si>
  <si>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</si>
  <si>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</si>
  <si>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——</t>
  </si>
  <si>
    <t>A7</t>
  </si>
  <si>
    <t>A9</t>
  </si>
  <si>
    <t>Cai (new)</t>
  </si>
  <si>
    <t>1981/3</t>
  </si>
  <si>
    <t>PA2-3</t>
  </si>
  <si>
    <t>PA2-4</t>
  </si>
  <si>
    <t>PA2-5</t>
  </si>
  <si>
    <t>PA2-6</t>
  </si>
  <si>
    <t>PA2-7</t>
  </si>
  <si>
    <t>PA2-8</t>
  </si>
  <si>
    <t>PA2-9</t>
  </si>
  <si>
    <t>PA2-10</t>
  </si>
  <si>
    <t>PA2-11</t>
  </si>
  <si>
    <t>PA2-12</t>
  </si>
  <si>
    <t>PA2-13</t>
  </si>
  <si>
    <t>PA2-14</t>
  </si>
  <si>
    <t>PA3-3</t>
  </si>
  <si>
    <t>PA3-4</t>
  </si>
  <si>
    <t>PA3-5</t>
  </si>
  <si>
    <t>PA3-6</t>
  </si>
  <si>
    <t>PA3-7</t>
  </si>
  <si>
    <t>PA3-8</t>
  </si>
  <si>
    <t>PA3-9</t>
  </si>
  <si>
    <t>PA3-10</t>
  </si>
  <si>
    <t>PA4-3</t>
  </si>
  <si>
    <t>PA4-4</t>
  </si>
  <si>
    <t>PA4-5</t>
  </si>
  <si>
    <t>PA4-6</t>
  </si>
  <si>
    <t>PA4-7</t>
  </si>
  <si>
    <t>PA4-8</t>
  </si>
  <si>
    <t>PA4-9</t>
  </si>
  <si>
    <t>PA5-3</t>
  </si>
  <si>
    <t>PA5-4</t>
  </si>
  <si>
    <t>PA5-5</t>
  </si>
  <si>
    <t>PA5-6</t>
  </si>
  <si>
    <t>PA5-7</t>
  </si>
  <si>
    <t>PA5-8</t>
  </si>
  <si>
    <t>PA5-9</t>
  </si>
  <si>
    <t>PA6-3</t>
  </si>
  <si>
    <t>PA6-4</t>
  </si>
  <si>
    <t>PA6-5</t>
  </si>
  <si>
    <t>PA6-6</t>
  </si>
  <si>
    <t>PA6-7</t>
  </si>
  <si>
    <t>PA6-8</t>
  </si>
  <si>
    <t>PA6-9</t>
  </si>
  <si>
    <t>Gu (new)</t>
  </si>
  <si>
    <t>D-20</t>
  </si>
  <si>
    <t>D-40</t>
  </si>
  <si>
    <t>D-60</t>
  </si>
  <si>
    <t>D-100</t>
  </si>
  <si>
    <t>L-20</t>
  </si>
  <si>
    <t>L-40-1</t>
  </si>
  <si>
    <t>L-40-2</t>
  </si>
  <si>
    <t>L-60</t>
  </si>
  <si>
    <t>L-100</t>
  </si>
  <si>
    <t>loc B &gt;1</t>
  </si>
  <si>
    <t>No &lt; 0.2</t>
  </si>
  <si>
    <t>Av of these</t>
  </si>
  <si>
    <t>loc B &lt;1</t>
  </si>
  <si>
    <t>No &gt; 0.9</t>
  </si>
  <si>
    <t>c)   Long  (and some short) Circular Concrete filled Columns</t>
  </si>
  <si>
    <t>Summary</t>
  </si>
  <si>
    <t>EC4 2nd order analysis</t>
  </si>
  <si>
    <t>22*((fcy+8)/10)^0.3</t>
  </si>
  <si>
    <t>imperfections allowed</t>
  </si>
  <si>
    <t>EC4 'k' factor analysis</t>
  </si>
  <si>
    <t>for by ecc+length/300</t>
  </si>
  <si>
    <t>N-M Graph</t>
  </si>
  <si>
    <t>from N-M graph</t>
  </si>
  <si>
    <t>M (Ne)</t>
  </si>
  <si>
    <t>N</t>
  </si>
  <si>
    <t>M</t>
  </si>
  <si>
    <r>
      <t>N</t>
    </r>
    <r>
      <rPr>
        <u/>
        <sz val="10"/>
        <rFont val="Arial"/>
        <family val="2"/>
      </rPr>
      <t>test</t>
    </r>
  </si>
  <si>
    <t>kNm</t>
  </si>
  <si>
    <r>
      <t>N</t>
    </r>
    <r>
      <rPr>
        <sz val="10"/>
        <rFont val="Arial"/>
        <family val="2"/>
      </rPr>
      <t>EC4'k'</t>
    </r>
  </si>
  <si>
    <r>
      <t>N</t>
    </r>
    <r>
      <rPr>
        <sz val="10"/>
        <rFont val="Arial"/>
        <family val="2"/>
      </rPr>
      <t>EC4</t>
    </r>
  </si>
  <si>
    <t>? 5.1</t>
  </si>
  <si>
    <t xml:space="preserve">Av (17) = </t>
  </si>
  <si>
    <t>Av (17) =</t>
  </si>
  <si>
    <t>St Dev</t>
  </si>
  <si>
    <t>St Dev =</t>
  </si>
  <si>
    <t xml:space="preserve">Av (18) = </t>
  </si>
  <si>
    <t>Av (18) =</t>
  </si>
  <si>
    <t xml:space="preserve">Av (15) = </t>
  </si>
  <si>
    <t>Av (15) =</t>
  </si>
  <si>
    <t>Matsui et al</t>
  </si>
  <si>
    <t xml:space="preserve">Av (2) = </t>
  </si>
  <si>
    <t>Av (2) =</t>
  </si>
  <si>
    <t>(B =fibre RC)</t>
  </si>
  <si>
    <t>Hollow</t>
  </si>
  <si>
    <t xml:space="preserve">Av (14) = </t>
  </si>
  <si>
    <t>Av (14) =</t>
  </si>
  <si>
    <t>Baochun &amp; H..</t>
  </si>
  <si>
    <t>StDev</t>
  </si>
  <si>
    <t>no data</t>
  </si>
  <si>
    <t>Av (5) =</t>
  </si>
  <si>
    <t>St Dev=</t>
  </si>
  <si>
    <t xml:space="preserve">Overall </t>
  </si>
  <si>
    <t>Av (103) =</t>
  </si>
  <si>
    <t>StDev =</t>
  </si>
  <si>
    <t>Av (8) =</t>
  </si>
  <si>
    <t>pub. 1998</t>
  </si>
  <si>
    <t>Av (27) =</t>
  </si>
  <si>
    <t>Av (35) =</t>
  </si>
  <si>
    <t>Av (31) =</t>
  </si>
  <si>
    <t>Cai (from Ma)</t>
  </si>
  <si>
    <t>Av (41) =</t>
  </si>
  <si>
    <t>Gu (from Xinbo)</t>
  </si>
  <si>
    <t>Av (9) =</t>
  </si>
  <si>
    <t>O A</t>
  </si>
  <si>
    <t>Av (254) =</t>
  </si>
  <si>
    <t>No.</t>
  </si>
  <si>
    <t>Av 'k'</t>
  </si>
  <si>
    <t>Av 2nd</t>
  </si>
  <si>
    <t>fcyl</t>
  </si>
  <si>
    <t xml:space="preserve"> &gt; 75</t>
  </si>
  <si>
    <t>L/D &lt; 4</t>
  </si>
  <si>
    <t>Av (22) =</t>
  </si>
  <si>
    <t>AV (22) =</t>
  </si>
  <si>
    <t>No. &lt; 1</t>
  </si>
  <si>
    <t>% &lt;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</si>
</sst>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_)"/>
    <numFmt numFmtId="165" formatCode="0.0_)"/>
    <numFmt numFmtId="166" formatCode="0.000_)"/>
    <numFmt numFmtId="167" formatCode="0_)"/>
    <numFmt numFmtId="168" formatCode="0.0000_)"/>
    <numFmt numFmtId="169" formatCode="0.0"/>
    <numFmt numFmtId="170" formatCode="0.000"/>
    <numFmt numFmtId="171" formatCode="0.0_ "/>
    <numFmt numFmtId="172" formatCode="0.00_ "/>
    <numFmt numFmtId="173" formatCode="0_ "/>
    <numFmt numFmtId="174" formatCode="0.00_);[Red]\(0.00\)"/>
  </numFmts>
  <fonts count="9">
    <font>
      <sz val="10"/>
      <name val="Arial"/>
    </font>
    <font>
      <sz val="10"/>
      <color indexed="12"/>
      <name val="Courie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Symbol"/>
      <family val="1"/>
      <charset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165" fontId="0" fillId="0" borderId="0" xfId="0" applyNumberFormat="1" applyAlignment="1" applyProtection="1">
      <alignment horizontal="lef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left"/>
    </xf>
    <xf numFmtId="168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Alignment="1" applyProtection="1">
      <alignment horizontal="right"/>
    </xf>
    <xf numFmtId="168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166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6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167" fontId="0" fillId="0" borderId="0" xfId="0" applyNumberFormat="1" applyAlignment="1" applyProtection="1">
      <alignment horizontal="left"/>
    </xf>
    <xf numFmtId="164" fontId="0" fillId="0" borderId="0" xfId="0" applyNumberForma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0" fontId="0" fillId="0" borderId="0" xfId="0" quotePrefix="1"/>
    <xf numFmtId="169" fontId="0" fillId="0" borderId="0" xfId="0" applyNumberFormat="1"/>
    <xf numFmtId="0" fontId="0" fillId="0" borderId="0" xfId="0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left"/>
    </xf>
    <xf numFmtId="164" fontId="0" fillId="0" borderId="0" xfId="0" applyNumberFormat="1"/>
    <xf numFmtId="164" fontId="3" fillId="0" borderId="0" xfId="0" applyNumberFormat="1" applyFont="1"/>
    <xf numFmtId="167" fontId="3" fillId="0" borderId="0" xfId="0" applyNumberFormat="1" applyFont="1" applyAlignment="1" applyProtection="1">
      <alignment horizontal="center"/>
    </xf>
    <xf numFmtId="164" fontId="3" fillId="0" borderId="0" xfId="0" applyNumberFormat="1" applyFont="1" applyProtection="1"/>
    <xf numFmtId="2" fontId="0" fillId="0" borderId="0" xfId="0" applyNumberFormat="1"/>
    <xf numFmtId="170" fontId="0" fillId="0" borderId="0" xfId="0" applyNumberFormat="1"/>
    <xf numFmtId="164" fontId="3" fillId="0" borderId="0" xfId="0" applyNumberFormat="1" applyFont="1" applyAlignment="1" applyProtection="1">
      <alignment horizontal="left"/>
    </xf>
    <xf numFmtId="0" fontId="3" fillId="0" borderId="0" xfId="0" applyFont="1"/>
    <xf numFmtId="166" fontId="3" fillId="0" borderId="0" xfId="0" applyNumberFormat="1" applyFont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5" fillId="0" borderId="0" xfId="0" applyFont="1" applyAlignment="1">
      <alignment horizontal="right"/>
    </xf>
    <xf numFmtId="1" fontId="0" fillId="0" borderId="0" xfId="0" applyNumberForma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>
      <alignment horizontal="center" vertical="center" wrapText="1"/>
    </xf>
    <xf numFmtId="171" fontId="6" fillId="0" borderId="0" xfId="0" applyNumberFormat="1" applyFont="1" applyAlignment="1">
      <alignment horizontal="center" vertical="center" wrapText="1"/>
    </xf>
    <xf numFmtId="172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/>
    </xf>
    <xf numFmtId="173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right" vertical="center"/>
    </xf>
    <xf numFmtId="174" fontId="5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 wrapText="1"/>
    </xf>
    <xf numFmtId="2" fontId="5" fillId="0" borderId="0" xfId="0" applyNumberFormat="1" applyFont="1" applyFill="1" applyAlignment="1">
      <alignment horizontal="right" vertical="center"/>
    </xf>
    <xf numFmtId="2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71" fontId="5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right" vertical="center"/>
    </xf>
    <xf numFmtId="169" fontId="5" fillId="0" borderId="0" xfId="0" applyNumberFormat="1" applyFont="1" applyAlignment="1">
      <alignment horizontal="right"/>
    </xf>
    <xf numFmtId="1" fontId="0" fillId="0" borderId="0" xfId="0" applyNumberFormat="1"/>
    <xf numFmtId="169" fontId="0" fillId="0" borderId="0" xfId="0" applyNumberFormat="1" applyProtection="1"/>
    <xf numFmtId="166" fontId="3" fillId="0" borderId="0" xfId="0" applyNumberFormat="1" applyFont="1" applyAlignment="1" applyProtection="1">
      <alignment horizontal="center"/>
    </xf>
    <xf numFmtId="2" fontId="0" fillId="0" borderId="0" xfId="0" applyNumberFormat="1" applyProtection="1"/>
    <xf numFmtId="1" fontId="0" fillId="0" borderId="0" xfId="0" applyNumberFormat="1" applyProtection="1"/>
    <xf numFmtId="9" fontId="0" fillId="0" borderId="0" xfId="0" applyNumberFormat="1"/>
    <xf numFmtId="0" fontId="7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</xf>
    <xf numFmtId="0" fontId="8" fillId="0" borderId="0" xfId="0" applyFont="1"/>
    <xf numFmtId="169" fontId="3" fillId="0" borderId="0" xfId="0" applyNumberFormat="1" applyFont="1"/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 Circular  CFTS  with  Moment.    Tests  compared  with  Eurocode 4.</a:t>
            </a:r>
          </a:p>
        </c:rich>
      </c:tx>
      <c:layout>
        <c:manualLayout>
          <c:xMode val="edge"/>
          <c:yMode val="edge"/>
          <c:x val="0.2099276111685625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30093071354704E-2"/>
          <c:y val="0.13050847457627118"/>
          <c:w val="0.86039296794208897"/>
          <c:h val="0.75593220338983047"/>
        </c:manualLayout>
      </c:layout>
      <c:scatterChart>
        <c:scatterStyle val="lineMarker"/>
        <c:varyColors val="0"/>
        <c:ser>
          <c:idx val="0"/>
          <c:order val="0"/>
          <c:tx>
            <c:v> Neog (17)i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Summary!$P$10:$P$26</c:f>
              <c:numCache>
                <c:formatCode>General</c:formatCode>
                <c:ptCount val="17"/>
                <c:pt idx="0">
                  <c:v>541</c:v>
                </c:pt>
                <c:pt idx="1">
                  <c:v>618</c:v>
                </c:pt>
                <c:pt idx="2">
                  <c:v>541</c:v>
                </c:pt>
                <c:pt idx="3">
                  <c:v>588</c:v>
                </c:pt>
                <c:pt idx="4">
                  <c:v>626</c:v>
                </c:pt>
                <c:pt idx="5">
                  <c:v>707</c:v>
                </c:pt>
                <c:pt idx="6">
                  <c:v>745</c:v>
                </c:pt>
                <c:pt idx="7">
                  <c:v>555</c:v>
                </c:pt>
                <c:pt idx="8">
                  <c:v>541</c:v>
                </c:pt>
                <c:pt idx="9">
                  <c:v>373</c:v>
                </c:pt>
                <c:pt idx="10">
                  <c:v>618</c:v>
                </c:pt>
                <c:pt idx="11">
                  <c:v>745</c:v>
                </c:pt>
                <c:pt idx="12">
                  <c:v>509</c:v>
                </c:pt>
                <c:pt idx="13">
                  <c:v>292</c:v>
                </c:pt>
                <c:pt idx="14">
                  <c:v>426</c:v>
                </c:pt>
                <c:pt idx="15">
                  <c:v>237</c:v>
                </c:pt>
                <c:pt idx="16">
                  <c:v>374</c:v>
                </c:pt>
              </c:numCache>
            </c:numRef>
          </c:xVal>
          <c:yVal>
            <c:numRef>
              <c:f>Summary!$M$10:$M$26</c:f>
              <c:numCache>
                <c:formatCode>General</c:formatCode>
                <c:ptCount val="17"/>
                <c:pt idx="0">
                  <c:v>622</c:v>
                </c:pt>
                <c:pt idx="1">
                  <c:v>702</c:v>
                </c:pt>
                <c:pt idx="2">
                  <c:v>600</c:v>
                </c:pt>
                <c:pt idx="3">
                  <c:v>625</c:v>
                </c:pt>
                <c:pt idx="4">
                  <c:v>653</c:v>
                </c:pt>
                <c:pt idx="5">
                  <c:v>739</c:v>
                </c:pt>
                <c:pt idx="6">
                  <c:v>758</c:v>
                </c:pt>
                <c:pt idx="7">
                  <c:v>548</c:v>
                </c:pt>
                <c:pt idx="8">
                  <c:v>548</c:v>
                </c:pt>
                <c:pt idx="9">
                  <c:v>417</c:v>
                </c:pt>
                <c:pt idx="10">
                  <c:v>965</c:v>
                </c:pt>
                <c:pt idx="11">
                  <c:v>1046</c:v>
                </c:pt>
                <c:pt idx="12">
                  <c:v>851</c:v>
                </c:pt>
                <c:pt idx="13">
                  <c:v>354</c:v>
                </c:pt>
                <c:pt idx="14">
                  <c:v>526</c:v>
                </c:pt>
                <c:pt idx="15">
                  <c:v>344</c:v>
                </c:pt>
                <c:pt idx="16">
                  <c:v>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AB-4C3B-8F23-0DA18611D3BF}"/>
            </c:ext>
          </c:extLst>
        </c:ser>
        <c:ser>
          <c:idx val="1"/>
          <c:order val="1"/>
          <c:tx>
            <c:v> Rangan (18)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Summary!$P$30:$P$47</c:f>
              <c:numCache>
                <c:formatCode>General</c:formatCode>
                <c:ptCount val="18"/>
                <c:pt idx="0">
                  <c:v>427</c:v>
                </c:pt>
                <c:pt idx="1">
                  <c:v>244</c:v>
                </c:pt>
                <c:pt idx="2">
                  <c:v>350</c:v>
                </c:pt>
                <c:pt idx="3">
                  <c:v>170</c:v>
                </c:pt>
                <c:pt idx="4">
                  <c:v>302</c:v>
                </c:pt>
                <c:pt idx="5">
                  <c:v>258</c:v>
                </c:pt>
                <c:pt idx="6">
                  <c:v>130</c:v>
                </c:pt>
                <c:pt idx="7">
                  <c:v>181</c:v>
                </c:pt>
                <c:pt idx="8">
                  <c:v>99</c:v>
                </c:pt>
                <c:pt idx="9">
                  <c:v>160</c:v>
                </c:pt>
                <c:pt idx="10">
                  <c:v>219</c:v>
                </c:pt>
                <c:pt idx="11">
                  <c:v>291</c:v>
                </c:pt>
                <c:pt idx="12">
                  <c:v>350</c:v>
                </c:pt>
                <c:pt idx="13">
                  <c:v>386</c:v>
                </c:pt>
                <c:pt idx="14">
                  <c:v>197</c:v>
                </c:pt>
                <c:pt idx="15">
                  <c:v>258</c:v>
                </c:pt>
                <c:pt idx="16">
                  <c:v>326</c:v>
                </c:pt>
                <c:pt idx="17">
                  <c:v>378</c:v>
                </c:pt>
              </c:numCache>
            </c:numRef>
          </c:xVal>
          <c:yVal>
            <c:numRef>
              <c:f>Summary!$M$30:$M$47</c:f>
              <c:numCache>
                <c:formatCode>General</c:formatCode>
                <c:ptCount val="18"/>
                <c:pt idx="0">
                  <c:v>430</c:v>
                </c:pt>
                <c:pt idx="1">
                  <c:v>235</c:v>
                </c:pt>
                <c:pt idx="2">
                  <c:v>350</c:v>
                </c:pt>
                <c:pt idx="3">
                  <c:v>190</c:v>
                </c:pt>
                <c:pt idx="4">
                  <c:v>315</c:v>
                </c:pt>
                <c:pt idx="5">
                  <c:v>280</c:v>
                </c:pt>
                <c:pt idx="6">
                  <c:v>140</c:v>
                </c:pt>
                <c:pt idx="7">
                  <c:v>220</c:v>
                </c:pt>
                <c:pt idx="8">
                  <c:v>126</c:v>
                </c:pt>
                <c:pt idx="9">
                  <c:v>190</c:v>
                </c:pt>
                <c:pt idx="10">
                  <c:v>241</c:v>
                </c:pt>
                <c:pt idx="11">
                  <c:v>279</c:v>
                </c:pt>
                <c:pt idx="12">
                  <c:v>327</c:v>
                </c:pt>
                <c:pt idx="13">
                  <c:v>425</c:v>
                </c:pt>
                <c:pt idx="14">
                  <c:v>185</c:v>
                </c:pt>
                <c:pt idx="15">
                  <c:v>237</c:v>
                </c:pt>
                <c:pt idx="16">
                  <c:v>306</c:v>
                </c:pt>
                <c:pt idx="17">
                  <c:v>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AB-4C3B-8F23-0DA18611D3BF}"/>
            </c:ext>
          </c:extLst>
        </c:ser>
        <c:ser>
          <c:idx val="2"/>
          <c:order val="2"/>
          <c:tx>
            <c:v> Matsui (18)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Summary!$P$69:$P$86</c:f>
              <c:numCache>
                <c:formatCode>General</c:formatCode>
                <c:ptCount val="18"/>
                <c:pt idx="0">
                  <c:v>1174</c:v>
                </c:pt>
                <c:pt idx="1">
                  <c:v>691</c:v>
                </c:pt>
                <c:pt idx="2">
                  <c:v>443</c:v>
                </c:pt>
                <c:pt idx="3">
                  <c:v>1128</c:v>
                </c:pt>
                <c:pt idx="4">
                  <c:v>669</c:v>
                </c:pt>
                <c:pt idx="5">
                  <c:v>433</c:v>
                </c:pt>
                <c:pt idx="6">
                  <c:v>972</c:v>
                </c:pt>
                <c:pt idx="7">
                  <c:v>543</c:v>
                </c:pt>
                <c:pt idx="8">
                  <c:v>417</c:v>
                </c:pt>
                <c:pt idx="9">
                  <c:v>766</c:v>
                </c:pt>
                <c:pt idx="10">
                  <c:v>441</c:v>
                </c:pt>
                <c:pt idx="11">
                  <c:v>303</c:v>
                </c:pt>
                <c:pt idx="12">
                  <c:v>558</c:v>
                </c:pt>
                <c:pt idx="13">
                  <c:v>342</c:v>
                </c:pt>
                <c:pt idx="14">
                  <c:v>248</c:v>
                </c:pt>
                <c:pt idx="15">
                  <c:v>409</c:v>
                </c:pt>
                <c:pt idx="16">
                  <c:v>268</c:v>
                </c:pt>
                <c:pt idx="17">
                  <c:v>203</c:v>
                </c:pt>
              </c:numCache>
            </c:numRef>
          </c:xVal>
          <c:yVal>
            <c:numRef>
              <c:f>Summary!$M$69:$M$86</c:f>
              <c:numCache>
                <c:formatCode>General</c:formatCode>
                <c:ptCount val="18"/>
                <c:pt idx="0">
                  <c:v>1265</c:v>
                </c:pt>
                <c:pt idx="1">
                  <c:v>767</c:v>
                </c:pt>
                <c:pt idx="2">
                  <c:v>558</c:v>
                </c:pt>
                <c:pt idx="3">
                  <c:v>1076</c:v>
                </c:pt>
                <c:pt idx="4">
                  <c:v>688</c:v>
                </c:pt>
                <c:pt idx="5">
                  <c:v>448</c:v>
                </c:pt>
                <c:pt idx="6">
                  <c:v>937</c:v>
                </c:pt>
                <c:pt idx="7">
                  <c:v>578</c:v>
                </c:pt>
                <c:pt idx="8">
                  <c:v>400</c:v>
                </c:pt>
                <c:pt idx="9">
                  <c:v>767</c:v>
                </c:pt>
                <c:pt idx="10">
                  <c:v>468</c:v>
                </c:pt>
                <c:pt idx="11">
                  <c:v>319</c:v>
                </c:pt>
                <c:pt idx="12">
                  <c:v>618</c:v>
                </c:pt>
                <c:pt idx="13">
                  <c:v>350</c:v>
                </c:pt>
                <c:pt idx="14">
                  <c:v>280</c:v>
                </c:pt>
                <c:pt idx="15">
                  <c:v>478</c:v>
                </c:pt>
                <c:pt idx="16">
                  <c:v>319</c:v>
                </c:pt>
                <c:pt idx="17">
                  <c:v>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6AB-4C3B-8F23-0DA18611D3BF}"/>
            </c:ext>
          </c:extLst>
        </c:ser>
        <c:ser>
          <c:idx val="3"/>
          <c:order val="3"/>
          <c:tx>
            <c:v> Johansson (2)</c:v>
          </c:tx>
          <c:spPr>
            <a:ln w="19050">
              <a:noFill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Summary!$P$89:$P$90</c:f>
              <c:numCache>
                <c:formatCode>General</c:formatCode>
                <c:ptCount val="2"/>
                <c:pt idx="0">
                  <c:v>1131</c:v>
                </c:pt>
                <c:pt idx="1">
                  <c:v>1122</c:v>
                </c:pt>
              </c:numCache>
            </c:numRef>
          </c:xVal>
          <c:yVal>
            <c:numRef>
              <c:f>Summary!$M$89:$M$90</c:f>
              <c:numCache>
                <c:formatCode>General</c:formatCode>
                <c:ptCount val="2"/>
                <c:pt idx="0">
                  <c:v>1230</c:v>
                </c:pt>
                <c:pt idx="1">
                  <c:v>1220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6AB-4C3B-8F23-0DA18611D3BF}"/>
            </c:ext>
          </c:extLst>
        </c:ser>
        <c:ser>
          <c:idx val="4"/>
          <c:order val="4"/>
          <c:tx>
            <c:v> Gopal (16)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Summary!$P$93:$P$106</c:f>
              <c:numCache>
                <c:formatCode>General</c:formatCode>
                <c:ptCount val="14"/>
                <c:pt idx="0">
                  <c:v>183</c:v>
                </c:pt>
                <c:pt idx="1">
                  <c:v>158</c:v>
                </c:pt>
                <c:pt idx="2">
                  <c:v>144</c:v>
                </c:pt>
                <c:pt idx="3">
                  <c:v>128</c:v>
                </c:pt>
                <c:pt idx="4">
                  <c:v>113</c:v>
                </c:pt>
                <c:pt idx="5">
                  <c:v>97</c:v>
                </c:pt>
                <c:pt idx="6">
                  <c:v>84</c:v>
                </c:pt>
                <c:pt idx="7">
                  <c:v>185</c:v>
                </c:pt>
                <c:pt idx="8">
                  <c:v>159</c:v>
                </c:pt>
                <c:pt idx="9">
                  <c:v>145</c:v>
                </c:pt>
                <c:pt idx="10">
                  <c:v>128</c:v>
                </c:pt>
                <c:pt idx="11">
                  <c:v>113</c:v>
                </c:pt>
                <c:pt idx="12">
                  <c:v>116</c:v>
                </c:pt>
                <c:pt idx="13">
                  <c:v>85</c:v>
                </c:pt>
              </c:numCache>
            </c:numRef>
          </c:xVal>
          <c:yVal>
            <c:numRef>
              <c:f>Summary!$M$93:$M$106</c:f>
              <c:numCache>
                <c:formatCode>General</c:formatCode>
                <c:ptCount val="14"/>
                <c:pt idx="0">
                  <c:v>290</c:v>
                </c:pt>
                <c:pt idx="1">
                  <c:v>267</c:v>
                </c:pt>
                <c:pt idx="2">
                  <c:v>245</c:v>
                </c:pt>
                <c:pt idx="3">
                  <c:v>226</c:v>
                </c:pt>
                <c:pt idx="4">
                  <c:v>206</c:v>
                </c:pt>
                <c:pt idx="5">
                  <c:v>185</c:v>
                </c:pt>
                <c:pt idx="6">
                  <c:v>130</c:v>
                </c:pt>
                <c:pt idx="7">
                  <c:v>275</c:v>
                </c:pt>
                <c:pt idx="8">
                  <c:v>255</c:v>
                </c:pt>
                <c:pt idx="9">
                  <c:v>235</c:v>
                </c:pt>
                <c:pt idx="10">
                  <c:v>218</c:v>
                </c:pt>
                <c:pt idx="11">
                  <c:v>206</c:v>
                </c:pt>
                <c:pt idx="12">
                  <c:v>195</c:v>
                </c:pt>
                <c:pt idx="13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AB-4C3B-8F23-0DA18611D3BF}"/>
            </c:ext>
          </c:extLst>
        </c:ser>
        <c:ser>
          <c:idx val="5"/>
          <c:order val="5"/>
          <c:tx>
            <c:v> Baochun (17)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Summary!$P$112:$P$125</c:f>
              <c:numCache>
                <c:formatCode>General</c:formatCode>
                <c:ptCount val="14"/>
                <c:pt idx="0">
                  <c:v>2463</c:v>
                </c:pt>
                <c:pt idx="1">
                  <c:v>1953</c:v>
                </c:pt>
                <c:pt idx="2">
                  <c:v>1485</c:v>
                </c:pt>
                <c:pt idx="3">
                  <c:v>1138</c:v>
                </c:pt>
                <c:pt idx="4">
                  <c:v>919</c:v>
                </c:pt>
                <c:pt idx="5">
                  <c:v>1972</c:v>
                </c:pt>
                <c:pt idx="6">
                  <c:v>1513</c:v>
                </c:pt>
                <c:pt idx="7">
                  <c:v>1144</c:v>
                </c:pt>
                <c:pt idx="8">
                  <c:v>875</c:v>
                </c:pt>
                <c:pt idx="9">
                  <c:v>696</c:v>
                </c:pt>
                <c:pt idx="10">
                  <c:v>2122</c:v>
                </c:pt>
                <c:pt idx="11">
                  <c:v>1596</c:v>
                </c:pt>
                <c:pt idx="12">
                  <c:v>1172</c:v>
                </c:pt>
                <c:pt idx="13">
                  <c:v>915</c:v>
                </c:pt>
              </c:numCache>
            </c:numRef>
          </c:xVal>
          <c:yVal>
            <c:numRef>
              <c:f>Summary!$M$112:$M$125</c:f>
              <c:numCache>
                <c:formatCode>General</c:formatCode>
                <c:ptCount val="14"/>
                <c:pt idx="0">
                  <c:v>2450</c:v>
                </c:pt>
                <c:pt idx="1">
                  <c:v>1862</c:v>
                </c:pt>
                <c:pt idx="2">
                  <c:v>1333</c:v>
                </c:pt>
                <c:pt idx="3">
                  <c:v>960</c:v>
                </c:pt>
                <c:pt idx="4">
                  <c:v>770</c:v>
                </c:pt>
                <c:pt idx="5">
                  <c:v>1646</c:v>
                </c:pt>
                <c:pt idx="6">
                  <c:v>1236</c:v>
                </c:pt>
                <c:pt idx="7">
                  <c:v>987</c:v>
                </c:pt>
                <c:pt idx="8">
                  <c:v>669</c:v>
                </c:pt>
                <c:pt idx="9">
                  <c:v>579</c:v>
                </c:pt>
                <c:pt idx="10">
                  <c:v>1695</c:v>
                </c:pt>
                <c:pt idx="11">
                  <c:v>1521</c:v>
                </c:pt>
                <c:pt idx="12">
                  <c:v>1017</c:v>
                </c:pt>
                <c:pt idx="13">
                  <c:v>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6AB-4C3B-8F23-0DA18611D3BF}"/>
            </c:ext>
          </c:extLst>
        </c:ser>
        <c:ser>
          <c:idx val="6"/>
          <c:order val="6"/>
          <c:tx>
            <c:v> Han &amp; Yao '04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Summary!$P$129:$P$133</c:f>
              <c:numCache>
                <c:formatCode>General</c:formatCode>
                <c:ptCount val="5"/>
                <c:pt idx="0">
                  <c:v>1135</c:v>
                </c:pt>
                <c:pt idx="1">
                  <c:v>1135</c:v>
                </c:pt>
                <c:pt idx="2">
                  <c:v>1135</c:v>
                </c:pt>
                <c:pt idx="3">
                  <c:v>1135</c:v>
                </c:pt>
                <c:pt idx="4">
                  <c:v>1135</c:v>
                </c:pt>
              </c:numCache>
            </c:numRef>
          </c:xVal>
          <c:yVal>
            <c:numRef>
              <c:f>Summary!$M$129:$M$133</c:f>
              <c:numCache>
                <c:formatCode>General</c:formatCode>
                <c:ptCount val="5"/>
                <c:pt idx="0">
                  <c:v>1215</c:v>
                </c:pt>
                <c:pt idx="1">
                  <c:v>1132</c:v>
                </c:pt>
                <c:pt idx="2">
                  <c:v>1291</c:v>
                </c:pt>
                <c:pt idx="3">
                  <c:v>1234</c:v>
                </c:pt>
                <c:pt idx="4">
                  <c:v>1280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AB-4C3B-8F23-0DA18611D3BF}"/>
            </c:ext>
          </c:extLst>
        </c:ser>
        <c:ser>
          <c:idx val="7"/>
          <c:order val="7"/>
          <c:tx>
            <c:v> Kilpatrick (15)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Summary!$P$50:$P$64</c:f>
              <c:numCache>
                <c:formatCode>General</c:formatCode>
                <c:ptCount val="15"/>
                <c:pt idx="0">
                  <c:v>232</c:v>
                </c:pt>
                <c:pt idx="1">
                  <c:v>232</c:v>
                </c:pt>
                <c:pt idx="2">
                  <c:v>169</c:v>
                </c:pt>
                <c:pt idx="3">
                  <c:v>151</c:v>
                </c:pt>
                <c:pt idx="4">
                  <c:v>124</c:v>
                </c:pt>
                <c:pt idx="5">
                  <c:v>104</c:v>
                </c:pt>
                <c:pt idx="6">
                  <c:v>89</c:v>
                </c:pt>
                <c:pt idx="7">
                  <c:v>77</c:v>
                </c:pt>
                <c:pt idx="8">
                  <c:v>322</c:v>
                </c:pt>
                <c:pt idx="9">
                  <c:v>276</c:v>
                </c:pt>
                <c:pt idx="10">
                  <c:v>239</c:v>
                </c:pt>
                <c:pt idx="11">
                  <c:v>211</c:v>
                </c:pt>
                <c:pt idx="12">
                  <c:v>188</c:v>
                </c:pt>
                <c:pt idx="13">
                  <c:v>154</c:v>
                </c:pt>
                <c:pt idx="14">
                  <c:v>128</c:v>
                </c:pt>
              </c:numCache>
            </c:numRef>
          </c:xVal>
          <c:yVal>
            <c:numRef>
              <c:f>Summary!$M$50:$M$64</c:f>
              <c:numCache>
                <c:formatCode>General</c:formatCode>
                <c:ptCount val="15"/>
                <c:pt idx="0">
                  <c:v>246</c:v>
                </c:pt>
                <c:pt idx="1">
                  <c:v>208</c:v>
                </c:pt>
                <c:pt idx="2">
                  <c:v>184</c:v>
                </c:pt>
                <c:pt idx="3">
                  <c:v>162</c:v>
                </c:pt>
                <c:pt idx="4">
                  <c:v>141</c:v>
                </c:pt>
                <c:pt idx="5">
                  <c:v>121</c:v>
                </c:pt>
                <c:pt idx="6">
                  <c:v>107</c:v>
                </c:pt>
                <c:pt idx="7">
                  <c:v>96</c:v>
                </c:pt>
                <c:pt idx="8">
                  <c:v>361</c:v>
                </c:pt>
                <c:pt idx="9">
                  <c:v>309</c:v>
                </c:pt>
                <c:pt idx="10">
                  <c:v>275</c:v>
                </c:pt>
                <c:pt idx="11">
                  <c:v>240</c:v>
                </c:pt>
                <c:pt idx="12">
                  <c:v>220</c:v>
                </c:pt>
                <c:pt idx="13">
                  <c:v>188</c:v>
                </c:pt>
                <c:pt idx="14">
                  <c:v>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6AB-4C3B-8F23-0DA18611D3BF}"/>
            </c:ext>
          </c:extLst>
        </c:ser>
        <c:ser>
          <c:idx val="8"/>
          <c:order val="8"/>
          <c:tx>
            <c:v> Tang (8)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Summary!$P$139:$P$146</c:f>
              <c:numCache>
                <c:formatCode>General</c:formatCode>
                <c:ptCount val="8"/>
                <c:pt idx="0">
                  <c:v>502</c:v>
                </c:pt>
                <c:pt idx="1">
                  <c:v>436</c:v>
                </c:pt>
                <c:pt idx="2">
                  <c:v>357</c:v>
                </c:pt>
                <c:pt idx="3">
                  <c:v>305</c:v>
                </c:pt>
                <c:pt idx="4">
                  <c:v>239</c:v>
                </c:pt>
                <c:pt idx="5">
                  <c:v>187</c:v>
                </c:pt>
                <c:pt idx="6">
                  <c:v>286</c:v>
                </c:pt>
                <c:pt idx="7">
                  <c:v>275</c:v>
                </c:pt>
              </c:numCache>
            </c:numRef>
          </c:xVal>
          <c:yVal>
            <c:numRef>
              <c:f>Summary!$M$139:$M$146</c:f>
              <c:numCache>
                <c:formatCode>General</c:formatCode>
                <c:ptCount val="8"/>
                <c:pt idx="0">
                  <c:v>602.70000000000005</c:v>
                </c:pt>
                <c:pt idx="1">
                  <c:v>531.16</c:v>
                </c:pt>
                <c:pt idx="2">
                  <c:v>404.74</c:v>
                </c:pt>
                <c:pt idx="3">
                  <c:v>344.96</c:v>
                </c:pt>
                <c:pt idx="4">
                  <c:v>255.78</c:v>
                </c:pt>
                <c:pt idx="5">
                  <c:v>199.92</c:v>
                </c:pt>
                <c:pt idx="6">
                  <c:v>283.22000000000003</c:v>
                </c:pt>
                <c:pt idx="7">
                  <c:v>279.3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6AB-4C3B-8F23-0DA18611D3BF}"/>
            </c:ext>
          </c:extLst>
        </c:ser>
        <c:ser>
          <c:idx val="9"/>
          <c:order val="9"/>
          <c:tx>
            <c:v> Zhou (27)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Summary!$P$149:$P$175</c:f>
              <c:numCache>
                <c:formatCode>General</c:formatCode>
                <c:ptCount val="27"/>
                <c:pt idx="0">
                  <c:v>690</c:v>
                </c:pt>
                <c:pt idx="1">
                  <c:v>531</c:v>
                </c:pt>
                <c:pt idx="2">
                  <c:v>432</c:v>
                </c:pt>
                <c:pt idx="3">
                  <c:v>287</c:v>
                </c:pt>
                <c:pt idx="4">
                  <c:v>309</c:v>
                </c:pt>
                <c:pt idx="5">
                  <c:v>309</c:v>
                </c:pt>
                <c:pt idx="6">
                  <c:v>257</c:v>
                </c:pt>
                <c:pt idx="7">
                  <c:v>257</c:v>
                </c:pt>
                <c:pt idx="8">
                  <c:v>191</c:v>
                </c:pt>
                <c:pt idx="9">
                  <c:v>183</c:v>
                </c:pt>
                <c:pt idx="10">
                  <c:v>168</c:v>
                </c:pt>
                <c:pt idx="11">
                  <c:v>168</c:v>
                </c:pt>
                <c:pt idx="12">
                  <c:v>150</c:v>
                </c:pt>
                <c:pt idx="13">
                  <c:v>142</c:v>
                </c:pt>
                <c:pt idx="14">
                  <c:v>142</c:v>
                </c:pt>
                <c:pt idx="15">
                  <c:v>221</c:v>
                </c:pt>
                <c:pt idx="16">
                  <c:v>254</c:v>
                </c:pt>
                <c:pt idx="17">
                  <c:v>225</c:v>
                </c:pt>
                <c:pt idx="18">
                  <c:v>342</c:v>
                </c:pt>
                <c:pt idx="19">
                  <c:v>344</c:v>
                </c:pt>
                <c:pt idx="20">
                  <c:v>221</c:v>
                </c:pt>
                <c:pt idx="21">
                  <c:v>152</c:v>
                </c:pt>
                <c:pt idx="22">
                  <c:v>129</c:v>
                </c:pt>
                <c:pt idx="23">
                  <c:v>270</c:v>
                </c:pt>
                <c:pt idx="24">
                  <c:v>167</c:v>
                </c:pt>
                <c:pt idx="25">
                  <c:v>134</c:v>
                </c:pt>
                <c:pt idx="26">
                  <c:v>114</c:v>
                </c:pt>
              </c:numCache>
            </c:numRef>
          </c:xVal>
          <c:yVal>
            <c:numRef>
              <c:f>Summary!$M$149:$M$175</c:f>
              <c:numCache>
                <c:formatCode>General</c:formatCode>
                <c:ptCount val="27"/>
                <c:pt idx="0">
                  <c:v>813.4</c:v>
                </c:pt>
                <c:pt idx="1">
                  <c:v>475.2</c:v>
                </c:pt>
                <c:pt idx="2">
                  <c:v>529.20000000000005</c:v>
                </c:pt>
                <c:pt idx="3">
                  <c:v>286.16000000000003</c:v>
                </c:pt>
                <c:pt idx="4">
                  <c:v>343</c:v>
                </c:pt>
                <c:pt idx="5">
                  <c:v>333.2</c:v>
                </c:pt>
                <c:pt idx="6">
                  <c:v>292.04000000000002</c:v>
                </c:pt>
                <c:pt idx="7">
                  <c:v>264.60000000000002</c:v>
                </c:pt>
                <c:pt idx="8">
                  <c:v>192.08</c:v>
                </c:pt>
                <c:pt idx="9">
                  <c:v>197.96</c:v>
                </c:pt>
                <c:pt idx="10">
                  <c:v>170.52</c:v>
                </c:pt>
                <c:pt idx="11">
                  <c:v>171.5</c:v>
                </c:pt>
                <c:pt idx="12">
                  <c:v>176.4</c:v>
                </c:pt>
                <c:pt idx="13">
                  <c:v>145.04</c:v>
                </c:pt>
                <c:pt idx="14">
                  <c:v>162.68</c:v>
                </c:pt>
                <c:pt idx="15">
                  <c:v>225.4</c:v>
                </c:pt>
                <c:pt idx="16">
                  <c:v>307.72000000000003</c:v>
                </c:pt>
                <c:pt idx="17">
                  <c:v>270.48</c:v>
                </c:pt>
                <c:pt idx="18">
                  <c:v>405.72</c:v>
                </c:pt>
                <c:pt idx="19">
                  <c:v>443.94</c:v>
                </c:pt>
                <c:pt idx="20">
                  <c:v>250.88</c:v>
                </c:pt>
                <c:pt idx="21">
                  <c:v>188.16</c:v>
                </c:pt>
                <c:pt idx="22">
                  <c:v>148.96</c:v>
                </c:pt>
                <c:pt idx="23">
                  <c:v>276.36</c:v>
                </c:pt>
                <c:pt idx="24">
                  <c:v>205.8</c:v>
                </c:pt>
                <c:pt idx="25">
                  <c:v>145.04</c:v>
                </c:pt>
                <c:pt idx="26">
                  <c:v>135.24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6AB-4C3B-8F23-0DA18611D3BF}"/>
            </c:ext>
          </c:extLst>
        </c:ser>
        <c:ser>
          <c:idx val="10"/>
          <c:order val="10"/>
          <c:tx>
            <c:v> Zhong '94 (35)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Summary!$P$178:$P$212</c:f>
              <c:numCache>
                <c:formatCode>General</c:formatCode>
                <c:ptCount val="35"/>
                <c:pt idx="0">
                  <c:v>417</c:v>
                </c:pt>
                <c:pt idx="1">
                  <c:v>360</c:v>
                </c:pt>
                <c:pt idx="2">
                  <c:v>367</c:v>
                </c:pt>
                <c:pt idx="3">
                  <c:v>360</c:v>
                </c:pt>
                <c:pt idx="4">
                  <c:v>420</c:v>
                </c:pt>
                <c:pt idx="5">
                  <c:v>378</c:v>
                </c:pt>
                <c:pt idx="6">
                  <c:v>392</c:v>
                </c:pt>
                <c:pt idx="7">
                  <c:v>355</c:v>
                </c:pt>
                <c:pt idx="8">
                  <c:v>417</c:v>
                </c:pt>
                <c:pt idx="9">
                  <c:v>378</c:v>
                </c:pt>
                <c:pt idx="10">
                  <c:v>286</c:v>
                </c:pt>
                <c:pt idx="11">
                  <c:v>287</c:v>
                </c:pt>
                <c:pt idx="12">
                  <c:v>291</c:v>
                </c:pt>
                <c:pt idx="13">
                  <c:v>303</c:v>
                </c:pt>
                <c:pt idx="14">
                  <c:v>600</c:v>
                </c:pt>
                <c:pt idx="15">
                  <c:v>600</c:v>
                </c:pt>
                <c:pt idx="16">
                  <c:v>525</c:v>
                </c:pt>
                <c:pt idx="17">
                  <c:v>491</c:v>
                </c:pt>
                <c:pt idx="18">
                  <c:v>472</c:v>
                </c:pt>
                <c:pt idx="19">
                  <c:v>446</c:v>
                </c:pt>
                <c:pt idx="20">
                  <c:v>415</c:v>
                </c:pt>
                <c:pt idx="21">
                  <c:v>413</c:v>
                </c:pt>
                <c:pt idx="22">
                  <c:v>574</c:v>
                </c:pt>
                <c:pt idx="23">
                  <c:v>534</c:v>
                </c:pt>
                <c:pt idx="24">
                  <c:v>439</c:v>
                </c:pt>
                <c:pt idx="25">
                  <c:v>541</c:v>
                </c:pt>
                <c:pt idx="26">
                  <c:v>480</c:v>
                </c:pt>
                <c:pt idx="27">
                  <c:v>446</c:v>
                </c:pt>
                <c:pt idx="28">
                  <c:v>523</c:v>
                </c:pt>
                <c:pt idx="29">
                  <c:v>486</c:v>
                </c:pt>
                <c:pt idx="30">
                  <c:v>419</c:v>
                </c:pt>
                <c:pt idx="31">
                  <c:v>339</c:v>
                </c:pt>
                <c:pt idx="32">
                  <c:v>288</c:v>
                </c:pt>
                <c:pt idx="33">
                  <c:v>224</c:v>
                </c:pt>
                <c:pt idx="34">
                  <c:v>174</c:v>
                </c:pt>
              </c:numCache>
            </c:numRef>
          </c:xVal>
          <c:yVal>
            <c:numRef>
              <c:f>Summary!$M$178:$M$212</c:f>
              <c:numCache>
                <c:formatCode>General</c:formatCode>
                <c:ptCount val="35"/>
                <c:pt idx="0">
                  <c:v>382.2</c:v>
                </c:pt>
                <c:pt idx="1">
                  <c:v>323.39999999999998</c:v>
                </c:pt>
                <c:pt idx="2">
                  <c:v>392</c:v>
                </c:pt>
                <c:pt idx="3">
                  <c:v>401.8</c:v>
                </c:pt>
                <c:pt idx="4">
                  <c:v>465.5</c:v>
                </c:pt>
                <c:pt idx="5">
                  <c:v>421.4</c:v>
                </c:pt>
                <c:pt idx="6">
                  <c:v>392</c:v>
                </c:pt>
                <c:pt idx="7">
                  <c:v>392</c:v>
                </c:pt>
                <c:pt idx="8">
                  <c:v>416.5</c:v>
                </c:pt>
                <c:pt idx="9">
                  <c:v>392</c:v>
                </c:pt>
                <c:pt idx="10">
                  <c:v>362.6</c:v>
                </c:pt>
                <c:pt idx="11">
                  <c:v>328.3</c:v>
                </c:pt>
                <c:pt idx="12">
                  <c:v>367.5</c:v>
                </c:pt>
                <c:pt idx="13">
                  <c:v>343</c:v>
                </c:pt>
                <c:pt idx="14">
                  <c:v>779.1</c:v>
                </c:pt>
                <c:pt idx="15">
                  <c:v>676.2</c:v>
                </c:pt>
                <c:pt idx="16">
                  <c:v>597.79999999999995</c:v>
                </c:pt>
                <c:pt idx="17">
                  <c:v>583.1</c:v>
                </c:pt>
                <c:pt idx="18">
                  <c:v>583.1</c:v>
                </c:pt>
                <c:pt idx="19">
                  <c:v>529.20000000000005</c:v>
                </c:pt>
                <c:pt idx="20">
                  <c:v>548.79999999999995</c:v>
                </c:pt>
                <c:pt idx="21">
                  <c:v>509.6</c:v>
                </c:pt>
                <c:pt idx="22">
                  <c:v>607.6</c:v>
                </c:pt>
                <c:pt idx="23">
                  <c:v>577.20000000000005</c:v>
                </c:pt>
                <c:pt idx="24">
                  <c:v>490</c:v>
                </c:pt>
                <c:pt idx="25">
                  <c:v>686</c:v>
                </c:pt>
                <c:pt idx="26">
                  <c:v>607.6</c:v>
                </c:pt>
                <c:pt idx="27">
                  <c:v>529.20000000000005</c:v>
                </c:pt>
                <c:pt idx="28">
                  <c:v>537.4</c:v>
                </c:pt>
                <c:pt idx="29">
                  <c:v>602.70000000000005</c:v>
                </c:pt>
                <c:pt idx="30">
                  <c:v>531.20000000000005</c:v>
                </c:pt>
                <c:pt idx="31">
                  <c:v>404.7</c:v>
                </c:pt>
                <c:pt idx="32">
                  <c:v>345</c:v>
                </c:pt>
                <c:pt idx="33">
                  <c:v>254.8</c:v>
                </c:pt>
                <c:pt idx="34">
                  <c:v>199.9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6AB-4C3B-8F23-0DA18611D3BF}"/>
            </c:ext>
          </c:extLst>
        </c:ser>
        <c:ser>
          <c:idx val="11"/>
          <c:order val="11"/>
          <c:tx>
            <c:v> Zhong '83 (31)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Summary!$P$215:$P$245</c:f>
              <c:numCache>
                <c:formatCode>General</c:formatCode>
                <c:ptCount val="31"/>
                <c:pt idx="0">
                  <c:v>521</c:v>
                </c:pt>
                <c:pt idx="1">
                  <c:v>471</c:v>
                </c:pt>
                <c:pt idx="2">
                  <c:v>426</c:v>
                </c:pt>
                <c:pt idx="3">
                  <c:v>387</c:v>
                </c:pt>
                <c:pt idx="4">
                  <c:v>352</c:v>
                </c:pt>
                <c:pt idx="5">
                  <c:v>333</c:v>
                </c:pt>
                <c:pt idx="6">
                  <c:v>321</c:v>
                </c:pt>
                <c:pt idx="7">
                  <c:v>507</c:v>
                </c:pt>
                <c:pt idx="8">
                  <c:v>286</c:v>
                </c:pt>
                <c:pt idx="9">
                  <c:v>424</c:v>
                </c:pt>
                <c:pt idx="10">
                  <c:v>460</c:v>
                </c:pt>
                <c:pt idx="11">
                  <c:v>246</c:v>
                </c:pt>
                <c:pt idx="12">
                  <c:v>392</c:v>
                </c:pt>
                <c:pt idx="13">
                  <c:v>359</c:v>
                </c:pt>
                <c:pt idx="14">
                  <c:v>212</c:v>
                </c:pt>
                <c:pt idx="15">
                  <c:v>253</c:v>
                </c:pt>
                <c:pt idx="16">
                  <c:v>506</c:v>
                </c:pt>
                <c:pt idx="17">
                  <c:v>464</c:v>
                </c:pt>
                <c:pt idx="18">
                  <c:v>412</c:v>
                </c:pt>
                <c:pt idx="19">
                  <c:v>397</c:v>
                </c:pt>
                <c:pt idx="20">
                  <c:v>371</c:v>
                </c:pt>
                <c:pt idx="21">
                  <c:v>357</c:v>
                </c:pt>
                <c:pt idx="22">
                  <c:v>346</c:v>
                </c:pt>
                <c:pt idx="23">
                  <c:v>313</c:v>
                </c:pt>
                <c:pt idx="24">
                  <c:v>309</c:v>
                </c:pt>
                <c:pt idx="25">
                  <c:v>298</c:v>
                </c:pt>
                <c:pt idx="26">
                  <c:v>292</c:v>
                </c:pt>
                <c:pt idx="27">
                  <c:v>292</c:v>
                </c:pt>
                <c:pt idx="28">
                  <c:v>270</c:v>
                </c:pt>
                <c:pt idx="29">
                  <c:v>270</c:v>
                </c:pt>
                <c:pt idx="30">
                  <c:v>237</c:v>
                </c:pt>
              </c:numCache>
            </c:numRef>
          </c:xVal>
          <c:yVal>
            <c:numRef>
              <c:f>Summary!$M$215:$M$245</c:f>
              <c:numCache>
                <c:formatCode>General</c:formatCode>
                <c:ptCount val="31"/>
                <c:pt idx="0">
                  <c:v>674</c:v>
                </c:pt>
                <c:pt idx="1">
                  <c:v>612</c:v>
                </c:pt>
                <c:pt idx="2">
                  <c:v>551</c:v>
                </c:pt>
                <c:pt idx="3">
                  <c:v>431</c:v>
                </c:pt>
                <c:pt idx="4">
                  <c:v>433</c:v>
                </c:pt>
                <c:pt idx="5">
                  <c:v>445</c:v>
                </c:pt>
                <c:pt idx="6">
                  <c:v>433</c:v>
                </c:pt>
                <c:pt idx="7">
                  <c:v>776.16</c:v>
                </c:pt>
                <c:pt idx="8">
                  <c:v>284.5</c:v>
                </c:pt>
                <c:pt idx="9">
                  <c:v>623.28</c:v>
                </c:pt>
                <c:pt idx="10">
                  <c:v>669.34</c:v>
                </c:pt>
                <c:pt idx="11">
                  <c:v>333.2</c:v>
                </c:pt>
                <c:pt idx="12">
                  <c:v>562.52</c:v>
                </c:pt>
                <c:pt idx="13">
                  <c:v>289.10000000000002</c:v>
                </c:pt>
                <c:pt idx="14">
                  <c:v>313.60000000000002</c:v>
                </c:pt>
                <c:pt idx="15">
                  <c:v>352.8</c:v>
                </c:pt>
                <c:pt idx="16">
                  <c:v>615.44000000000005</c:v>
                </c:pt>
                <c:pt idx="17">
                  <c:v>540.96</c:v>
                </c:pt>
                <c:pt idx="18">
                  <c:v>470.4</c:v>
                </c:pt>
                <c:pt idx="19">
                  <c:v>546.84</c:v>
                </c:pt>
                <c:pt idx="20">
                  <c:v>431.2</c:v>
                </c:pt>
                <c:pt idx="21">
                  <c:v>411.6</c:v>
                </c:pt>
                <c:pt idx="22">
                  <c:v>378.28</c:v>
                </c:pt>
                <c:pt idx="23">
                  <c:v>365.54</c:v>
                </c:pt>
                <c:pt idx="24">
                  <c:v>382.2</c:v>
                </c:pt>
                <c:pt idx="25">
                  <c:v>392</c:v>
                </c:pt>
                <c:pt idx="26">
                  <c:v>382</c:v>
                </c:pt>
                <c:pt idx="27">
                  <c:v>362.6</c:v>
                </c:pt>
                <c:pt idx="28">
                  <c:v>362.6</c:v>
                </c:pt>
                <c:pt idx="29">
                  <c:v>362.6</c:v>
                </c:pt>
                <c:pt idx="30">
                  <c:v>303.8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6AB-4C3B-8F23-0DA18611D3BF}"/>
            </c:ext>
          </c:extLst>
        </c:ser>
        <c:ser>
          <c:idx val="12"/>
          <c:order val="12"/>
          <c:tx>
            <c:v> Cai '85 (41)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Summary!$P$248:$P$288</c:f>
              <c:numCache>
                <c:formatCode>General</c:formatCode>
                <c:ptCount val="41"/>
                <c:pt idx="0">
                  <c:v>1251</c:v>
                </c:pt>
                <c:pt idx="1">
                  <c:v>1251</c:v>
                </c:pt>
                <c:pt idx="2">
                  <c:v>1205</c:v>
                </c:pt>
                <c:pt idx="3">
                  <c:v>1176</c:v>
                </c:pt>
                <c:pt idx="4">
                  <c:v>1017</c:v>
                </c:pt>
                <c:pt idx="5">
                  <c:v>947</c:v>
                </c:pt>
                <c:pt idx="6">
                  <c:v>911</c:v>
                </c:pt>
                <c:pt idx="7">
                  <c:v>852</c:v>
                </c:pt>
                <c:pt idx="8">
                  <c:v>665</c:v>
                </c:pt>
                <c:pt idx="9">
                  <c:v>689</c:v>
                </c:pt>
                <c:pt idx="10">
                  <c:v>460</c:v>
                </c:pt>
                <c:pt idx="11">
                  <c:v>460</c:v>
                </c:pt>
                <c:pt idx="12">
                  <c:v>1160</c:v>
                </c:pt>
                <c:pt idx="13">
                  <c:v>1173</c:v>
                </c:pt>
                <c:pt idx="14">
                  <c:v>909</c:v>
                </c:pt>
                <c:pt idx="15">
                  <c:v>877</c:v>
                </c:pt>
                <c:pt idx="16">
                  <c:v>705</c:v>
                </c:pt>
                <c:pt idx="17">
                  <c:v>705</c:v>
                </c:pt>
                <c:pt idx="18">
                  <c:v>477</c:v>
                </c:pt>
                <c:pt idx="19">
                  <c:v>467</c:v>
                </c:pt>
                <c:pt idx="20">
                  <c:v>1041</c:v>
                </c:pt>
                <c:pt idx="21">
                  <c:v>1037</c:v>
                </c:pt>
                <c:pt idx="22">
                  <c:v>771</c:v>
                </c:pt>
                <c:pt idx="23">
                  <c:v>771</c:v>
                </c:pt>
                <c:pt idx="24">
                  <c:v>670</c:v>
                </c:pt>
                <c:pt idx="25">
                  <c:v>670</c:v>
                </c:pt>
                <c:pt idx="26">
                  <c:v>441</c:v>
                </c:pt>
                <c:pt idx="27">
                  <c:v>818</c:v>
                </c:pt>
                <c:pt idx="28">
                  <c:v>818</c:v>
                </c:pt>
                <c:pt idx="29">
                  <c:v>574</c:v>
                </c:pt>
                <c:pt idx="30">
                  <c:v>574</c:v>
                </c:pt>
                <c:pt idx="31">
                  <c:v>455</c:v>
                </c:pt>
                <c:pt idx="32">
                  <c:v>417</c:v>
                </c:pt>
                <c:pt idx="33">
                  <c:v>309</c:v>
                </c:pt>
                <c:pt idx="34">
                  <c:v>614</c:v>
                </c:pt>
                <c:pt idx="35">
                  <c:v>614</c:v>
                </c:pt>
                <c:pt idx="36">
                  <c:v>436</c:v>
                </c:pt>
                <c:pt idx="37">
                  <c:v>461</c:v>
                </c:pt>
                <c:pt idx="38">
                  <c:v>379</c:v>
                </c:pt>
                <c:pt idx="39">
                  <c:v>379</c:v>
                </c:pt>
                <c:pt idx="40">
                  <c:v>274</c:v>
                </c:pt>
              </c:numCache>
            </c:numRef>
          </c:xVal>
          <c:yVal>
            <c:numRef>
              <c:f>Summary!$M$248:$M$288</c:f>
              <c:numCache>
                <c:formatCode>0.00</c:formatCode>
                <c:ptCount val="41"/>
                <c:pt idx="0">
                  <c:v>1641.5</c:v>
                </c:pt>
                <c:pt idx="1">
                  <c:v>1568</c:v>
                </c:pt>
                <c:pt idx="2">
                  <c:v>1568</c:v>
                </c:pt>
                <c:pt idx="3">
                  <c:v>1568</c:v>
                </c:pt>
                <c:pt idx="4">
                  <c:v>1127</c:v>
                </c:pt>
                <c:pt idx="5">
                  <c:v>1200.5</c:v>
                </c:pt>
                <c:pt idx="6">
                  <c:v>1038.8</c:v>
                </c:pt>
                <c:pt idx="7">
                  <c:v>989.8</c:v>
                </c:pt>
                <c:pt idx="8">
                  <c:v>735</c:v>
                </c:pt>
                <c:pt idx="9">
                  <c:v>842.8</c:v>
                </c:pt>
                <c:pt idx="10">
                  <c:v>563.5</c:v>
                </c:pt>
                <c:pt idx="11">
                  <c:v>509.6</c:v>
                </c:pt>
                <c:pt idx="12">
                  <c:v>1430.8</c:v>
                </c:pt>
                <c:pt idx="13">
                  <c:v>1523.9</c:v>
                </c:pt>
                <c:pt idx="14">
                  <c:v>1019.2</c:v>
                </c:pt>
                <c:pt idx="15">
                  <c:v>1038.8</c:v>
                </c:pt>
                <c:pt idx="16">
                  <c:v>815.36</c:v>
                </c:pt>
                <c:pt idx="17">
                  <c:v>798.7</c:v>
                </c:pt>
                <c:pt idx="18">
                  <c:v>509.6</c:v>
                </c:pt>
                <c:pt idx="19">
                  <c:v>490</c:v>
                </c:pt>
                <c:pt idx="20">
                  <c:v>1274</c:v>
                </c:pt>
                <c:pt idx="21">
                  <c:v>1176</c:v>
                </c:pt>
                <c:pt idx="22">
                  <c:v>872.2</c:v>
                </c:pt>
                <c:pt idx="23">
                  <c:v>886.9</c:v>
                </c:pt>
                <c:pt idx="24">
                  <c:v>686</c:v>
                </c:pt>
                <c:pt idx="25">
                  <c:v>686</c:v>
                </c:pt>
                <c:pt idx="26">
                  <c:v>468.44</c:v>
                </c:pt>
                <c:pt idx="27">
                  <c:v>808.5</c:v>
                </c:pt>
                <c:pt idx="28">
                  <c:v>784</c:v>
                </c:pt>
                <c:pt idx="29">
                  <c:v>588</c:v>
                </c:pt>
                <c:pt idx="30">
                  <c:v>585.05999999999995</c:v>
                </c:pt>
                <c:pt idx="31">
                  <c:v>478.24</c:v>
                </c:pt>
                <c:pt idx="32">
                  <c:v>462.56</c:v>
                </c:pt>
                <c:pt idx="33">
                  <c:v>333.2</c:v>
                </c:pt>
                <c:pt idx="34">
                  <c:v>627.20000000000005</c:v>
                </c:pt>
                <c:pt idx="35">
                  <c:v>655.62</c:v>
                </c:pt>
                <c:pt idx="36">
                  <c:v>496.86</c:v>
                </c:pt>
                <c:pt idx="37">
                  <c:v>480.2</c:v>
                </c:pt>
                <c:pt idx="38">
                  <c:v>393.96</c:v>
                </c:pt>
                <c:pt idx="39">
                  <c:v>395.92</c:v>
                </c:pt>
                <c:pt idx="40">
                  <c:v>303.8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6AB-4C3B-8F23-0DA18611D3BF}"/>
            </c:ext>
          </c:extLst>
        </c:ser>
        <c:ser>
          <c:idx val="13"/>
          <c:order val="13"/>
          <c:tx>
            <c:v> Gu (9)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Summary!$P$291:$P$299</c:f>
              <c:numCache>
                <c:formatCode>General</c:formatCode>
                <c:ptCount val="9"/>
                <c:pt idx="0">
                  <c:v>2061</c:v>
                </c:pt>
                <c:pt idx="1">
                  <c:v>1598</c:v>
                </c:pt>
                <c:pt idx="2">
                  <c:v>1250</c:v>
                </c:pt>
                <c:pt idx="3">
                  <c:v>818</c:v>
                </c:pt>
                <c:pt idx="4">
                  <c:v>1761</c:v>
                </c:pt>
                <c:pt idx="5">
                  <c:v>1307</c:v>
                </c:pt>
                <c:pt idx="6">
                  <c:v>1307</c:v>
                </c:pt>
                <c:pt idx="7">
                  <c:v>1010</c:v>
                </c:pt>
                <c:pt idx="8">
                  <c:v>778</c:v>
                </c:pt>
              </c:numCache>
            </c:numRef>
          </c:xVal>
          <c:yVal>
            <c:numRef>
              <c:f>Summary!$M$291:$M$299</c:f>
              <c:numCache>
                <c:formatCode>0</c:formatCode>
                <c:ptCount val="9"/>
                <c:pt idx="0">
                  <c:v>2240</c:v>
                </c:pt>
                <c:pt idx="1">
                  <c:v>1580</c:v>
                </c:pt>
                <c:pt idx="2">
                  <c:v>1234</c:v>
                </c:pt>
                <c:pt idx="3">
                  <c:v>820</c:v>
                </c:pt>
                <c:pt idx="4">
                  <c:v>2090</c:v>
                </c:pt>
                <c:pt idx="5">
                  <c:v>1230</c:v>
                </c:pt>
                <c:pt idx="6">
                  <c:v>1500</c:v>
                </c:pt>
                <c:pt idx="7">
                  <c:v>1250</c:v>
                </c:pt>
                <c:pt idx="8">
                  <c:v>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6AB-4C3B-8F23-0DA18611D3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349503"/>
        <c:axId val="1"/>
      </c:scatterChart>
      <c:valAx>
        <c:axId val="57734950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 kN</a:t>
                </a:r>
              </a:p>
            </c:rich>
          </c:tx>
          <c:layout>
            <c:manualLayout>
              <c:xMode val="edge"/>
              <c:yMode val="edge"/>
              <c:x val="0.45398138572905894"/>
              <c:y val="0.940677966101694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 Result   kN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4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7349503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804550155118925"/>
          <c:y val="0.54915254237288136"/>
          <c:w val="0.26990692864529475"/>
          <c:h val="0.320338983050847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Circular CFST with Moment.  Tests (excluding Baochun) compared with EC4</a:t>
            </a:r>
          </a:p>
        </c:rich>
      </c:tx>
      <c:layout>
        <c:manualLayout>
          <c:xMode val="edge"/>
          <c:yMode val="edge"/>
          <c:x val="0.17758046614872364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1908646003262642"/>
          <c:w val="0.85460599334073251"/>
          <c:h val="0.72756933115823819"/>
        </c:manualLayout>
      </c:layout>
      <c:scatterChart>
        <c:scatterStyle val="lineMarker"/>
        <c:varyColors val="0"/>
        <c:ser>
          <c:idx val="0"/>
          <c:order val="0"/>
          <c:tx>
            <c:v> Neogi (17)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Summary!$P$10:$P$26</c:f>
              <c:numCache>
                <c:formatCode>General</c:formatCode>
                <c:ptCount val="17"/>
                <c:pt idx="0">
                  <c:v>541</c:v>
                </c:pt>
                <c:pt idx="1">
                  <c:v>618</c:v>
                </c:pt>
                <c:pt idx="2">
                  <c:v>541</c:v>
                </c:pt>
                <c:pt idx="3">
                  <c:v>588</c:v>
                </c:pt>
                <c:pt idx="4">
                  <c:v>626</c:v>
                </c:pt>
                <c:pt idx="5">
                  <c:v>707</c:v>
                </c:pt>
                <c:pt idx="6">
                  <c:v>745</c:v>
                </c:pt>
                <c:pt idx="7">
                  <c:v>555</c:v>
                </c:pt>
                <c:pt idx="8">
                  <c:v>541</c:v>
                </c:pt>
                <c:pt idx="9">
                  <c:v>373</c:v>
                </c:pt>
                <c:pt idx="10">
                  <c:v>618</c:v>
                </c:pt>
                <c:pt idx="11">
                  <c:v>745</c:v>
                </c:pt>
                <c:pt idx="12">
                  <c:v>509</c:v>
                </c:pt>
                <c:pt idx="13">
                  <c:v>292</c:v>
                </c:pt>
                <c:pt idx="14">
                  <c:v>426</c:v>
                </c:pt>
                <c:pt idx="15">
                  <c:v>237</c:v>
                </c:pt>
                <c:pt idx="16">
                  <c:v>374</c:v>
                </c:pt>
              </c:numCache>
            </c:numRef>
          </c:xVal>
          <c:yVal>
            <c:numRef>
              <c:f>Summary!$M$10:$M$26</c:f>
              <c:numCache>
                <c:formatCode>General</c:formatCode>
                <c:ptCount val="17"/>
                <c:pt idx="0">
                  <c:v>622</c:v>
                </c:pt>
                <c:pt idx="1">
                  <c:v>702</c:v>
                </c:pt>
                <c:pt idx="2">
                  <c:v>600</c:v>
                </c:pt>
                <c:pt idx="3">
                  <c:v>625</c:v>
                </c:pt>
                <c:pt idx="4">
                  <c:v>653</c:v>
                </c:pt>
                <c:pt idx="5">
                  <c:v>739</c:v>
                </c:pt>
                <c:pt idx="6">
                  <c:v>758</c:v>
                </c:pt>
                <c:pt idx="7">
                  <c:v>548</c:v>
                </c:pt>
                <c:pt idx="8">
                  <c:v>548</c:v>
                </c:pt>
                <c:pt idx="9">
                  <c:v>417</c:v>
                </c:pt>
                <c:pt idx="10">
                  <c:v>965</c:v>
                </c:pt>
                <c:pt idx="11">
                  <c:v>1046</c:v>
                </c:pt>
                <c:pt idx="12">
                  <c:v>851</c:v>
                </c:pt>
                <c:pt idx="13">
                  <c:v>354</c:v>
                </c:pt>
                <c:pt idx="14">
                  <c:v>526</c:v>
                </c:pt>
                <c:pt idx="15">
                  <c:v>344</c:v>
                </c:pt>
                <c:pt idx="16">
                  <c:v>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60-49F1-BA62-C3D820F6CBDF}"/>
            </c:ext>
          </c:extLst>
        </c:ser>
        <c:ser>
          <c:idx val="1"/>
          <c:order val="1"/>
          <c:tx>
            <c:v> Rangan (18)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Summary!$P$30:$P$47</c:f>
              <c:numCache>
                <c:formatCode>General</c:formatCode>
                <c:ptCount val="18"/>
                <c:pt idx="0">
                  <c:v>427</c:v>
                </c:pt>
                <c:pt idx="1">
                  <c:v>244</c:v>
                </c:pt>
                <c:pt idx="2">
                  <c:v>350</c:v>
                </c:pt>
                <c:pt idx="3">
                  <c:v>170</c:v>
                </c:pt>
                <c:pt idx="4">
                  <c:v>302</c:v>
                </c:pt>
                <c:pt idx="5">
                  <c:v>258</c:v>
                </c:pt>
                <c:pt idx="6">
                  <c:v>130</c:v>
                </c:pt>
                <c:pt idx="7">
                  <c:v>181</c:v>
                </c:pt>
                <c:pt idx="8">
                  <c:v>99</c:v>
                </c:pt>
                <c:pt idx="9">
                  <c:v>160</c:v>
                </c:pt>
                <c:pt idx="10">
                  <c:v>219</c:v>
                </c:pt>
                <c:pt idx="11">
                  <c:v>291</c:v>
                </c:pt>
                <c:pt idx="12">
                  <c:v>350</c:v>
                </c:pt>
                <c:pt idx="13">
                  <c:v>386</c:v>
                </c:pt>
                <c:pt idx="14">
                  <c:v>197</c:v>
                </c:pt>
                <c:pt idx="15">
                  <c:v>258</c:v>
                </c:pt>
                <c:pt idx="16">
                  <c:v>326</c:v>
                </c:pt>
                <c:pt idx="17">
                  <c:v>378</c:v>
                </c:pt>
              </c:numCache>
            </c:numRef>
          </c:xVal>
          <c:yVal>
            <c:numRef>
              <c:f>Summary!$M$30:$M$47</c:f>
              <c:numCache>
                <c:formatCode>General</c:formatCode>
                <c:ptCount val="18"/>
                <c:pt idx="0">
                  <c:v>430</c:v>
                </c:pt>
                <c:pt idx="1">
                  <c:v>235</c:v>
                </c:pt>
                <c:pt idx="2">
                  <c:v>350</c:v>
                </c:pt>
                <c:pt idx="3">
                  <c:v>190</c:v>
                </c:pt>
                <c:pt idx="4">
                  <c:v>315</c:v>
                </c:pt>
                <c:pt idx="5">
                  <c:v>280</c:v>
                </c:pt>
                <c:pt idx="6">
                  <c:v>140</c:v>
                </c:pt>
                <c:pt idx="7">
                  <c:v>220</c:v>
                </c:pt>
                <c:pt idx="8">
                  <c:v>126</c:v>
                </c:pt>
                <c:pt idx="9">
                  <c:v>190</c:v>
                </c:pt>
                <c:pt idx="10">
                  <c:v>241</c:v>
                </c:pt>
                <c:pt idx="11">
                  <c:v>279</c:v>
                </c:pt>
                <c:pt idx="12">
                  <c:v>327</c:v>
                </c:pt>
                <c:pt idx="13">
                  <c:v>425</c:v>
                </c:pt>
                <c:pt idx="14">
                  <c:v>185</c:v>
                </c:pt>
                <c:pt idx="15">
                  <c:v>237</c:v>
                </c:pt>
                <c:pt idx="16">
                  <c:v>306</c:v>
                </c:pt>
                <c:pt idx="17">
                  <c:v>388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60-49F1-BA62-C3D820F6CBDF}"/>
            </c:ext>
          </c:extLst>
        </c:ser>
        <c:ser>
          <c:idx val="2"/>
          <c:order val="2"/>
          <c:tx>
            <c:v> Kilpatrick (15)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Summary!$P$50:$P$64</c:f>
              <c:numCache>
                <c:formatCode>General</c:formatCode>
                <c:ptCount val="15"/>
                <c:pt idx="0">
                  <c:v>232</c:v>
                </c:pt>
                <c:pt idx="1">
                  <c:v>232</c:v>
                </c:pt>
                <c:pt idx="2">
                  <c:v>169</c:v>
                </c:pt>
                <c:pt idx="3">
                  <c:v>151</c:v>
                </c:pt>
                <c:pt idx="4">
                  <c:v>124</c:v>
                </c:pt>
                <c:pt idx="5">
                  <c:v>104</c:v>
                </c:pt>
                <c:pt idx="6">
                  <c:v>89</c:v>
                </c:pt>
                <c:pt idx="7">
                  <c:v>77</c:v>
                </c:pt>
                <c:pt idx="8">
                  <c:v>322</c:v>
                </c:pt>
                <c:pt idx="9">
                  <c:v>276</c:v>
                </c:pt>
                <c:pt idx="10">
                  <c:v>239</c:v>
                </c:pt>
                <c:pt idx="11">
                  <c:v>211</c:v>
                </c:pt>
                <c:pt idx="12">
                  <c:v>188</c:v>
                </c:pt>
                <c:pt idx="13">
                  <c:v>154</c:v>
                </c:pt>
                <c:pt idx="14">
                  <c:v>128</c:v>
                </c:pt>
              </c:numCache>
            </c:numRef>
          </c:xVal>
          <c:yVal>
            <c:numRef>
              <c:f>Summary!$M$50:$M$64</c:f>
              <c:numCache>
                <c:formatCode>General</c:formatCode>
                <c:ptCount val="15"/>
                <c:pt idx="0">
                  <c:v>246</c:v>
                </c:pt>
                <c:pt idx="1">
                  <c:v>208</c:v>
                </c:pt>
                <c:pt idx="2">
                  <c:v>184</c:v>
                </c:pt>
                <c:pt idx="3">
                  <c:v>162</c:v>
                </c:pt>
                <c:pt idx="4">
                  <c:v>141</c:v>
                </c:pt>
                <c:pt idx="5">
                  <c:v>121</c:v>
                </c:pt>
                <c:pt idx="6">
                  <c:v>107</c:v>
                </c:pt>
                <c:pt idx="7">
                  <c:v>96</c:v>
                </c:pt>
                <c:pt idx="8">
                  <c:v>361</c:v>
                </c:pt>
                <c:pt idx="9">
                  <c:v>309</c:v>
                </c:pt>
                <c:pt idx="10">
                  <c:v>275</c:v>
                </c:pt>
                <c:pt idx="11">
                  <c:v>240</c:v>
                </c:pt>
                <c:pt idx="12">
                  <c:v>220</c:v>
                </c:pt>
                <c:pt idx="13">
                  <c:v>188</c:v>
                </c:pt>
                <c:pt idx="14">
                  <c:v>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60-49F1-BA62-C3D820F6CBDF}"/>
            </c:ext>
          </c:extLst>
        </c:ser>
        <c:ser>
          <c:idx val="3"/>
          <c:order val="3"/>
          <c:tx>
            <c:v> Matsui (18)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Summary!$P$69:$P$86</c:f>
              <c:numCache>
                <c:formatCode>General</c:formatCode>
                <c:ptCount val="18"/>
                <c:pt idx="0">
                  <c:v>1174</c:v>
                </c:pt>
                <c:pt idx="1">
                  <c:v>691</c:v>
                </c:pt>
                <c:pt idx="2">
                  <c:v>443</c:v>
                </c:pt>
                <c:pt idx="3">
                  <c:v>1128</c:v>
                </c:pt>
                <c:pt idx="4">
                  <c:v>669</c:v>
                </c:pt>
                <c:pt idx="5">
                  <c:v>433</c:v>
                </c:pt>
                <c:pt idx="6">
                  <c:v>972</c:v>
                </c:pt>
                <c:pt idx="7">
                  <c:v>543</c:v>
                </c:pt>
                <c:pt idx="8">
                  <c:v>417</c:v>
                </c:pt>
                <c:pt idx="9">
                  <c:v>766</c:v>
                </c:pt>
                <c:pt idx="10">
                  <c:v>441</c:v>
                </c:pt>
                <c:pt idx="11">
                  <c:v>303</c:v>
                </c:pt>
                <c:pt idx="12">
                  <c:v>558</c:v>
                </c:pt>
                <c:pt idx="13">
                  <c:v>342</c:v>
                </c:pt>
                <c:pt idx="14">
                  <c:v>248</c:v>
                </c:pt>
                <c:pt idx="15">
                  <c:v>409</c:v>
                </c:pt>
                <c:pt idx="16">
                  <c:v>268</c:v>
                </c:pt>
                <c:pt idx="17">
                  <c:v>203</c:v>
                </c:pt>
              </c:numCache>
            </c:numRef>
          </c:xVal>
          <c:yVal>
            <c:numRef>
              <c:f>Summary!$M$69:$M$86</c:f>
              <c:numCache>
                <c:formatCode>General</c:formatCode>
                <c:ptCount val="18"/>
                <c:pt idx="0">
                  <c:v>1265</c:v>
                </c:pt>
                <c:pt idx="1">
                  <c:v>767</c:v>
                </c:pt>
                <c:pt idx="2">
                  <c:v>558</c:v>
                </c:pt>
                <c:pt idx="3">
                  <c:v>1076</c:v>
                </c:pt>
                <c:pt idx="4">
                  <c:v>688</c:v>
                </c:pt>
                <c:pt idx="5">
                  <c:v>448</c:v>
                </c:pt>
                <c:pt idx="6">
                  <c:v>937</c:v>
                </c:pt>
                <c:pt idx="7">
                  <c:v>578</c:v>
                </c:pt>
                <c:pt idx="8">
                  <c:v>400</c:v>
                </c:pt>
                <c:pt idx="9">
                  <c:v>767</c:v>
                </c:pt>
                <c:pt idx="10">
                  <c:v>468</c:v>
                </c:pt>
                <c:pt idx="11">
                  <c:v>319</c:v>
                </c:pt>
                <c:pt idx="12">
                  <c:v>618</c:v>
                </c:pt>
                <c:pt idx="13">
                  <c:v>350</c:v>
                </c:pt>
                <c:pt idx="14">
                  <c:v>280</c:v>
                </c:pt>
                <c:pt idx="15">
                  <c:v>478</c:v>
                </c:pt>
                <c:pt idx="16">
                  <c:v>319</c:v>
                </c:pt>
                <c:pt idx="17">
                  <c:v>270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560-49F1-BA62-C3D820F6CBDF}"/>
            </c:ext>
          </c:extLst>
        </c:ser>
        <c:ser>
          <c:idx val="4"/>
          <c:order val="4"/>
          <c:tx>
            <c:v> Johansson (2)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Summary!$P$89:$P$90</c:f>
              <c:numCache>
                <c:formatCode>General</c:formatCode>
                <c:ptCount val="2"/>
                <c:pt idx="0">
                  <c:v>1131</c:v>
                </c:pt>
                <c:pt idx="1">
                  <c:v>1122</c:v>
                </c:pt>
              </c:numCache>
            </c:numRef>
          </c:xVal>
          <c:yVal>
            <c:numRef>
              <c:f>Summary!$M$89:$M$90</c:f>
              <c:numCache>
                <c:formatCode>General</c:formatCode>
                <c:ptCount val="2"/>
                <c:pt idx="0">
                  <c:v>1230</c:v>
                </c:pt>
                <c:pt idx="1">
                  <c:v>1220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560-49F1-BA62-C3D820F6CBDF}"/>
            </c:ext>
          </c:extLst>
        </c:ser>
        <c:ser>
          <c:idx val="5"/>
          <c:order val="5"/>
          <c:tx>
            <c:v> Gopal (16)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Summary!$P$93:$P$109</c:f>
              <c:numCache>
                <c:formatCode>General</c:formatCode>
                <c:ptCount val="17"/>
                <c:pt idx="0">
                  <c:v>183</c:v>
                </c:pt>
                <c:pt idx="1">
                  <c:v>158</c:v>
                </c:pt>
                <c:pt idx="2">
                  <c:v>144</c:v>
                </c:pt>
                <c:pt idx="3">
                  <c:v>128</c:v>
                </c:pt>
                <c:pt idx="4">
                  <c:v>113</c:v>
                </c:pt>
                <c:pt idx="5">
                  <c:v>97</c:v>
                </c:pt>
                <c:pt idx="6">
                  <c:v>84</c:v>
                </c:pt>
                <c:pt idx="7">
                  <c:v>185</c:v>
                </c:pt>
                <c:pt idx="8">
                  <c:v>159</c:v>
                </c:pt>
                <c:pt idx="9">
                  <c:v>145</c:v>
                </c:pt>
                <c:pt idx="10">
                  <c:v>128</c:v>
                </c:pt>
                <c:pt idx="11">
                  <c:v>113</c:v>
                </c:pt>
                <c:pt idx="12">
                  <c:v>116</c:v>
                </c:pt>
                <c:pt idx="13">
                  <c:v>85</c:v>
                </c:pt>
                <c:pt idx="14">
                  <c:v>69</c:v>
                </c:pt>
                <c:pt idx="15">
                  <c:v>73</c:v>
                </c:pt>
                <c:pt idx="16">
                  <c:v>76</c:v>
                </c:pt>
              </c:numCache>
            </c:numRef>
          </c:xVal>
          <c:yVal>
            <c:numRef>
              <c:f>Summary!$M$93:$M$109</c:f>
              <c:numCache>
                <c:formatCode>General</c:formatCode>
                <c:ptCount val="17"/>
                <c:pt idx="0">
                  <c:v>290</c:v>
                </c:pt>
                <c:pt idx="1">
                  <c:v>267</c:v>
                </c:pt>
                <c:pt idx="2">
                  <c:v>245</c:v>
                </c:pt>
                <c:pt idx="3">
                  <c:v>226</c:v>
                </c:pt>
                <c:pt idx="4">
                  <c:v>206</c:v>
                </c:pt>
                <c:pt idx="5">
                  <c:v>185</c:v>
                </c:pt>
                <c:pt idx="6">
                  <c:v>130</c:v>
                </c:pt>
                <c:pt idx="7">
                  <c:v>275</c:v>
                </c:pt>
                <c:pt idx="8">
                  <c:v>255</c:v>
                </c:pt>
                <c:pt idx="9">
                  <c:v>235</c:v>
                </c:pt>
                <c:pt idx="10">
                  <c:v>218</c:v>
                </c:pt>
                <c:pt idx="11">
                  <c:v>206</c:v>
                </c:pt>
                <c:pt idx="12">
                  <c:v>195</c:v>
                </c:pt>
                <c:pt idx="13">
                  <c:v>140</c:v>
                </c:pt>
                <c:pt idx="14">
                  <c:v>98</c:v>
                </c:pt>
                <c:pt idx="15">
                  <c:v>118</c:v>
                </c:pt>
                <c:pt idx="16">
                  <c:v>137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60-49F1-BA62-C3D820F6CBDF}"/>
            </c:ext>
          </c:extLst>
        </c:ser>
        <c:ser>
          <c:idx val="6"/>
          <c:order val="6"/>
          <c:tx>
            <c:v> Han &amp; Yan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Summary!$P$129:$P$133</c:f>
              <c:numCache>
                <c:formatCode>General</c:formatCode>
                <c:ptCount val="5"/>
                <c:pt idx="0">
                  <c:v>1135</c:v>
                </c:pt>
                <c:pt idx="1">
                  <c:v>1135</c:v>
                </c:pt>
                <c:pt idx="2">
                  <c:v>1135</c:v>
                </c:pt>
                <c:pt idx="3">
                  <c:v>1135</c:v>
                </c:pt>
                <c:pt idx="4">
                  <c:v>1135</c:v>
                </c:pt>
              </c:numCache>
            </c:numRef>
          </c:xVal>
          <c:yVal>
            <c:numRef>
              <c:f>Summary!$M$129:$M$133</c:f>
              <c:numCache>
                <c:formatCode>General</c:formatCode>
                <c:ptCount val="5"/>
                <c:pt idx="0">
                  <c:v>1215</c:v>
                </c:pt>
                <c:pt idx="1">
                  <c:v>1132</c:v>
                </c:pt>
                <c:pt idx="2">
                  <c:v>1291</c:v>
                </c:pt>
                <c:pt idx="3">
                  <c:v>1234</c:v>
                </c:pt>
                <c:pt idx="4">
                  <c:v>1280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560-49F1-BA62-C3D820F6CBDF}"/>
            </c:ext>
          </c:extLst>
        </c:ser>
        <c:ser>
          <c:idx val="7"/>
          <c:order val="7"/>
          <c:tx>
            <c:v> Tang (8)</c:v>
          </c:tx>
          <c:spPr>
            <a:ln w="19050">
              <a:noFill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Summary!$P$139:$P$146</c:f>
              <c:numCache>
                <c:formatCode>General</c:formatCode>
                <c:ptCount val="8"/>
                <c:pt idx="0">
                  <c:v>502</c:v>
                </c:pt>
                <c:pt idx="1">
                  <c:v>436</c:v>
                </c:pt>
                <c:pt idx="2">
                  <c:v>357</c:v>
                </c:pt>
                <c:pt idx="3">
                  <c:v>305</c:v>
                </c:pt>
                <c:pt idx="4">
                  <c:v>239</c:v>
                </c:pt>
                <c:pt idx="5">
                  <c:v>187</c:v>
                </c:pt>
                <c:pt idx="6">
                  <c:v>286</c:v>
                </c:pt>
                <c:pt idx="7">
                  <c:v>275</c:v>
                </c:pt>
              </c:numCache>
            </c:numRef>
          </c:xVal>
          <c:yVal>
            <c:numRef>
              <c:f>Summary!$M$139:$M$146</c:f>
              <c:numCache>
                <c:formatCode>General</c:formatCode>
                <c:ptCount val="8"/>
                <c:pt idx="0">
                  <c:v>602.70000000000005</c:v>
                </c:pt>
                <c:pt idx="1">
                  <c:v>531.16</c:v>
                </c:pt>
                <c:pt idx="2">
                  <c:v>404.74</c:v>
                </c:pt>
                <c:pt idx="3">
                  <c:v>344.96</c:v>
                </c:pt>
                <c:pt idx="4">
                  <c:v>255.78</c:v>
                </c:pt>
                <c:pt idx="5">
                  <c:v>199.92</c:v>
                </c:pt>
                <c:pt idx="6">
                  <c:v>283.22000000000003</c:v>
                </c:pt>
                <c:pt idx="7">
                  <c:v>279.3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560-49F1-BA62-C3D820F6CBDF}"/>
            </c:ext>
          </c:extLst>
        </c:ser>
        <c:ser>
          <c:idx val="8"/>
          <c:order val="8"/>
          <c:tx>
            <c:v> Zhou (27)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Summary!$P$149:$P$175</c:f>
              <c:numCache>
                <c:formatCode>General</c:formatCode>
                <c:ptCount val="27"/>
                <c:pt idx="0">
                  <c:v>690</c:v>
                </c:pt>
                <c:pt idx="1">
                  <c:v>531</c:v>
                </c:pt>
                <c:pt idx="2">
                  <c:v>432</c:v>
                </c:pt>
                <c:pt idx="3">
                  <c:v>287</c:v>
                </c:pt>
                <c:pt idx="4">
                  <c:v>309</c:v>
                </c:pt>
                <c:pt idx="5">
                  <c:v>309</c:v>
                </c:pt>
                <c:pt idx="6">
                  <c:v>257</c:v>
                </c:pt>
                <c:pt idx="7">
                  <c:v>257</c:v>
                </c:pt>
                <c:pt idx="8">
                  <c:v>191</c:v>
                </c:pt>
                <c:pt idx="9">
                  <c:v>183</c:v>
                </c:pt>
                <c:pt idx="10">
                  <c:v>168</c:v>
                </c:pt>
                <c:pt idx="11">
                  <c:v>168</c:v>
                </c:pt>
                <c:pt idx="12">
                  <c:v>150</c:v>
                </c:pt>
                <c:pt idx="13">
                  <c:v>142</c:v>
                </c:pt>
                <c:pt idx="14">
                  <c:v>142</c:v>
                </c:pt>
                <c:pt idx="15">
                  <c:v>221</c:v>
                </c:pt>
                <c:pt idx="16">
                  <c:v>254</c:v>
                </c:pt>
                <c:pt idx="17">
                  <c:v>225</c:v>
                </c:pt>
                <c:pt idx="18">
                  <c:v>342</c:v>
                </c:pt>
                <c:pt idx="19">
                  <c:v>344</c:v>
                </c:pt>
                <c:pt idx="20">
                  <c:v>221</c:v>
                </c:pt>
                <c:pt idx="21">
                  <c:v>152</c:v>
                </c:pt>
                <c:pt idx="22">
                  <c:v>129</c:v>
                </c:pt>
                <c:pt idx="23">
                  <c:v>270</c:v>
                </c:pt>
                <c:pt idx="24">
                  <c:v>167</c:v>
                </c:pt>
                <c:pt idx="25">
                  <c:v>134</c:v>
                </c:pt>
                <c:pt idx="26">
                  <c:v>114</c:v>
                </c:pt>
              </c:numCache>
            </c:numRef>
          </c:xVal>
          <c:yVal>
            <c:numRef>
              <c:f>Summary!$M$149:$M$175</c:f>
              <c:numCache>
                <c:formatCode>General</c:formatCode>
                <c:ptCount val="27"/>
                <c:pt idx="0">
                  <c:v>813.4</c:v>
                </c:pt>
                <c:pt idx="1">
                  <c:v>475.2</c:v>
                </c:pt>
                <c:pt idx="2">
                  <c:v>529.20000000000005</c:v>
                </c:pt>
                <c:pt idx="3">
                  <c:v>286.16000000000003</c:v>
                </c:pt>
                <c:pt idx="4">
                  <c:v>343</c:v>
                </c:pt>
                <c:pt idx="5">
                  <c:v>333.2</c:v>
                </c:pt>
                <c:pt idx="6">
                  <c:v>292.04000000000002</c:v>
                </c:pt>
                <c:pt idx="7">
                  <c:v>264.60000000000002</c:v>
                </c:pt>
                <c:pt idx="8">
                  <c:v>192.08</c:v>
                </c:pt>
                <c:pt idx="9">
                  <c:v>197.96</c:v>
                </c:pt>
                <c:pt idx="10">
                  <c:v>170.52</c:v>
                </c:pt>
                <c:pt idx="11">
                  <c:v>171.5</c:v>
                </c:pt>
                <c:pt idx="12">
                  <c:v>176.4</c:v>
                </c:pt>
                <c:pt idx="13">
                  <c:v>145.04</c:v>
                </c:pt>
                <c:pt idx="14">
                  <c:v>162.68</c:v>
                </c:pt>
                <c:pt idx="15">
                  <c:v>225.4</c:v>
                </c:pt>
                <c:pt idx="16">
                  <c:v>307.72000000000003</c:v>
                </c:pt>
                <c:pt idx="17">
                  <c:v>270.48</c:v>
                </c:pt>
                <c:pt idx="18">
                  <c:v>405.72</c:v>
                </c:pt>
                <c:pt idx="19">
                  <c:v>443.94</c:v>
                </c:pt>
                <c:pt idx="20">
                  <c:v>250.88</c:v>
                </c:pt>
                <c:pt idx="21">
                  <c:v>188.16</c:v>
                </c:pt>
                <c:pt idx="22">
                  <c:v>148.96</c:v>
                </c:pt>
                <c:pt idx="23">
                  <c:v>276.36</c:v>
                </c:pt>
                <c:pt idx="24">
                  <c:v>205.8</c:v>
                </c:pt>
                <c:pt idx="25">
                  <c:v>145.04</c:v>
                </c:pt>
                <c:pt idx="26">
                  <c:v>135.24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560-49F1-BA62-C3D820F6CBDF}"/>
            </c:ext>
          </c:extLst>
        </c:ser>
        <c:ser>
          <c:idx val="9"/>
          <c:order val="9"/>
          <c:tx>
            <c:v> Zhong '94 (35)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Summary!$P$178:$P$212</c:f>
              <c:numCache>
                <c:formatCode>General</c:formatCode>
                <c:ptCount val="35"/>
                <c:pt idx="0">
                  <c:v>417</c:v>
                </c:pt>
                <c:pt idx="1">
                  <c:v>360</c:v>
                </c:pt>
                <c:pt idx="2">
                  <c:v>367</c:v>
                </c:pt>
                <c:pt idx="3">
                  <c:v>360</c:v>
                </c:pt>
                <c:pt idx="4">
                  <c:v>420</c:v>
                </c:pt>
                <c:pt idx="5">
                  <c:v>378</c:v>
                </c:pt>
                <c:pt idx="6">
                  <c:v>392</c:v>
                </c:pt>
                <c:pt idx="7">
                  <c:v>355</c:v>
                </c:pt>
                <c:pt idx="8">
                  <c:v>417</c:v>
                </c:pt>
                <c:pt idx="9">
                  <c:v>378</c:v>
                </c:pt>
                <c:pt idx="10">
                  <c:v>286</c:v>
                </c:pt>
                <c:pt idx="11">
                  <c:v>287</c:v>
                </c:pt>
                <c:pt idx="12">
                  <c:v>291</c:v>
                </c:pt>
                <c:pt idx="13">
                  <c:v>303</c:v>
                </c:pt>
                <c:pt idx="14">
                  <c:v>600</c:v>
                </c:pt>
                <c:pt idx="15">
                  <c:v>600</c:v>
                </c:pt>
                <c:pt idx="16">
                  <c:v>525</c:v>
                </c:pt>
                <c:pt idx="17">
                  <c:v>491</c:v>
                </c:pt>
                <c:pt idx="18">
                  <c:v>472</c:v>
                </c:pt>
                <c:pt idx="19">
                  <c:v>446</c:v>
                </c:pt>
                <c:pt idx="20">
                  <c:v>415</c:v>
                </c:pt>
                <c:pt idx="21">
                  <c:v>413</c:v>
                </c:pt>
                <c:pt idx="22">
                  <c:v>574</c:v>
                </c:pt>
                <c:pt idx="23">
                  <c:v>534</c:v>
                </c:pt>
                <c:pt idx="24">
                  <c:v>439</c:v>
                </c:pt>
                <c:pt idx="25">
                  <c:v>541</c:v>
                </c:pt>
                <c:pt idx="26">
                  <c:v>480</c:v>
                </c:pt>
                <c:pt idx="27">
                  <c:v>446</c:v>
                </c:pt>
                <c:pt idx="28">
                  <c:v>523</c:v>
                </c:pt>
                <c:pt idx="29">
                  <c:v>486</c:v>
                </c:pt>
                <c:pt idx="30">
                  <c:v>419</c:v>
                </c:pt>
                <c:pt idx="31">
                  <c:v>339</c:v>
                </c:pt>
                <c:pt idx="32">
                  <c:v>288</c:v>
                </c:pt>
                <c:pt idx="33">
                  <c:v>224</c:v>
                </c:pt>
                <c:pt idx="34">
                  <c:v>174</c:v>
                </c:pt>
              </c:numCache>
            </c:numRef>
          </c:xVal>
          <c:yVal>
            <c:numRef>
              <c:f>Summary!$M$178:$M$212</c:f>
              <c:numCache>
                <c:formatCode>General</c:formatCode>
                <c:ptCount val="35"/>
                <c:pt idx="0">
                  <c:v>382.2</c:v>
                </c:pt>
                <c:pt idx="1">
                  <c:v>323.39999999999998</c:v>
                </c:pt>
                <c:pt idx="2">
                  <c:v>392</c:v>
                </c:pt>
                <c:pt idx="3">
                  <c:v>401.8</c:v>
                </c:pt>
                <c:pt idx="4">
                  <c:v>465.5</c:v>
                </c:pt>
                <c:pt idx="5">
                  <c:v>421.4</c:v>
                </c:pt>
                <c:pt idx="6">
                  <c:v>392</c:v>
                </c:pt>
                <c:pt idx="7">
                  <c:v>392</c:v>
                </c:pt>
                <c:pt idx="8">
                  <c:v>416.5</c:v>
                </c:pt>
                <c:pt idx="9">
                  <c:v>392</c:v>
                </c:pt>
                <c:pt idx="10">
                  <c:v>362.6</c:v>
                </c:pt>
                <c:pt idx="11">
                  <c:v>328.3</c:v>
                </c:pt>
                <c:pt idx="12">
                  <c:v>367.5</c:v>
                </c:pt>
                <c:pt idx="13">
                  <c:v>343</c:v>
                </c:pt>
                <c:pt idx="14">
                  <c:v>779.1</c:v>
                </c:pt>
                <c:pt idx="15">
                  <c:v>676.2</c:v>
                </c:pt>
                <c:pt idx="16">
                  <c:v>597.79999999999995</c:v>
                </c:pt>
                <c:pt idx="17">
                  <c:v>583.1</c:v>
                </c:pt>
                <c:pt idx="18">
                  <c:v>583.1</c:v>
                </c:pt>
                <c:pt idx="19">
                  <c:v>529.20000000000005</c:v>
                </c:pt>
                <c:pt idx="20">
                  <c:v>548.79999999999995</c:v>
                </c:pt>
                <c:pt idx="21">
                  <c:v>509.6</c:v>
                </c:pt>
                <c:pt idx="22">
                  <c:v>607.6</c:v>
                </c:pt>
                <c:pt idx="23">
                  <c:v>577.20000000000005</c:v>
                </c:pt>
                <c:pt idx="24">
                  <c:v>490</c:v>
                </c:pt>
                <c:pt idx="25">
                  <c:v>686</c:v>
                </c:pt>
                <c:pt idx="26">
                  <c:v>607.6</c:v>
                </c:pt>
                <c:pt idx="27">
                  <c:v>529.20000000000005</c:v>
                </c:pt>
                <c:pt idx="28">
                  <c:v>537.4</c:v>
                </c:pt>
                <c:pt idx="29">
                  <c:v>602.70000000000005</c:v>
                </c:pt>
                <c:pt idx="30">
                  <c:v>531.20000000000005</c:v>
                </c:pt>
                <c:pt idx="31">
                  <c:v>404.7</c:v>
                </c:pt>
                <c:pt idx="32">
                  <c:v>345</c:v>
                </c:pt>
                <c:pt idx="33">
                  <c:v>254.8</c:v>
                </c:pt>
                <c:pt idx="34">
                  <c:v>199.9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560-49F1-BA62-C3D820F6CBDF}"/>
            </c:ext>
          </c:extLst>
        </c:ser>
        <c:ser>
          <c:idx val="10"/>
          <c:order val="10"/>
          <c:tx>
            <c:v> Zhong '83 (31)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Summary!$P$215:$P$245</c:f>
              <c:numCache>
                <c:formatCode>General</c:formatCode>
                <c:ptCount val="31"/>
                <c:pt idx="0">
                  <c:v>521</c:v>
                </c:pt>
                <c:pt idx="1">
                  <c:v>471</c:v>
                </c:pt>
                <c:pt idx="2">
                  <c:v>426</c:v>
                </c:pt>
                <c:pt idx="3">
                  <c:v>387</c:v>
                </c:pt>
                <c:pt idx="4">
                  <c:v>352</c:v>
                </c:pt>
                <c:pt idx="5">
                  <c:v>333</c:v>
                </c:pt>
                <c:pt idx="6">
                  <c:v>321</c:v>
                </c:pt>
                <c:pt idx="7">
                  <c:v>507</c:v>
                </c:pt>
                <c:pt idx="8">
                  <c:v>286</c:v>
                </c:pt>
                <c:pt idx="9">
                  <c:v>424</c:v>
                </c:pt>
                <c:pt idx="10">
                  <c:v>460</c:v>
                </c:pt>
                <c:pt idx="11">
                  <c:v>246</c:v>
                </c:pt>
                <c:pt idx="12">
                  <c:v>392</c:v>
                </c:pt>
                <c:pt idx="13">
                  <c:v>359</c:v>
                </c:pt>
                <c:pt idx="14">
                  <c:v>212</c:v>
                </c:pt>
                <c:pt idx="15">
                  <c:v>253</c:v>
                </c:pt>
                <c:pt idx="16">
                  <c:v>506</c:v>
                </c:pt>
                <c:pt idx="17">
                  <c:v>464</c:v>
                </c:pt>
                <c:pt idx="18">
                  <c:v>412</c:v>
                </c:pt>
                <c:pt idx="19">
                  <c:v>397</c:v>
                </c:pt>
                <c:pt idx="20">
                  <c:v>371</c:v>
                </c:pt>
                <c:pt idx="21">
                  <c:v>357</c:v>
                </c:pt>
                <c:pt idx="22">
                  <c:v>346</c:v>
                </c:pt>
                <c:pt idx="23">
                  <c:v>313</c:v>
                </c:pt>
                <c:pt idx="24">
                  <c:v>309</c:v>
                </c:pt>
                <c:pt idx="25">
                  <c:v>298</c:v>
                </c:pt>
                <c:pt idx="26">
                  <c:v>292</c:v>
                </c:pt>
                <c:pt idx="27">
                  <c:v>292</c:v>
                </c:pt>
                <c:pt idx="28">
                  <c:v>270</c:v>
                </c:pt>
                <c:pt idx="29">
                  <c:v>270</c:v>
                </c:pt>
                <c:pt idx="30">
                  <c:v>237</c:v>
                </c:pt>
              </c:numCache>
            </c:numRef>
          </c:xVal>
          <c:yVal>
            <c:numRef>
              <c:f>Summary!$M$215:$M$245</c:f>
              <c:numCache>
                <c:formatCode>General</c:formatCode>
                <c:ptCount val="31"/>
                <c:pt idx="0">
                  <c:v>674</c:v>
                </c:pt>
                <c:pt idx="1">
                  <c:v>612</c:v>
                </c:pt>
                <c:pt idx="2">
                  <c:v>551</c:v>
                </c:pt>
                <c:pt idx="3">
                  <c:v>431</c:v>
                </c:pt>
                <c:pt idx="4">
                  <c:v>433</c:v>
                </c:pt>
                <c:pt idx="5">
                  <c:v>445</c:v>
                </c:pt>
                <c:pt idx="6">
                  <c:v>433</c:v>
                </c:pt>
                <c:pt idx="7">
                  <c:v>776.16</c:v>
                </c:pt>
                <c:pt idx="8">
                  <c:v>284.5</c:v>
                </c:pt>
                <c:pt idx="9">
                  <c:v>623.28</c:v>
                </c:pt>
                <c:pt idx="10">
                  <c:v>669.34</c:v>
                </c:pt>
                <c:pt idx="11">
                  <c:v>333.2</c:v>
                </c:pt>
                <c:pt idx="12">
                  <c:v>562.52</c:v>
                </c:pt>
                <c:pt idx="13">
                  <c:v>289.10000000000002</c:v>
                </c:pt>
                <c:pt idx="14">
                  <c:v>313.60000000000002</c:v>
                </c:pt>
                <c:pt idx="15">
                  <c:v>352.8</c:v>
                </c:pt>
                <c:pt idx="16">
                  <c:v>615.44000000000005</c:v>
                </c:pt>
                <c:pt idx="17">
                  <c:v>540.96</c:v>
                </c:pt>
                <c:pt idx="18">
                  <c:v>470.4</c:v>
                </c:pt>
                <c:pt idx="19">
                  <c:v>546.84</c:v>
                </c:pt>
                <c:pt idx="20">
                  <c:v>431.2</c:v>
                </c:pt>
                <c:pt idx="21">
                  <c:v>411.6</c:v>
                </c:pt>
                <c:pt idx="22">
                  <c:v>378.28</c:v>
                </c:pt>
                <c:pt idx="23">
                  <c:v>365.54</c:v>
                </c:pt>
                <c:pt idx="24">
                  <c:v>382.2</c:v>
                </c:pt>
                <c:pt idx="25">
                  <c:v>392</c:v>
                </c:pt>
                <c:pt idx="26">
                  <c:v>382</c:v>
                </c:pt>
                <c:pt idx="27">
                  <c:v>362.6</c:v>
                </c:pt>
                <c:pt idx="28">
                  <c:v>362.6</c:v>
                </c:pt>
                <c:pt idx="29">
                  <c:v>362.6</c:v>
                </c:pt>
                <c:pt idx="30">
                  <c:v>303.8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8560-49F1-BA62-C3D820F6CBDF}"/>
            </c:ext>
          </c:extLst>
        </c:ser>
        <c:ser>
          <c:idx val="11"/>
          <c:order val="11"/>
          <c:tx>
            <c:v> Cai (41)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Summary!$P$248:$P$288</c:f>
              <c:numCache>
                <c:formatCode>General</c:formatCode>
                <c:ptCount val="41"/>
                <c:pt idx="0">
                  <c:v>1251</c:v>
                </c:pt>
                <c:pt idx="1">
                  <c:v>1251</c:v>
                </c:pt>
                <c:pt idx="2">
                  <c:v>1205</c:v>
                </c:pt>
                <c:pt idx="3">
                  <c:v>1176</c:v>
                </c:pt>
                <c:pt idx="4">
                  <c:v>1017</c:v>
                </c:pt>
                <c:pt idx="5">
                  <c:v>947</c:v>
                </c:pt>
                <c:pt idx="6">
                  <c:v>911</c:v>
                </c:pt>
                <c:pt idx="7">
                  <c:v>852</c:v>
                </c:pt>
                <c:pt idx="8">
                  <c:v>665</c:v>
                </c:pt>
                <c:pt idx="9">
                  <c:v>689</c:v>
                </c:pt>
                <c:pt idx="10">
                  <c:v>460</c:v>
                </c:pt>
                <c:pt idx="11">
                  <c:v>460</c:v>
                </c:pt>
                <c:pt idx="12">
                  <c:v>1160</c:v>
                </c:pt>
                <c:pt idx="13">
                  <c:v>1173</c:v>
                </c:pt>
                <c:pt idx="14">
                  <c:v>909</c:v>
                </c:pt>
                <c:pt idx="15">
                  <c:v>877</c:v>
                </c:pt>
                <c:pt idx="16">
                  <c:v>705</c:v>
                </c:pt>
                <c:pt idx="17">
                  <c:v>705</c:v>
                </c:pt>
                <c:pt idx="18">
                  <c:v>477</c:v>
                </c:pt>
                <c:pt idx="19">
                  <c:v>467</c:v>
                </c:pt>
                <c:pt idx="20">
                  <c:v>1041</c:v>
                </c:pt>
                <c:pt idx="21">
                  <c:v>1037</c:v>
                </c:pt>
                <c:pt idx="22">
                  <c:v>771</c:v>
                </c:pt>
                <c:pt idx="23">
                  <c:v>771</c:v>
                </c:pt>
                <c:pt idx="24">
                  <c:v>670</c:v>
                </c:pt>
                <c:pt idx="25">
                  <c:v>670</c:v>
                </c:pt>
                <c:pt idx="26">
                  <c:v>441</c:v>
                </c:pt>
                <c:pt idx="27">
                  <c:v>818</c:v>
                </c:pt>
                <c:pt idx="28">
                  <c:v>818</c:v>
                </c:pt>
                <c:pt idx="29">
                  <c:v>574</c:v>
                </c:pt>
                <c:pt idx="30">
                  <c:v>574</c:v>
                </c:pt>
                <c:pt idx="31">
                  <c:v>455</c:v>
                </c:pt>
                <c:pt idx="32">
                  <c:v>417</c:v>
                </c:pt>
                <c:pt idx="33">
                  <c:v>309</c:v>
                </c:pt>
                <c:pt idx="34">
                  <c:v>614</c:v>
                </c:pt>
                <c:pt idx="35">
                  <c:v>614</c:v>
                </c:pt>
                <c:pt idx="36">
                  <c:v>436</c:v>
                </c:pt>
                <c:pt idx="37">
                  <c:v>461</c:v>
                </c:pt>
                <c:pt idx="38">
                  <c:v>379</c:v>
                </c:pt>
                <c:pt idx="39">
                  <c:v>379</c:v>
                </c:pt>
                <c:pt idx="40">
                  <c:v>274</c:v>
                </c:pt>
              </c:numCache>
            </c:numRef>
          </c:xVal>
          <c:yVal>
            <c:numRef>
              <c:f>Summary!$M$248:$M$288</c:f>
              <c:numCache>
                <c:formatCode>0.00</c:formatCode>
                <c:ptCount val="41"/>
                <c:pt idx="0">
                  <c:v>1641.5</c:v>
                </c:pt>
                <c:pt idx="1">
                  <c:v>1568</c:v>
                </c:pt>
                <c:pt idx="2">
                  <c:v>1568</c:v>
                </c:pt>
                <c:pt idx="3">
                  <c:v>1568</c:v>
                </c:pt>
                <c:pt idx="4">
                  <c:v>1127</c:v>
                </c:pt>
                <c:pt idx="5">
                  <c:v>1200.5</c:v>
                </c:pt>
                <c:pt idx="6">
                  <c:v>1038.8</c:v>
                </c:pt>
                <c:pt idx="7">
                  <c:v>989.8</c:v>
                </c:pt>
                <c:pt idx="8">
                  <c:v>735</c:v>
                </c:pt>
                <c:pt idx="9">
                  <c:v>842.8</c:v>
                </c:pt>
                <c:pt idx="10">
                  <c:v>563.5</c:v>
                </c:pt>
                <c:pt idx="11">
                  <c:v>509.6</c:v>
                </c:pt>
                <c:pt idx="12">
                  <c:v>1430.8</c:v>
                </c:pt>
                <c:pt idx="13">
                  <c:v>1523.9</c:v>
                </c:pt>
                <c:pt idx="14">
                  <c:v>1019.2</c:v>
                </c:pt>
                <c:pt idx="15">
                  <c:v>1038.8</c:v>
                </c:pt>
                <c:pt idx="16">
                  <c:v>815.36</c:v>
                </c:pt>
                <c:pt idx="17">
                  <c:v>798.7</c:v>
                </c:pt>
                <c:pt idx="18">
                  <c:v>509.6</c:v>
                </c:pt>
                <c:pt idx="19">
                  <c:v>490</c:v>
                </c:pt>
                <c:pt idx="20">
                  <c:v>1274</c:v>
                </c:pt>
                <c:pt idx="21">
                  <c:v>1176</c:v>
                </c:pt>
                <c:pt idx="22">
                  <c:v>872.2</c:v>
                </c:pt>
                <c:pt idx="23">
                  <c:v>886.9</c:v>
                </c:pt>
                <c:pt idx="24">
                  <c:v>686</c:v>
                </c:pt>
                <c:pt idx="25">
                  <c:v>686</c:v>
                </c:pt>
                <c:pt idx="26">
                  <c:v>468.44</c:v>
                </c:pt>
                <c:pt idx="27">
                  <c:v>808.5</c:v>
                </c:pt>
                <c:pt idx="28">
                  <c:v>784</c:v>
                </c:pt>
                <c:pt idx="29">
                  <c:v>588</c:v>
                </c:pt>
                <c:pt idx="30">
                  <c:v>585.05999999999995</c:v>
                </c:pt>
                <c:pt idx="31">
                  <c:v>478.24</c:v>
                </c:pt>
                <c:pt idx="32">
                  <c:v>462.56</c:v>
                </c:pt>
                <c:pt idx="33">
                  <c:v>333.2</c:v>
                </c:pt>
                <c:pt idx="34">
                  <c:v>627.20000000000005</c:v>
                </c:pt>
                <c:pt idx="35">
                  <c:v>655.62</c:v>
                </c:pt>
                <c:pt idx="36">
                  <c:v>496.86</c:v>
                </c:pt>
                <c:pt idx="37">
                  <c:v>480.2</c:v>
                </c:pt>
                <c:pt idx="38">
                  <c:v>393.96</c:v>
                </c:pt>
                <c:pt idx="39">
                  <c:v>395.92</c:v>
                </c:pt>
                <c:pt idx="40">
                  <c:v>303.8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8560-49F1-BA62-C3D820F6CBDF}"/>
            </c:ext>
          </c:extLst>
        </c:ser>
        <c:ser>
          <c:idx val="12"/>
          <c:order val="12"/>
          <c:tx>
            <c:v> Gu (9)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Summary!$P$291:$P$299</c:f>
              <c:numCache>
                <c:formatCode>General</c:formatCode>
                <c:ptCount val="9"/>
                <c:pt idx="0">
                  <c:v>2061</c:v>
                </c:pt>
                <c:pt idx="1">
                  <c:v>1598</c:v>
                </c:pt>
                <c:pt idx="2">
                  <c:v>1250</c:v>
                </c:pt>
                <c:pt idx="3">
                  <c:v>818</c:v>
                </c:pt>
                <c:pt idx="4">
                  <c:v>1761</c:v>
                </c:pt>
                <c:pt idx="5">
                  <c:v>1307</c:v>
                </c:pt>
                <c:pt idx="6">
                  <c:v>1307</c:v>
                </c:pt>
                <c:pt idx="7">
                  <c:v>1010</c:v>
                </c:pt>
                <c:pt idx="8">
                  <c:v>778</c:v>
                </c:pt>
              </c:numCache>
            </c:numRef>
          </c:xVal>
          <c:yVal>
            <c:numRef>
              <c:f>Summary!$M$291:$M$299</c:f>
              <c:numCache>
                <c:formatCode>0</c:formatCode>
                <c:ptCount val="9"/>
                <c:pt idx="0">
                  <c:v>2240</c:v>
                </c:pt>
                <c:pt idx="1">
                  <c:v>1580</c:v>
                </c:pt>
                <c:pt idx="2">
                  <c:v>1234</c:v>
                </c:pt>
                <c:pt idx="3">
                  <c:v>820</c:v>
                </c:pt>
                <c:pt idx="4">
                  <c:v>2090</c:v>
                </c:pt>
                <c:pt idx="5">
                  <c:v>1230</c:v>
                </c:pt>
                <c:pt idx="6">
                  <c:v>1500</c:v>
                </c:pt>
                <c:pt idx="7">
                  <c:v>1250</c:v>
                </c:pt>
                <c:pt idx="8">
                  <c:v>590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8560-49F1-BA62-C3D820F6C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85151"/>
        <c:axId val="1"/>
      </c:scatterChart>
      <c:valAx>
        <c:axId val="578285151"/>
        <c:scaling>
          <c:orientation val="minMax"/>
          <c:max val="13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Eurocode 4  kN</a:t>
                </a:r>
              </a:p>
            </c:rich>
          </c:tx>
          <c:layout>
            <c:manualLayout>
              <c:xMode val="edge"/>
              <c:yMode val="edge"/>
              <c:x val="0.45615982241953384"/>
              <c:y val="0.897226753670473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0"/>
      </c:valAx>
      <c:valAx>
        <c:axId val="1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Test Result  kN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0456769983686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85151"/>
        <c:crosses val="autoZero"/>
        <c:crossBetween val="midCat"/>
        <c:majorUnit val="1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5560488346282"/>
          <c:y val="0.64437194127243069"/>
          <c:w val="0.55160932297447285"/>
          <c:h val="0.179445350734094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Circular CFST Columns with Moment.  Ratio Test/EC4  against  Slenderness</a:t>
            </a:r>
          </a:p>
        </c:rich>
      </c:tx>
      <c:layout>
        <c:manualLayout>
          <c:xMode val="edge"/>
          <c:yMode val="edge"/>
          <c:x val="0.1768355739400207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69803516028E-2"/>
          <c:y val="0.12203389830508475"/>
          <c:w val="0.88314374353671143"/>
          <c:h val="0.63050847457627124"/>
        </c:manualLayout>
      </c:layout>
      <c:scatterChart>
        <c:scatterStyle val="lineMarker"/>
        <c:varyColors val="0"/>
        <c:ser>
          <c:idx val="0"/>
          <c:order val="0"/>
          <c:tx>
            <c:v> Neogi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Summary!$L$10:$L$26</c:f>
              <c:numCache>
                <c:formatCode>0.000</c:formatCode>
                <c:ptCount val="17"/>
                <c:pt idx="0">
                  <c:v>0.84173534035842412</c:v>
                </c:pt>
                <c:pt idx="1">
                  <c:v>0.83508278463468222</c:v>
                </c:pt>
                <c:pt idx="2">
                  <c:v>0.78404851306586765</c:v>
                </c:pt>
                <c:pt idx="3">
                  <c:v>0.76793293410275876</c:v>
                </c:pt>
                <c:pt idx="4">
                  <c:v>0.76259249883876279</c:v>
                </c:pt>
                <c:pt idx="5">
                  <c:v>0.76570009683394247</c:v>
                </c:pt>
                <c:pt idx="6">
                  <c:v>0.77006045034165704</c:v>
                </c:pt>
                <c:pt idx="7">
                  <c:v>0.89279468727224232</c:v>
                </c:pt>
                <c:pt idx="8">
                  <c:v>0.86056368025147267</c:v>
                </c:pt>
                <c:pt idx="9">
                  <c:v>0.93557051876111541</c:v>
                </c:pt>
                <c:pt idx="10">
                  <c:v>0.54764432153807019</c:v>
                </c:pt>
                <c:pt idx="11">
                  <c:v>0.5315327258712329</c:v>
                </c:pt>
                <c:pt idx="12">
                  <c:v>0.63694997261085295</c:v>
                </c:pt>
                <c:pt idx="13">
                  <c:v>0.66810647474410001</c:v>
                </c:pt>
                <c:pt idx="14">
                  <c:v>0.65917206681084139</c:v>
                </c:pt>
                <c:pt idx="15">
                  <c:v>0.68951452518448531</c:v>
                </c:pt>
                <c:pt idx="16">
                  <c:v>0.66799653140975268</c:v>
                </c:pt>
              </c:numCache>
            </c:numRef>
          </c:xVal>
          <c:yVal>
            <c:numRef>
              <c:f>Summary!$R$10:$R$26</c:f>
              <c:numCache>
                <c:formatCode>0.00</c:formatCode>
                <c:ptCount val="17"/>
                <c:pt idx="0">
                  <c:v>1.1497227356746764</c:v>
                </c:pt>
                <c:pt idx="1">
                  <c:v>1.1359223300970873</c:v>
                </c:pt>
                <c:pt idx="2">
                  <c:v>1.1090573012939002</c:v>
                </c:pt>
                <c:pt idx="3">
                  <c:v>1.0629251700680271</c:v>
                </c:pt>
                <c:pt idx="4">
                  <c:v>1.0431309904153354</c:v>
                </c:pt>
                <c:pt idx="5">
                  <c:v>1.0452616690240453</c:v>
                </c:pt>
                <c:pt idx="6">
                  <c:v>1.0174496644295301</c:v>
                </c:pt>
                <c:pt idx="7">
                  <c:v>0.98738738738738741</c:v>
                </c:pt>
                <c:pt idx="8">
                  <c:v>1.0129390018484288</c:v>
                </c:pt>
                <c:pt idx="9">
                  <c:v>1.1179624664879357</c:v>
                </c:pt>
                <c:pt idx="10">
                  <c:v>1.5614886731391586</c:v>
                </c:pt>
                <c:pt idx="11">
                  <c:v>1.404026845637584</c:v>
                </c:pt>
                <c:pt idx="12">
                  <c:v>1.6719056974459725</c:v>
                </c:pt>
                <c:pt idx="13">
                  <c:v>1.2123287671232876</c:v>
                </c:pt>
                <c:pt idx="14">
                  <c:v>1.2347417840375587</c:v>
                </c:pt>
                <c:pt idx="15">
                  <c:v>1.4514767932489452</c:v>
                </c:pt>
                <c:pt idx="16">
                  <c:v>1.3449197860962567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E1-43E6-9547-EE7D54063A4F}"/>
            </c:ext>
          </c:extLst>
        </c:ser>
        <c:ser>
          <c:idx val="1"/>
          <c:order val="1"/>
          <c:tx>
            <c:v> Rangan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Summary!$L$30:$L$47</c:f>
              <c:numCache>
                <c:formatCode>0.000</c:formatCode>
                <c:ptCount val="18"/>
                <c:pt idx="0">
                  <c:v>0.41786820422663384</c:v>
                </c:pt>
                <c:pt idx="1">
                  <c:v>0.41786820422663384</c:v>
                </c:pt>
                <c:pt idx="2">
                  <c:v>0.67903583186827998</c:v>
                </c:pt>
                <c:pt idx="3">
                  <c:v>0.67903583186827998</c:v>
                </c:pt>
                <c:pt idx="4">
                  <c:v>0.80936106387955697</c:v>
                </c:pt>
                <c:pt idx="5">
                  <c:v>0.94020345950992612</c:v>
                </c:pt>
                <c:pt idx="6">
                  <c:v>0.94020345950992612</c:v>
                </c:pt>
                <c:pt idx="7">
                  <c:v>1.2013710871515724</c:v>
                </c:pt>
                <c:pt idx="8">
                  <c:v>1.2013710871515724</c:v>
                </c:pt>
                <c:pt idx="9">
                  <c:v>1.2206779731809831</c:v>
                </c:pt>
                <c:pt idx="10">
                  <c:v>0.95637163140960224</c:v>
                </c:pt>
                <c:pt idx="11">
                  <c:v>0.69206528963822123</c:v>
                </c:pt>
                <c:pt idx="12">
                  <c:v>0.42775894786684027</c:v>
                </c:pt>
                <c:pt idx="13">
                  <c:v>0.36168236242399504</c:v>
                </c:pt>
                <c:pt idx="14">
                  <c:v>1.1068055260823593</c:v>
                </c:pt>
                <c:pt idx="15">
                  <c:v>0.86715532670270323</c:v>
                </c:pt>
                <c:pt idx="16">
                  <c:v>0.62750512732304708</c:v>
                </c:pt>
                <c:pt idx="17">
                  <c:v>0.38785492794339088</c:v>
                </c:pt>
              </c:numCache>
            </c:numRef>
          </c:xVal>
          <c:yVal>
            <c:numRef>
              <c:f>Summary!$R$30:$R$47</c:f>
              <c:numCache>
                <c:formatCode>0.00</c:formatCode>
                <c:ptCount val="18"/>
                <c:pt idx="0">
                  <c:v>1.0070257611241218</c:v>
                </c:pt>
                <c:pt idx="1">
                  <c:v>0.96311475409836067</c:v>
                </c:pt>
                <c:pt idx="2">
                  <c:v>1</c:v>
                </c:pt>
                <c:pt idx="3">
                  <c:v>1.1176470588235294</c:v>
                </c:pt>
                <c:pt idx="4">
                  <c:v>1.0430463576158941</c:v>
                </c:pt>
                <c:pt idx="5">
                  <c:v>1.0852713178294573</c:v>
                </c:pt>
                <c:pt idx="6">
                  <c:v>1.0769230769230769</c:v>
                </c:pt>
                <c:pt idx="7">
                  <c:v>1.2154696132596685</c:v>
                </c:pt>
                <c:pt idx="8">
                  <c:v>1.2727272727272727</c:v>
                </c:pt>
                <c:pt idx="9">
                  <c:v>1.1875</c:v>
                </c:pt>
                <c:pt idx="10">
                  <c:v>1.1004566210045663</c:v>
                </c:pt>
                <c:pt idx="11">
                  <c:v>0.95876288659793818</c:v>
                </c:pt>
                <c:pt idx="12">
                  <c:v>0.93428571428571427</c:v>
                </c:pt>
                <c:pt idx="13">
                  <c:v>1.1010362694300517</c:v>
                </c:pt>
                <c:pt idx="14">
                  <c:v>0.93908629441624369</c:v>
                </c:pt>
                <c:pt idx="15">
                  <c:v>0.91860465116279066</c:v>
                </c:pt>
                <c:pt idx="16">
                  <c:v>0.93865030674846628</c:v>
                </c:pt>
                <c:pt idx="17">
                  <c:v>1.0264550264550265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1E1-43E6-9547-EE7D54063A4F}"/>
            </c:ext>
          </c:extLst>
        </c:ser>
        <c:ser>
          <c:idx val="2"/>
          <c:order val="2"/>
          <c:tx>
            <c:v> Kilpatrick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Summary!$L$50:$L$64</c:f>
              <c:numCache>
                <c:formatCode>0.000</c:formatCode>
                <c:ptCount val="15"/>
                <c:pt idx="0">
                  <c:v>0.40656872436178254</c:v>
                </c:pt>
                <c:pt idx="1">
                  <c:v>0.5596142343506697</c:v>
                </c:pt>
                <c:pt idx="2">
                  <c:v>0.7126597443395567</c:v>
                </c:pt>
                <c:pt idx="3">
                  <c:v>0.85572402541612502</c:v>
                </c:pt>
                <c:pt idx="4">
                  <c:v>1.0154236880132246</c:v>
                </c:pt>
                <c:pt idx="5">
                  <c:v>1.1684691980021116</c:v>
                </c:pt>
                <c:pt idx="6">
                  <c:v>1.3181876316868926</c:v>
                </c:pt>
                <c:pt idx="7">
                  <c:v>1.4712331416757796</c:v>
                </c:pt>
                <c:pt idx="8">
                  <c:v>0.86429351818843869</c:v>
                </c:pt>
                <c:pt idx="9">
                  <c:v>0.86429351818843869</c:v>
                </c:pt>
                <c:pt idx="10">
                  <c:v>0.86429351818843869</c:v>
                </c:pt>
                <c:pt idx="11">
                  <c:v>0.86429351818843869</c:v>
                </c:pt>
                <c:pt idx="12">
                  <c:v>0.86429351818843869</c:v>
                </c:pt>
                <c:pt idx="13">
                  <c:v>0.86429351818843869</c:v>
                </c:pt>
                <c:pt idx="14">
                  <c:v>0.86429351818843869</c:v>
                </c:pt>
              </c:numCache>
            </c:numRef>
          </c:xVal>
          <c:yVal>
            <c:numRef>
              <c:f>Summary!$R$50:$R$64</c:f>
              <c:numCache>
                <c:formatCode>0.00</c:formatCode>
                <c:ptCount val="15"/>
                <c:pt idx="0">
                  <c:v>1.0603448275862069</c:v>
                </c:pt>
                <c:pt idx="1">
                  <c:v>0.89655172413793105</c:v>
                </c:pt>
                <c:pt idx="2">
                  <c:v>1.0887573964497042</c:v>
                </c:pt>
                <c:pt idx="3">
                  <c:v>1.0728476821192052</c:v>
                </c:pt>
                <c:pt idx="4">
                  <c:v>1.1370967741935485</c:v>
                </c:pt>
                <c:pt idx="5">
                  <c:v>1.1634615384615385</c:v>
                </c:pt>
                <c:pt idx="6">
                  <c:v>1.202247191011236</c:v>
                </c:pt>
                <c:pt idx="7">
                  <c:v>1.2467532467532467</c:v>
                </c:pt>
                <c:pt idx="8">
                  <c:v>1.1211180124223603</c:v>
                </c:pt>
                <c:pt idx="9">
                  <c:v>1.1195652173913044</c:v>
                </c:pt>
                <c:pt idx="10">
                  <c:v>1.1506276150627615</c:v>
                </c:pt>
                <c:pt idx="11">
                  <c:v>1.1374407582938388</c:v>
                </c:pt>
                <c:pt idx="12">
                  <c:v>1.1702127659574468</c:v>
                </c:pt>
                <c:pt idx="13">
                  <c:v>1.2207792207792207</c:v>
                </c:pt>
                <c:pt idx="14">
                  <c:v>1.234375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1E1-43E6-9547-EE7D54063A4F}"/>
            </c:ext>
          </c:extLst>
        </c:ser>
        <c:ser>
          <c:idx val="3"/>
          <c:order val="3"/>
          <c:tx>
            <c:v> Matsui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Summary!$L$69:$L$86</c:f>
              <c:numCache>
                <c:formatCode>0.000</c:formatCode>
                <c:ptCount val="18"/>
                <c:pt idx="0">
                  <c:v>0.1853577891223348</c:v>
                </c:pt>
                <c:pt idx="1">
                  <c:v>0.1853577891223348</c:v>
                </c:pt>
                <c:pt idx="2">
                  <c:v>0.1853577891223348</c:v>
                </c:pt>
                <c:pt idx="3">
                  <c:v>0.37082778029619645</c:v>
                </c:pt>
                <c:pt idx="4">
                  <c:v>0.37082778029619645</c:v>
                </c:pt>
                <c:pt idx="5">
                  <c:v>0.37082778029619645</c:v>
                </c:pt>
                <c:pt idx="6">
                  <c:v>0.55596116531547757</c:v>
                </c:pt>
                <c:pt idx="7">
                  <c:v>0.55596116531547757</c:v>
                </c:pt>
                <c:pt idx="8">
                  <c:v>0.55596116531547757</c:v>
                </c:pt>
                <c:pt idx="9">
                  <c:v>0.83422225310203346</c:v>
                </c:pt>
                <c:pt idx="10">
                  <c:v>0.83422225310203346</c:v>
                </c:pt>
                <c:pt idx="11">
                  <c:v>0.83422225310203346</c:v>
                </c:pt>
                <c:pt idx="12">
                  <c:v>1.1122028357597722</c:v>
                </c:pt>
                <c:pt idx="13">
                  <c:v>1.1122028357597722</c:v>
                </c:pt>
                <c:pt idx="14">
                  <c:v>1.1122028357597722</c:v>
                </c:pt>
                <c:pt idx="15">
                  <c:v>1.3901834184175113</c:v>
                </c:pt>
                <c:pt idx="16">
                  <c:v>1.3901834184175113</c:v>
                </c:pt>
                <c:pt idx="17">
                  <c:v>1.3901834184175113</c:v>
                </c:pt>
              </c:numCache>
            </c:numRef>
          </c:xVal>
          <c:yVal>
            <c:numRef>
              <c:f>Summary!$R$69:$R$86</c:f>
              <c:numCache>
                <c:formatCode>0.00</c:formatCode>
                <c:ptCount val="18"/>
                <c:pt idx="0">
                  <c:v>1.0775127768313457</c:v>
                </c:pt>
                <c:pt idx="1">
                  <c:v>1.1099855282199711</c:v>
                </c:pt>
                <c:pt idx="2">
                  <c:v>1.2595936794582392</c:v>
                </c:pt>
                <c:pt idx="3">
                  <c:v>0.95390070921985815</c:v>
                </c:pt>
                <c:pt idx="4">
                  <c:v>1.0284005979073243</c:v>
                </c:pt>
                <c:pt idx="5">
                  <c:v>1.0346420323325636</c:v>
                </c:pt>
                <c:pt idx="6">
                  <c:v>0.96399176954732513</c:v>
                </c:pt>
                <c:pt idx="7">
                  <c:v>1.0644567219152854</c:v>
                </c:pt>
                <c:pt idx="8">
                  <c:v>0.95923261390887293</c:v>
                </c:pt>
                <c:pt idx="9">
                  <c:v>1.0013054830287207</c:v>
                </c:pt>
                <c:pt idx="10">
                  <c:v>1.0612244897959184</c:v>
                </c:pt>
                <c:pt idx="11">
                  <c:v>1.0528052805280528</c:v>
                </c:pt>
                <c:pt idx="12">
                  <c:v>1.10752688172043</c:v>
                </c:pt>
                <c:pt idx="13">
                  <c:v>1.0233918128654971</c:v>
                </c:pt>
                <c:pt idx="14">
                  <c:v>1.1290322580645162</c:v>
                </c:pt>
                <c:pt idx="15">
                  <c:v>1.1687041564792175</c:v>
                </c:pt>
                <c:pt idx="16">
                  <c:v>1.1902985074626866</c:v>
                </c:pt>
                <c:pt idx="17">
                  <c:v>1.3300492610837438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1E1-43E6-9547-EE7D54063A4F}"/>
            </c:ext>
          </c:extLst>
        </c:ser>
        <c:ser>
          <c:idx val="4"/>
          <c:order val="4"/>
          <c:tx>
            <c:v> Johansson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Summary!$L$89:$L$90</c:f>
              <c:numCache>
                <c:formatCode>0.000</c:formatCode>
                <c:ptCount val="2"/>
                <c:pt idx="0">
                  <c:v>0.89193049500973909</c:v>
                </c:pt>
                <c:pt idx="1">
                  <c:v>0.89854719007657691</c:v>
                </c:pt>
              </c:numCache>
            </c:numRef>
          </c:xVal>
          <c:yVal>
            <c:numRef>
              <c:f>Summary!$R$89:$R$90</c:f>
              <c:numCache>
                <c:formatCode>0.00</c:formatCode>
                <c:ptCount val="2"/>
                <c:pt idx="0">
                  <c:v>1.0875331564986737</c:v>
                </c:pt>
                <c:pt idx="1">
                  <c:v>1.0873440285204992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1E1-43E6-9547-EE7D54063A4F}"/>
            </c:ext>
          </c:extLst>
        </c:ser>
        <c:ser>
          <c:idx val="5"/>
          <c:order val="5"/>
          <c:tx>
            <c:v> Gopal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Summary!$L$93:$L$109</c:f>
              <c:numCache>
                <c:formatCode>0.000_)</c:formatCode>
                <c:ptCount val="17"/>
                <c:pt idx="0">
                  <c:v>0.36788309648142664</c:v>
                </c:pt>
                <c:pt idx="1">
                  <c:v>0.49906621615697416</c:v>
                </c:pt>
                <c:pt idx="2">
                  <c:v>0.63024933583252163</c:v>
                </c:pt>
                <c:pt idx="3">
                  <c:v>0.75858064855860075</c:v>
                </c:pt>
                <c:pt idx="4">
                  <c:v>0.88691196128467986</c:v>
                </c:pt>
                <c:pt idx="5">
                  <c:v>1.0180950809602274</c:v>
                </c:pt>
                <c:pt idx="6">
                  <c:v>0.88691196128467986</c:v>
                </c:pt>
                <c:pt idx="7">
                  <c:v>0.36788309648142664</c:v>
                </c:pt>
                <c:pt idx="8">
                  <c:v>0.49906621615697416</c:v>
                </c:pt>
                <c:pt idx="9">
                  <c:v>0.63024933583252163</c:v>
                </c:pt>
                <c:pt idx="10">
                  <c:v>0.75858064855860075</c:v>
                </c:pt>
                <c:pt idx="11">
                  <c:v>0.88691196128467986</c:v>
                </c:pt>
                <c:pt idx="12">
                  <c:v>1.0180950809602274</c:v>
                </c:pt>
                <c:pt idx="13">
                  <c:v>0.88691196128467986</c:v>
                </c:pt>
                <c:pt idx="14">
                  <c:v>0.69167130243615194</c:v>
                </c:pt>
                <c:pt idx="15">
                  <c:v>0.59159024581355757</c:v>
                </c:pt>
                <c:pt idx="16">
                  <c:v>0.49150918919096326</c:v>
                </c:pt>
              </c:numCache>
            </c:numRef>
          </c:xVal>
          <c:yVal>
            <c:numRef>
              <c:f>Summary!$R$93:$R$109</c:f>
              <c:numCache>
                <c:formatCode>0.00</c:formatCode>
                <c:ptCount val="17"/>
                <c:pt idx="0">
                  <c:v>1.5846994535519126</c:v>
                </c:pt>
                <c:pt idx="1">
                  <c:v>1.6898734177215189</c:v>
                </c:pt>
                <c:pt idx="2">
                  <c:v>1.7013888888888888</c:v>
                </c:pt>
                <c:pt idx="3">
                  <c:v>1.765625</c:v>
                </c:pt>
                <c:pt idx="4">
                  <c:v>1.8230088495575221</c:v>
                </c:pt>
                <c:pt idx="5">
                  <c:v>1.9072164948453609</c:v>
                </c:pt>
                <c:pt idx="6">
                  <c:v>1.5476190476190477</c:v>
                </c:pt>
                <c:pt idx="7">
                  <c:v>1.4864864864864864</c:v>
                </c:pt>
                <c:pt idx="8">
                  <c:v>1.6037735849056605</c:v>
                </c:pt>
                <c:pt idx="9">
                  <c:v>1.6206896551724137</c:v>
                </c:pt>
                <c:pt idx="10">
                  <c:v>1.703125</c:v>
                </c:pt>
                <c:pt idx="11">
                  <c:v>1.8230088495575221</c:v>
                </c:pt>
                <c:pt idx="12">
                  <c:v>1.6810344827586208</c:v>
                </c:pt>
                <c:pt idx="13">
                  <c:v>1.6470588235294117</c:v>
                </c:pt>
                <c:pt idx="14">
                  <c:v>1.4202898550724639</c:v>
                </c:pt>
                <c:pt idx="15">
                  <c:v>1.6164383561643836</c:v>
                </c:pt>
                <c:pt idx="16">
                  <c:v>1.8026315789473684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1E1-43E6-9547-EE7D54063A4F}"/>
            </c:ext>
          </c:extLst>
        </c:ser>
        <c:ser>
          <c:idx val="6"/>
          <c:order val="6"/>
          <c:tx>
            <c:v> Baochun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Summary!$L$112:$L$125</c:f>
              <c:numCache>
                <c:formatCode>0.000</c:formatCode>
                <c:ptCount val="14"/>
                <c:pt idx="0">
                  <c:v>0.22278381457889682</c:v>
                </c:pt>
                <c:pt idx="1">
                  <c:v>0.2260859878884017</c:v>
                </c:pt>
                <c:pt idx="2">
                  <c:v>0.22469253906252326</c:v>
                </c:pt>
                <c:pt idx="3">
                  <c:v>0.22075214261308232</c:v>
                </c:pt>
                <c:pt idx="4">
                  <c:v>0.22075214261308232</c:v>
                </c:pt>
                <c:pt idx="5">
                  <c:v>0.22383634622492593</c:v>
                </c:pt>
                <c:pt idx="6">
                  <c:v>0.22511124122090509</c:v>
                </c:pt>
                <c:pt idx="7">
                  <c:v>0.22511124122090509</c:v>
                </c:pt>
                <c:pt idx="8">
                  <c:v>0.22383634622492593</c:v>
                </c:pt>
                <c:pt idx="9">
                  <c:v>0.22383634622492593</c:v>
                </c:pt>
                <c:pt idx="10">
                  <c:v>0.23122183376167124</c:v>
                </c:pt>
                <c:pt idx="11">
                  <c:v>0.23122183376167124</c:v>
                </c:pt>
                <c:pt idx="12">
                  <c:v>0.22850565660828429</c:v>
                </c:pt>
                <c:pt idx="13">
                  <c:v>0.2310993088553201</c:v>
                </c:pt>
              </c:numCache>
            </c:numRef>
          </c:xVal>
          <c:yVal>
            <c:numRef>
              <c:f>Summary!$R$112:$R$125</c:f>
              <c:numCache>
                <c:formatCode>0.00</c:formatCode>
                <c:ptCount val="14"/>
                <c:pt idx="0">
                  <c:v>0.99472188388144545</c:v>
                </c:pt>
                <c:pt idx="1">
                  <c:v>0.95340501792114696</c:v>
                </c:pt>
                <c:pt idx="2">
                  <c:v>0.89764309764309769</c:v>
                </c:pt>
                <c:pt idx="3">
                  <c:v>0.843585237258348</c:v>
                </c:pt>
                <c:pt idx="4">
                  <c:v>0.83786724700761694</c:v>
                </c:pt>
                <c:pt idx="5">
                  <c:v>0.83468559837728196</c:v>
                </c:pt>
                <c:pt idx="6">
                  <c:v>0.81692002643754136</c:v>
                </c:pt>
                <c:pt idx="7">
                  <c:v>0.86276223776223782</c:v>
                </c:pt>
                <c:pt idx="8">
                  <c:v>0.76457142857142857</c:v>
                </c:pt>
                <c:pt idx="9">
                  <c:v>0.8318965517241379</c:v>
                </c:pt>
                <c:pt idx="10">
                  <c:v>0.79877474081055611</c:v>
                </c:pt>
                <c:pt idx="11">
                  <c:v>0.95300751879699253</c:v>
                </c:pt>
                <c:pt idx="12">
                  <c:v>0.86774744027303752</c:v>
                </c:pt>
                <c:pt idx="13">
                  <c:v>0.90163934426229508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1E1-43E6-9547-EE7D54063A4F}"/>
            </c:ext>
          </c:extLst>
        </c:ser>
        <c:ser>
          <c:idx val="7"/>
          <c:order val="7"/>
          <c:tx>
            <c:v> Han &amp; Yao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Summary!$L$129:$L$133</c:f>
              <c:numCache>
                <c:formatCode>0.000</c:formatCode>
                <c:ptCount val="5"/>
                <c:pt idx="0">
                  <c:v>0.4838460195901722</c:v>
                </c:pt>
                <c:pt idx="1">
                  <c:v>0.4838460195901722</c:v>
                </c:pt>
                <c:pt idx="2">
                  <c:v>0.4838460195901722</c:v>
                </c:pt>
                <c:pt idx="3">
                  <c:v>0.4838460195901722</c:v>
                </c:pt>
                <c:pt idx="4">
                  <c:v>0.4838460195901722</c:v>
                </c:pt>
              </c:numCache>
            </c:numRef>
          </c:xVal>
          <c:yVal>
            <c:numRef>
              <c:f>Summary!$R$129:$R$133</c:f>
              <c:numCache>
                <c:formatCode>0.00</c:formatCode>
                <c:ptCount val="5"/>
                <c:pt idx="0">
                  <c:v>1.0704845814977975</c:v>
                </c:pt>
                <c:pt idx="1">
                  <c:v>0.99735682819383265</c:v>
                </c:pt>
                <c:pt idx="2">
                  <c:v>1.1374449339207049</c:v>
                </c:pt>
                <c:pt idx="3">
                  <c:v>1.0872246696035242</c:v>
                </c:pt>
                <c:pt idx="4">
                  <c:v>1.1277533039647578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1E1-43E6-9547-EE7D54063A4F}"/>
            </c:ext>
          </c:extLst>
        </c:ser>
        <c:ser>
          <c:idx val="8"/>
          <c:order val="8"/>
          <c:tx>
            <c:v> Tang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Summary!$L$139:$L$146</c:f>
              <c:numCache>
                <c:formatCode>0.000</c:formatCode>
                <c:ptCount val="8"/>
                <c:pt idx="0">
                  <c:v>0.16952311900133682</c:v>
                </c:pt>
                <c:pt idx="1">
                  <c:v>0.16952311900133682</c:v>
                </c:pt>
                <c:pt idx="2">
                  <c:v>0.16952311900133682</c:v>
                </c:pt>
                <c:pt idx="3">
                  <c:v>0.16952311900133682</c:v>
                </c:pt>
                <c:pt idx="4">
                  <c:v>0.16952311900133682</c:v>
                </c:pt>
                <c:pt idx="5">
                  <c:v>0.16952311900133682</c:v>
                </c:pt>
                <c:pt idx="6">
                  <c:v>0.54871956939906397</c:v>
                </c:pt>
                <c:pt idx="7">
                  <c:v>0.60833655144020393</c:v>
                </c:pt>
              </c:numCache>
            </c:numRef>
          </c:xVal>
          <c:yVal>
            <c:numRef>
              <c:f>Summary!$R$139:$R$146</c:f>
              <c:numCache>
                <c:formatCode>0.00</c:formatCode>
                <c:ptCount val="8"/>
                <c:pt idx="0">
                  <c:v>1.200597609561753</c:v>
                </c:pt>
                <c:pt idx="1">
                  <c:v>1.2182568807339449</c:v>
                </c:pt>
                <c:pt idx="2">
                  <c:v>1.1337254901960785</c:v>
                </c:pt>
                <c:pt idx="3">
                  <c:v>1.1310163934426229</c:v>
                </c:pt>
                <c:pt idx="4">
                  <c:v>1.0702092050209204</c:v>
                </c:pt>
                <c:pt idx="5">
                  <c:v>1.0690909090909091</c:v>
                </c:pt>
                <c:pt idx="6">
                  <c:v>0.99027972027972033</c:v>
                </c:pt>
                <c:pt idx="7">
                  <c:v>1.0156363636363637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1E1-43E6-9547-EE7D54063A4F}"/>
            </c:ext>
          </c:extLst>
        </c:ser>
        <c:ser>
          <c:idx val="9"/>
          <c:order val="9"/>
          <c:tx>
            <c:v> Zhou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Summary!$L$149:$L$175</c:f>
              <c:numCache>
                <c:formatCode>0.000</c:formatCode>
                <c:ptCount val="27"/>
                <c:pt idx="0">
                  <c:v>0.60299999999999998</c:v>
                </c:pt>
                <c:pt idx="1">
                  <c:v>0.60299999999999998</c:v>
                </c:pt>
                <c:pt idx="2">
                  <c:v>0.60299999999999998</c:v>
                </c:pt>
                <c:pt idx="3">
                  <c:v>0.60299999999999998</c:v>
                </c:pt>
                <c:pt idx="4">
                  <c:v>0.73499999999999999</c:v>
                </c:pt>
                <c:pt idx="5">
                  <c:v>0.73499999999999999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0.73499999999999999</c:v>
                </c:pt>
                <c:pt idx="9">
                  <c:v>0.73499999999999999</c:v>
                </c:pt>
                <c:pt idx="10">
                  <c:v>0.73499999999999999</c:v>
                </c:pt>
                <c:pt idx="11">
                  <c:v>0.73499999999999999</c:v>
                </c:pt>
                <c:pt idx="12">
                  <c:v>0.73499999999999999</c:v>
                </c:pt>
                <c:pt idx="13">
                  <c:v>0.73499999999999999</c:v>
                </c:pt>
                <c:pt idx="14">
                  <c:v>0.73499999999999999</c:v>
                </c:pt>
                <c:pt idx="15">
                  <c:v>0.64</c:v>
                </c:pt>
                <c:pt idx="16">
                  <c:v>0.64</c:v>
                </c:pt>
                <c:pt idx="17">
                  <c:v>0.64300000000000002</c:v>
                </c:pt>
                <c:pt idx="18">
                  <c:v>0.64</c:v>
                </c:pt>
                <c:pt idx="19">
                  <c:v>1.0880000000000001</c:v>
                </c:pt>
                <c:pt idx="20">
                  <c:v>0.96299999999999997</c:v>
                </c:pt>
                <c:pt idx="21">
                  <c:v>1.0209999999999999</c:v>
                </c:pt>
                <c:pt idx="22">
                  <c:v>0.98899999999999999</c:v>
                </c:pt>
                <c:pt idx="23">
                  <c:v>1.2</c:v>
                </c:pt>
                <c:pt idx="24">
                  <c:v>1.1919999999999999</c:v>
                </c:pt>
                <c:pt idx="25">
                  <c:v>1.171</c:v>
                </c:pt>
                <c:pt idx="26">
                  <c:v>1.179</c:v>
                </c:pt>
              </c:numCache>
            </c:numRef>
          </c:xVal>
          <c:yVal>
            <c:numRef>
              <c:f>Summary!$R$149:$R$175</c:f>
              <c:numCache>
                <c:formatCode>0.00</c:formatCode>
                <c:ptCount val="27"/>
                <c:pt idx="0">
                  <c:v>1.1788405797101449</c:v>
                </c:pt>
                <c:pt idx="1">
                  <c:v>0.89491525423728813</c:v>
                </c:pt>
                <c:pt idx="2">
                  <c:v>1.2250000000000001</c:v>
                </c:pt>
                <c:pt idx="3">
                  <c:v>0.99707317073170743</c:v>
                </c:pt>
                <c:pt idx="4">
                  <c:v>1.110032362459547</c:v>
                </c:pt>
                <c:pt idx="5">
                  <c:v>1.0783171521035599</c:v>
                </c:pt>
                <c:pt idx="6">
                  <c:v>1.1363424124513619</c:v>
                </c:pt>
                <c:pt idx="7">
                  <c:v>1.0295719844357978</c:v>
                </c:pt>
                <c:pt idx="8">
                  <c:v>1.0056544502617801</c:v>
                </c:pt>
                <c:pt idx="9">
                  <c:v>1.0817486338797815</c:v>
                </c:pt>
                <c:pt idx="10">
                  <c:v>1.0150000000000001</c:v>
                </c:pt>
                <c:pt idx="11">
                  <c:v>1.0208333333333333</c:v>
                </c:pt>
                <c:pt idx="12">
                  <c:v>1.1759999999999999</c:v>
                </c:pt>
                <c:pt idx="13">
                  <c:v>1.0214084507042254</c:v>
                </c:pt>
                <c:pt idx="14">
                  <c:v>1.1456338028169015</c:v>
                </c:pt>
                <c:pt idx="15">
                  <c:v>1.0199095022624434</c:v>
                </c:pt>
                <c:pt idx="16">
                  <c:v>1.2114960629921261</c:v>
                </c:pt>
                <c:pt idx="17">
                  <c:v>1.2021333333333335</c:v>
                </c:pt>
                <c:pt idx="18">
                  <c:v>1.1863157894736842</c:v>
                </c:pt>
                <c:pt idx="19">
                  <c:v>1.2905232558139534</c:v>
                </c:pt>
                <c:pt idx="20">
                  <c:v>1.1352036199095021</c:v>
                </c:pt>
                <c:pt idx="21">
                  <c:v>1.2378947368421052</c:v>
                </c:pt>
                <c:pt idx="22">
                  <c:v>1.1547286821705427</c:v>
                </c:pt>
                <c:pt idx="23">
                  <c:v>1.0235555555555556</c:v>
                </c:pt>
                <c:pt idx="24">
                  <c:v>1.2323353293413175</c:v>
                </c:pt>
                <c:pt idx="25">
                  <c:v>1.0823880597014925</c:v>
                </c:pt>
                <c:pt idx="26">
                  <c:v>1.1863157894736842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1E1-43E6-9547-EE7D54063A4F}"/>
            </c:ext>
          </c:extLst>
        </c:ser>
        <c:ser>
          <c:idx val="10"/>
          <c:order val="10"/>
          <c:tx>
            <c:v> Zhong '94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Summary!$L$178:$L$212</c:f>
              <c:numCache>
                <c:formatCode>0.000</c:formatCode>
                <c:ptCount val="35"/>
                <c:pt idx="0">
                  <c:v>0.60399999999999998</c:v>
                </c:pt>
                <c:pt idx="1">
                  <c:v>0.61299999999999999</c:v>
                </c:pt>
                <c:pt idx="2">
                  <c:v>0.59599999999999997</c:v>
                </c:pt>
                <c:pt idx="3">
                  <c:v>0.61299999999999999</c:v>
                </c:pt>
                <c:pt idx="4">
                  <c:v>0.61199999999999999</c:v>
                </c:pt>
                <c:pt idx="5">
                  <c:v>0.59499999999999997</c:v>
                </c:pt>
                <c:pt idx="6">
                  <c:v>0.60399999999999998</c:v>
                </c:pt>
                <c:pt idx="7">
                  <c:v>0.60399999999999998</c:v>
                </c:pt>
                <c:pt idx="8">
                  <c:v>0.60399999999999998</c:v>
                </c:pt>
                <c:pt idx="9">
                  <c:v>0.59499999999999997</c:v>
                </c:pt>
                <c:pt idx="10">
                  <c:v>0.60499999999999998</c:v>
                </c:pt>
                <c:pt idx="11">
                  <c:v>0.59499999999999997</c:v>
                </c:pt>
                <c:pt idx="12">
                  <c:v>0.6</c:v>
                </c:pt>
                <c:pt idx="13">
                  <c:v>0.61</c:v>
                </c:pt>
                <c:pt idx="14">
                  <c:v>0.48599999999999999</c:v>
                </c:pt>
                <c:pt idx="15">
                  <c:v>0.48599999999999999</c:v>
                </c:pt>
                <c:pt idx="16">
                  <c:v>0.48599999999999999</c:v>
                </c:pt>
                <c:pt idx="17">
                  <c:v>0.48599999999999999</c:v>
                </c:pt>
                <c:pt idx="18">
                  <c:v>0.48599999999999999</c:v>
                </c:pt>
                <c:pt idx="19">
                  <c:v>0.48599999999999999</c:v>
                </c:pt>
                <c:pt idx="20">
                  <c:v>0.48599999999999999</c:v>
                </c:pt>
                <c:pt idx="21">
                  <c:v>0.48599999999999999</c:v>
                </c:pt>
                <c:pt idx="22">
                  <c:v>0.495</c:v>
                </c:pt>
                <c:pt idx="23">
                  <c:v>0.495</c:v>
                </c:pt>
                <c:pt idx="24">
                  <c:v>0.495</c:v>
                </c:pt>
                <c:pt idx="25">
                  <c:v>0.47699999999999998</c:v>
                </c:pt>
                <c:pt idx="26">
                  <c:v>0.47699999999999998</c:v>
                </c:pt>
                <c:pt idx="27">
                  <c:v>0.47599999999999998</c:v>
                </c:pt>
                <c:pt idx="28">
                  <c:v>0.48599999999999999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0.18</c:v>
                </c:pt>
                <c:pt idx="34">
                  <c:v>0.18</c:v>
                </c:pt>
              </c:numCache>
            </c:numRef>
          </c:xVal>
          <c:yVal>
            <c:numRef>
              <c:f>Summary!$R$178:$R$212</c:f>
              <c:numCache>
                <c:formatCode>0.00</c:formatCode>
                <c:ptCount val="35"/>
                <c:pt idx="0">
                  <c:v>0.91654676258992807</c:v>
                </c:pt>
                <c:pt idx="1">
                  <c:v>0.89833333333333332</c:v>
                </c:pt>
                <c:pt idx="2">
                  <c:v>1.0681198910081744</c:v>
                </c:pt>
                <c:pt idx="3">
                  <c:v>1.1161111111111111</c:v>
                </c:pt>
                <c:pt idx="4">
                  <c:v>1.1083333333333334</c:v>
                </c:pt>
                <c:pt idx="5">
                  <c:v>1.1148148148148147</c:v>
                </c:pt>
                <c:pt idx="6">
                  <c:v>1</c:v>
                </c:pt>
                <c:pt idx="7">
                  <c:v>1.1042253521126761</c:v>
                </c:pt>
                <c:pt idx="8">
                  <c:v>0.99880095923261392</c:v>
                </c:pt>
                <c:pt idx="9">
                  <c:v>1.037037037037037</c:v>
                </c:pt>
                <c:pt idx="10">
                  <c:v>1.267832167832168</c:v>
                </c:pt>
                <c:pt idx="11">
                  <c:v>1.1439024390243904</c:v>
                </c:pt>
                <c:pt idx="12">
                  <c:v>1.2628865979381443</c:v>
                </c:pt>
                <c:pt idx="13">
                  <c:v>1.1320132013201321</c:v>
                </c:pt>
                <c:pt idx="14">
                  <c:v>1.2985</c:v>
                </c:pt>
                <c:pt idx="15">
                  <c:v>1.127</c:v>
                </c:pt>
                <c:pt idx="16">
                  <c:v>1.1386666666666665</c:v>
                </c:pt>
                <c:pt idx="17">
                  <c:v>1.1875763747454176</c:v>
                </c:pt>
                <c:pt idx="18">
                  <c:v>1.2353813559322033</c:v>
                </c:pt>
                <c:pt idx="19">
                  <c:v>1.1865470852017939</c:v>
                </c:pt>
                <c:pt idx="20">
                  <c:v>1.3224096385542168</c:v>
                </c:pt>
                <c:pt idx="21">
                  <c:v>1.2338983050847459</c:v>
                </c:pt>
                <c:pt idx="22">
                  <c:v>1.0585365853658537</c:v>
                </c:pt>
                <c:pt idx="23">
                  <c:v>1.0808988764044944</c:v>
                </c:pt>
                <c:pt idx="24">
                  <c:v>1.1161731207289294</c:v>
                </c:pt>
                <c:pt idx="25">
                  <c:v>1.2680221811460259</c:v>
                </c:pt>
                <c:pt idx="26">
                  <c:v>1.2658333333333334</c:v>
                </c:pt>
                <c:pt idx="27">
                  <c:v>1.1865470852017939</c:v>
                </c:pt>
                <c:pt idx="28">
                  <c:v>1.0275334608030593</c:v>
                </c:pt>
                <c:pt idx="29">
                  <c:v>1.2401234567901236</c:v>
                </c:pt>
                <c:pt idx="30">
                  <c:v>1.2677804295942723</c:v>
                </c:pt>
                <c:pt idx="31">
                  <c:v>1.1938053097345132</c:v>
                </c:pt>
                <c:pt idx="32">
                  <c:v>1.1979166666666667</c:v>
                </c:pt>
                <c:pt idx="33">
                  <c:v>1.1375</c:v>
                </c:pt>
                <c:pt idx="34">
                  <c:v>1.1488505747126436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1E1-43E6-9547-EE7D54063A4F}"/>
            </c:ext>
          </c:extLst>
        </c:ser>
        <c:ser>
          <c:idx val="11"/>
          <c:order val="11"/>
          <c:tx>
            <c:v> Zhong '83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Summary!$L$215:$L$245</c:f>
              <c:numCache>
                <c:formatCode>0.000</c:formatCode>
                <c:ptCount val="31"/>
                <c:pt idx="0">
                  <c:v>0.11799999999999999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0.11799999999999999</c:v>
                </c:pt>
                <c:pt idx="7">
                  <c:v>0.126</c:v>
                </c:pt>
                <c:pt idx="8">
                  <c:v>0.128</c:v>
                </c:pt>
                <c:pt idx="9">
                  <c:v>0.126</c:v>
                </c:pt>
                <c:pt idx="10">
                  <c:v>0.126</c:v>
                </c:pt>
                <c:pt idx="11">
                  <c:v>0.128</c:v>
                </c:pt>
                <c:pt idx="12">
                  <c:v>0.126</c:v>
                </c:pt>
                <c:pt idx="13">
                  <c:v>0.126</c:v>
                </c:pt>
                <c:pt idx="14">
                  <c:v>0.128</c:v>
                </c:pt>
                <c:pt idx="15">
                  <c:v>0.126</c:v>
                </c:pt>
                <c:pt idx="16">
                  <c:v>0.29399999999999998</c:v>
                </c:pt>
                <c:pt idx="17">
                  <c:v>0.29399999999999998</c:v>
                </c:pt>
                <c:pt idx="18">
                  <c:v>0.29399999999999998</c:v>
                </c:pt>
                <c:pt idx="19">
                  <c:v>0.29399999999999998</c:v>
                </c:pt>
                <c:pt idx="20">
                  <c:v>0.29399999999999998</c:v>
                </c:pt>
                <c:pt idx="21">
                  <c:v>0.29399999999999998</c:v>
                </c:pt>
                <c:pt idx="22">
                  <c:v>0.29399999999999998</c:v>
                </c:pt>
                <c:pt idx="23">
                  <c:v>0.29399999999999998</c:v>
                </c:pt>
                <c:pt idx="24">
                  <c:v>0.58799999999999997</c:v>
                </c:pt>
                <c:pt idx="25">
                  <c:v>0.58799999999999997</c:v>
                </c:pt>
                <c:pt idx="26">
                  <c:v>0.58799999999999997</c:v>
                </c:pt>
                <c:pt idx="27">
                  <c:v>0.58799999999999997</c:v>
                </c:pt>
                <c:pt idx="28">
                  <c:v>0.58799999999999997</c:v>
                </c:pt>
                <c:pt idx="29">
                  <c:v>0.58799999999999997</c:v>
                </c:pt>
                <c:pt idx="30">
                  <c:v>0.58799999999999997</c:v>
                </c:pt>
              </c:numCache>
            </c:numRef>
          </c:xVal>
          <c:yVal>
            <c:numRef>
              <c:f>Summary!$R$215:$R$245</c:f>
              <c:numCache>
                <c:formatCode>0.00</c:formatCode>
                <c:ptCount val="31"/>
                <c:pt idx="0">
                  <c:v>1.2936660268714011</c:v>
                </c:pt>
                <c:pt idx="1">
                  <c:v>1.2993630573248407</c:v>
                </c:pt>
                <c:pt idx="2">
                  <c:v>1.2934272300469483</c:v>
                </c:pt>
                <c:pt idx="3">
                  <c:v>1.1136950904392764</c:v>
                </c:pt>
                <c:pt idx="4">
                  <c:v>1.2301136363636365</c:v>
                </c:pt>
                <c:pt idx="5">
                  <c:v>1.3363363363363363</c:v>
                </c:pt>
                <c:pt idx="6">
                  <c:v>1.3489096573208723</c:v>
                </c:pt>
                <c:pt idx="7">
                  <c:v>1.5308875739644969</c:v>
                </c:pt>
                <c:pt idx="8">
                  <c:v>0.99475524475524479</c:v>
                </c:pt>
                <c:pt idx="9">
                  <c:v>1.47</c:v>
                </c:pt>
                <c:pt idx="10">
                  <c:v>1.4550869565217392</c:v>
                </c:pt>
                <c:pt idx="11">
                  <c:v>1.3544715447154472</c:v>
                </c:pt>
                <c:pt idx="12">
                  <c:v>1.4350000000000001</c:v>
                </c:pt>
                <c:pt idx="13">
                  <c:v>0.80529247910863511</c:v>
                </c:pt>
                <c:pt idx="14">
                  <c:v>1.479245283018868</c:v>
                </c:pt>
                <c:pt idx="15">
                  <c:v>1.3944664031620553</c:v>
                </c:pt>
                <c:pt idx="16">
                  <c:v>1.2162845849802373</c:v>
                </c:pt>
                <c:pt idx="17">
                  <c:v>1.1658620689655173</c:v>
                </c:pt>
                <c:pt idx="18">
                  <c:v>1.141747572815534</c:v>
                </c:pt>
                <c:pt idx="19">
                  <c:v>1.3774307304785895</c:v>
                </c:pt>
                <c:pt idx="20">
                  <c:v>1.1622641509433962</c:v>
                </c:pt>
                <c:pt idx="21">
                  <c:v>1.1529411764705884</c:v>
                </c:pt>
                <c:pt idx="22">
                  <c:v>1.0932947976878611</c:v>
                </c:pt>
                <c:pt idx="23">
                  <c:v>1.167859424920128</c:v>
                </c:pt>
                <c:pt idx="24">
                  <c:v>1.2368932038834952</c:v>
                </c:pt>
                <c:pt idx="25">
                  <c:v>1.3154362416107384</c:v>
                </c:pt>
                <c:pt idx="26">
                  <c:v>1.3082191780821917</c:v>
                </c:pt>
                <c:pt idx="27">
                  <c:v>1.2417808219178084</c:v>
                </c:pt>
                <c:pt idx="28">
                  <c:v>1.3429629629629631</c:v>
                </c:pt>
                <c:pt idx="29">
                  <c:v>1.3429629629629631</c:v>
                </c:pt>
                <c:pt idx="30">
                  <c:v>1.2818565400843882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1E1-43E6-9547-EE7D54063A4F}"/>
            </c:ext>
          </c:extLst>
        </c:ser>
        <c:ser>
          <c:idx val="12"/>
          <c:order val="12"/>
          <c:tx>
            <c:v> Cai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Summary!$L$248:$L$288</c:f>
              <c:numCache>
                <c:formatCode>0.000</c:formatCode>
                <c:ptCount val="41"/>
                <c:pt idx="0">
                  <c:v>0.18</c:v>
                </c:pt>
                <c:pt idx="1">
                  <c:v>0.18</c:v>
                </c:pt>
                <c:pt idx="2">
                  <c:v>0.188</c:v>
                </c:pt>
                <c:pt idx="3">
                  <c:v>0.186</c:v>
                </c:pt>
                <c:pt idx="4">
                  <c:v>0.185</c:v>
                </c:pt>
                <c:pt idx="5">
                  <c:v>0.17899999999999999</c:v>
                </c:pt>
                <c:pt idx="6">
                  <c:v>0.186</c:v>
                </c:pt>
                <c:pt idx="7">
                  <c:v>0.18099999999999999</c:v>
                </c:pt>
                <c:pt idx="8">
                  <c:v>0.18099999999999999</c:v>
                </c:pt>
                <c:pt idx="9">
                  <c:v>0.183</c:v>
                </c:pt>
                <c:pt idx="10">
                  <c:v>0.186</c:v>
                </c:pt>
                <c:pt idx="11">
                  <c:v>0.186</c:v>
                </c:pt>
                <c:pt idx="12">
                  <c:v>0.22700000000000001</c:v>
                </c:pt>
                <c:pt idx="13">
                  <c:v>0.22800000000000001</c:v>
                </c:pt>
                <c:pt idx="14">
                  <c:v>0.22900000000000001</c:v>
                </c:pt>
                <c:pt idx="15">
                  <c:v>0.22500000000000001</c:v>
                </c:pt>
                <c:pt idx="16">
                  <c:v>0.22800000000000001</c:v>
                </c:pt>
                <c:pt idx="17">
                  <c:v>0.22800000000000001</c:v>
                </c:pt>
                <c:pt idx="18">
                  <c:v>0.23100000000000001</c:v>
                </c:pt>
                <c:pt idx="19">
                  <c:v>0.23</c:v>
                </c:pt>
                <c:pt idx="20">
                  <c:v>0.44600000000000001</c:v>
                </c:pt>
                <c:pt idx="21">
                  <c:v>0.44500000000000001</c:v>
                </c:pt>
                <c:pt idx="22">
                  <c:v>0.44500000000000001</c:v>
                </c:pt>
                <c:pt idx="23">
                  <c:v>0.44500000000000001</c:v>
                </c:pt>
                <c:pt idx="24">
                  <c:v>0.44500000000000001</c:v>
                </c:pt>
                <c:pt idx="25">
                  <c:v>0.44500000000000001</c:v>
                </c:pt>
                <c:pt idx="26">
                  <c:v>0.44600000000000001</c:v>
                </c:pt>
                <c:pt idx="27">
                  <c:v>0.67600000000000005</c:v>
                </c:pt>
                <c:pt idx="28">
                  <c:v>0.67600000000000005</c:v>
                </c:pt>
                <c:pt idx="29">
                  <c:v>0.64900000000000002</c:v>
                </c:pt>
                <c:pt idx="30">
                  <c:v>0.64900000000000002</c:v>
                </c:pt>
                <c:pt idx="31">
                  <c:v>0.65100000000000002</c:v>
                </c:pt>
                <c:pt idx="32">
                  <c:v>0.624</c:v>
                </c:pt>
                <c:pt idx="33">
                  <c:v>0.64900000000000002</c:v>
                </c:pt>
                <c:pt idx="34">
                  <c:v>0.89400000000000002</c:v>
                </c:pt>
                <c:pt idx="35">
                  <c:v>0.89400000000000002</c:v>
                </c:pt>
                <c:pt idx="36">
                  <c:v>0.85599999999999998</c:v>
                </c:pt>
                <c:pt idx="37">
                  <c:v>0.88700000000000001</c:v>
                </c:pt>
                <c:pt idx="38">
                  <c:v>0.89900000000000002</c:v>
                </c:pt>
                <c:pt idx="39">
                  <c:v>0.89900000000000002</c:v>
                </c:pt>
                <c:pt idx="40">
                  <c:v>0.90500000000000003</c:v>
                </c:pt>
              </c:numCache>
            </c:numRef>
          </c:xVal>
          <c:yVal>
            <c:numRef>
              <c:f>Summary!$R$248:$R$288</c:f>
              <c:numCache>
                <c:formatCode>0.00</c:formatCode>
                <c:ptCount val="41"/>
                <c:pt idx="0">
                  <c:v>1.312150279776179</c:v>
                </c:pt>
                <c:pt idx="1">
                  <c:v>1.2533972821742605</c:v>
                </c:pt>
                <c:pt idx="2">
                  <c:v>1.3012448132780083</c:v>
                </c:pt>
                <c:pt idx="3">
                  <c:v>1.3333333333333333</c:v>
                </c:pt>
                <c:pt idx="4">
                  <c:v>1.1081612586037364</c:v>
                </c:pt>
                <c:pt idx="5">
                  <c:v>1.267687434002112</c:v>
                </c:pt>
                <c:pt idx="6">
                  <c:v>1.1402854006586169</c:v>
                </c:pt>
                <c:pt idx="7">
                  <c:v>1.1617370892018779</c:v>
                </c:pt>
                <c:pt idx="8">
                  <c:v>1.1052631578947369</c:v>
                </c:pt>
                <c:pt idx="9">
                  <c:v>1.2232220609579099</c:v>
                </c:pt>
                <c:pt idx="10">
                  <c:v>1.2250000000000001</c:v>
                </c:pt>
                <c:pt idx="11">
                  <c:v>1.1078260869565217</c:v>
                </c:pt>
                <c:pt idx="12">
                  <c:v>1.2334482758620688</c:v>
                </c:pt>
                <c:pt idx="13">
                  <c:v>1.299147485080989</c:v>
                </c:pt>
                <c:pt idx="14">
                  <c:v>1.1212321232123212</c:v>
                </c:pt>
                <c:pt idx="15">
                  <c:v>1.1844925883694413</c:v>
                </c:pt>
                <c:pt idx="16">
                  <c:v>1.1565390070921986</c:v>
                </c:pt>
                <c:pt idx="17">
                  <c:v>1.1329078014184397</c:v>
                </c:pt>
                <c:pt idx="18">
                  <c:v>1.0683438155136269</c:v>
                </c:pt>
                <c:pt idx="19">
                  <c:v>1.0492505353319057</c:v>
                </c:pt>
                <c:pt idx="20">
                  <c:v>1.2238232468780019</c:v>
                </c:pt>
                <c:pt idx="21">
                  <c:v>1.1340405014464803</c:v>
                </c:pt>
                <c:pt idx="22">
                  <c:v>1.1312581063553826</c:v>
                </c:pt>
                <c:pt idx="23">
                  <c:v>1.1503242542153047</c:v>
                </c:pt>
                <c:pt idx="24">
                  <c:v>1.0238805970149254</c:v>
                </c:pt>
                <c:pt idx="25">
                  <c:v>1.0238805970149254</c:v>
                </c:pt>
                <c:pt idx="26">
                  <c:v>1.0622222222222222</c:v>
                </c:pt>
                <c:pt idx="27">
                  <c:v>0.98838630806845962</c:v>
                </c:pt>
                <c:pt idx="28">
                  <c:v>0.95843520782396086</c:v>
                </c:pt>
                <c:pt idx="29">
                  <c:v>1.024390243902439</c:v>
                </c:pt>
                <c:pt idx="30">
                  <c:v>1.0192682926829266</c:v>
                </c:pt>
                <c:pt idx="31">
                  <c:v>1.051076923076923</c:v>
                </c:pt>
                <c:pt idx="32">
                  <c:v>1.1092565947242206</c:v>
                </c:pt>
                <c:pt idx="33">
                  <c:v>1.0783171521035599</c:v>
                </c:pt>
                <c:pt idx="34">
                  <c:v>1.021498371335505</c:v>
                </c:pt>
                <c:pt idx="35">
                  <c:v>1.0677850162866449</c:v>
                </c:pt>
                <c:pt idx="36">
                  <c:v>1.1395871559633028</c:v>
                </c:pt>
                <c:pt idx="37">
                  <c:v>1.0416485900216919</c:v>
                </c:pt>
                <c:pt idx="38">
                  <c:v>1.0394722955145119</c:v>
                </c:pt>
                <c:pt idx="39">
                  <c:v>1.0446437994722955</c:v>
                </c:pt>
                <c:pt idx="40">
                  <c:v>1.1087591240875914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1E1-43E6-9547-EE7D54063A4F}"/>
            </c:ext>
          </c:extLst>
        </c:ser>
        <c:ser>
          <c:idx val="13"/>
          <c:order val="13"/>
          <c:tx>
            <c:v> Gu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Summary!$L$291:$L$299</c:f>
              <c:numCache>
                <c:formatCode>0.000</c:formatCode>
                <c:ptCount val="9"/>
                <c:pt idx="0">
                  <c:v>0.223</c:v>
                </c:pt>
                <c:pt idx="1">
                  <c:v>0.223</c:v>
                </c:pt>
                <c:pt idx="2">
                  <c:v>0.223</c:v>
                </c:pt>
                <c:pt idx="3">
                  <c:v>0.223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</c:numCache>
            </c:numRef>
          </c:xVal>
          <c:yVal>
            <c:numRef>
              <c:f>Summary!$R$291:$R$299</c:f>
              <c:numCache>
                <c:formatCode>0.00</c:formatCode>
                <c:ptCount val="9"/>
                <c:pt idx="0">
                  <c:v>1.0868510431829208</c:v>
                </c:pt>
                <c:pt idx="1">
                  <c:v>0.98873591989987486</c:v>
                </c:pt>
                <c:pt idx="2">
                  <c:v>0.98719999999999997</c:v>
                </c:pt>
                <c:pt idx="3">
                  <c:v>1.0024449877750612</c:v>
                </c:pt>
                <c:pt idx="4">
                  <c:v>1.1868256672345259</c:v>
                </c:pt>
                <c:pt idx="5">
                  <c:v>0.94108645753634279</c:v>
                </c:pt>
                <c:pt idx="6">
                  <c:v>1.1476664116296864</c:v>
                </c:pt>
                <c:pt idx="7">
                  <c:v>1.2376237623762376</c:v>
                </c:pt>
                <c:pt idx="8">
                  <c:v>0.75835475578406175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A1E1-43E6-9547-EE7D54063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83071"/>
        <c:axId val="1"/>
      </c:scatterChart>
      <c:valAx>
        <c:axId val="57828307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Slenderness  = SQRT(NPlR/Ncrit)</a:t>
                </a:r>
              </a:p>
            </c:rich>
          </c:tx>
          <c:layout>
            <c:manualLayout>
              <c:xMode val="edge"/>
              <c:yMode val="edge"/>
              <c:x val="0.41158221302998965"/>
              <c:y val="0.7983050847457626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4477766287487074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83071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68562564632885"/>
          <c:y val="0.86101694915254234"/>
          <c:w val="0.77249224405377459"/>
          <c:h val="9.49152542372881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Circular CFST Columns with Moment.    Ratio Test/EC4 v Concrete Cylinder Strength</a:t>
            </a:r>
          </a:p>
        </c:rich>
      </c:tx>
      <c:layout>
        <c:manualLayout>
          <c:xMode val="edge"/>
          <c:yMode val="edge"/>
          <c:x val="0.1437435367114788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84074457083769E-2"/>
          <c:y val="0.11016949152542373"/>
          <c:w val="0.88107549120992756"/>
          <c:h val="0.66101694915254239"/>
        </c:manualLayout>
      </c:layout>
      <c:scatterChart>
        <c:scatterStyle val="lineMarker"/>
        <c:varyColors val="0"/>
        <c:ser>
          <c:idx val="0"/>
          <c:order val="0"/>
          <c:tx>
            <c:v> Neogi (18)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Summary!$F$10:$F$26</c:f>
              <c:numCache>
                <c:formatCode>0.0_)</c:formatCode>
                <c:ptCount val="17"/>
                <c:pt idx="0">
                  <c:v>37.799999999999997</c:v>
                </c:pt>
                <c:pt idx="1">
                  <c:v>36.799999999999997</c:v>
                </c:pt>
                <c:pt idx="2">
                  <c:v>28.9</c:v>
                </c:pt>
                <c:pt idx="3">
                  <c:v>25.8</c:v>
                </c:pt>
                <c:pt idx="4">
                  <c:v>21.8</c:v>
                </c:pt>
                <c:pt idx="5">
                  <c:v>22.6</c:v>
                </c:pt>
                <c:pt idx="6">
                  <c:v>22.5</c:v>
                </c:pt>
                <c:pt idx="7">
                  <c:v>28.2</c:v>
                </c:pt>
                <c:pt idx="8">
                  <c:v>18.399999999999999</c:v>
                </c:pt>
                <c:pt idx="9">
                  <c:v>29</c:v>
                </c:pt>
                <c:pt idx="10">
                  <c:v>56.7</c:v>
                </c:pt>
                <c:pt idx="11">
                  <c:v>56.7</c:v>
                </c:pt>
                <c:pt idx="12">
                  <c:v>48.7</c:v>
                </c:pt>
                <c:pt idx="13">
                  <c:v>34.200000000000003</c:v>
                </c:pt>
                <c:pt idx="14">
                  <c:v>34.200000000000003</c:v>
                </c:pt>
                <c:pt idx="15">
                  <c:v>36.200000000000003</c:v>
                </c:pt>
                <c:pt idx="16">
                  <c:v>36.200000000000003</c:v>
                </c:pt>
              </c:numCache>
            </c:numRef>
          </c:xVal>
          <c:yVal>
            <c:numRef>
              <c:f>Summary!$R$10:$R$26</c:f>
              <c:numCache>
                <c:formatCode>0.00</c:formatCode>
                <c:ptCount val="17"/>
                <c:pt idx="0">
                  <c:v>1.1497227356746764</c:v>
                </c:pt>
                <c:pt idx="1">
                  <c:v>1.1359223300970873</c:v>
                </c:pt>
                <c:pt idx="2">
                  <c:v>1.1090573012939002</c:v>
                </c:pt>
                <c:pt idx="3">
                  <c:v>1.0629251700680271</c:v>
                </c:pt>
                <c:pt idx="4">
                  <c:v>1.0431309904153354</c:v>
                </c:pt>
                <c:pt idx="5">
                  <c:v>1.0452616690240453</c:v>
                </c:pt>
                <c:pt idx="6">
                  <c:v>1.0174496644295301</c:v>
                </c:pt>
                <c:pt idx="7">
                  <c:v>0.98738738738738741</c:v>
                </c:pt>
                <c:pt idx="8">
                  <c:v>1.0129390018484288</c:v>
                </c:pt>
                <c:pt idx="9">
                  <c:v>1.1179624664879357</c:v>
                </c:pt>
                <c:pt idx="10">
                  <c:v>1.5614886731391586</c:v>
                </c:pt>
                <c:pt idx="11">
                  <c:v>1.404026845637584</c:v>
                </c:pt>
                <c:pt idx="12">
                  <c:v>1.6719056974459725</c:v>
                </c:pt>
                <c:pt idx="13">
                  <c:v>1.2123287671232876</c:v>
                </c:pt>
                <c:pt idx="14">
                  <c:v>1.2347417840375587</c:v>
                </c:pt>
                <c:pt idx="15">
                  <c:v>1.4514767932489452</c:v>
                </c:pt>
                <c:pt idx="16">
                  <c:v>1.3449197860962567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71-4976-882C-663F9A234A2C}"/>
            </c:ext>
          </c:extLst>
        </c:ser>
        <c:ser>
          <c:idx val="1"/>
          <c:order val="1"/>
          <c:tx>
            <c:v> Rangan (18)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Summary!$F$30:$F$47</c:f>
              <c:numCache>
                <c:formatCode>0.0_)</c:formatCode>
                <c:ptCount val="18"/>
                <c:pt idx="0">
                  <c:v>67.400000000000006</c:v>
                </c:pt>
                <c:pt idx="1">
                  <c:v>67.400000000000006</c:v>
                </c:pt>
                <c:pt idx="2">
                  <c:v>67.400000000000006</c:v>
                </c:pt>
                <c:pt idx="3">
                  <c:v>67.400000000000006</c:v>
                </c:pt>
                <c:pt idx="4">
                  <c:v>67.400000000000006</c:v>
                </c:pt>
                <c:pt idx="5">
                  <c:v>67.400000000000006</c:v>
                </c:pt>
                <c:pt idx="6">
                  <c:v>67.400000000000006</c:v>
                </c:pt>
                <c:pt idx="7">
                  <c:v>67.400000000000006</c:v>
                </c:pt>
                <c:pt idx="8">
                  <c:v>67.400000000000006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</c:numCache>
            </c:numRef>
          </c:xVal>
          <c:yVal>
            <c:numRef>
              <c:f>Summary!$R$30:$R$47</c:f>
              <c:numCache>
                <c:formatCode>0.00</c:formatCode>
                <c:ptCount val="18"/>
                <c:pt idx="0">
                  <c:v>1.0070257611241218</c:v>
                </c:pt>
                <c:pt idx="1">
                  <c:v>0.96311475409836067</c:v>
                </c:pt>
                <c:pt idx="2">
                  <c:v>1</c:v>
                </c:pt>
                <c:pt idx="3">
                  <c:v>1.1176470588235294</c:v>
                </c:pt>
                <c:pt idx="4">
                  <c:v>1.0430463576158941</c:v>
                </c:pt>
                <c:pt idx="5">
                  <c:v>1.0852713178294573</c:v>
                </c:pt>
                <c:pt idx="6">
                  <c:v>1.0769230769230769</c:v>
                </c:pt>
                <c:pt idx="7">
                  <c:v>1.2154696132596685</c:v>
                </c:pt>
                <c:pt idx="8">
                  <c:v>1.2727272727272727</c:v>
                </c:pt>
                <c:pt idx="9">
                  <c:v>1.1875</c:v>
                </c:pt>
                <c:pt idx="10">
                  <c:v>1.1004566210045663</c:v>
                </c:pt>
                <c:pt idx="11">
                  <c:v>0.95876288659793818</c:v>
                </c:pt>
                <c:pt idx="12">
                  <c:v>0.93428571428571427</c:v>
                </c:pt>
                <c:pt idx="13">
                  <c:v>1.1010362694300517</c:v>
                </c:pt>
                <c:pt idx="14">
                  <c:v>0.93908629441624369</c:v>
                </c:pt>
                <c:pt idx="15">
                  <c:v>0.91860465116279066</c:v>
                </c:pt>
                <c:pt idx="16">
                  <c:v>0.93865030674846628</c:v>
                </c:pt>
                <c:pt idx="17">
                  <c:v>1.0264550264550265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71-4976-882C-663F9A234A2C}"/>
            </c:ext>
          </c:extLst>
        </c:ser>
        <c:ser>
          <c:idx val="2"/>
          <c:order val="2"/>
          <c:tx>
            <c:v> Kilpatrick (16)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Summary!$F$50:$F$64</c:f>
              <c:numCache>
                <c:formatCode>0.0_)</c:formatCode>
                <c:ptCount val="15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</c:v>
                </c:pt>
                <c:pt idx="4">
                  <c:v>57</c:v>
                </c:pt>
                <c:pt idx="5">
                  <c:v>57</c:v>
                </c:pt>
                <c:pt idx="6">
                  <c:v>57</c:v>
                </c:pt>
                <c:pt idx="7">
                  <c:v>57</c:v>
                </c:pt>
                <c:pt idx="8">
                  <c:v>57</c:v>
                </c:pt>
                <c:pt idx="9">
                  <c:v>57</c:v>
                </c:pt>
                <c:pt idx="10">
                  <c:v>57</c:v>
                </c:pt>
                <c:pt idx="11">
                  <c:v>57</c:v>
                </c:pt>
                <c:pt idx="12">
                  <c:v>57</c:v>
                </c:pt>
                <c:pt idx="13">
                  <c:v>57</c:v>
                </c:pt>
                <c:pt idx="14">
                  <c:v>57</c:v>
                </c:pt>
              </c:numCache>
            </c:numRef>
          </c:xVal>
          <c:yVal>
            <c:numRef>
              <c:f>Summary!$R$50:$R$64</c:f>
              <c:numCache>
                <c:formatCode>0.00</c:formatCode>
                <c:ptCount val="15"/>
                <c:pt idx="0">
                  <c:v>1.0603448275862069</c:v>
                </c:pt>
                <c:pt idx="1">
                  <c:v>0.89655172413793105</c:v>
                </c:pt>
                <c:pt idx="2">
                  <c:v>1.0887573964497042</c:v>
                </c:pt>
                <c:pt idx="3">
                  <c:v>1.0728476821192052</c:v>
                </c:pt>
                <c:pt idx="4">
                  <c:v>1.1370967741935485</c:v>
                </c:pt>
                <c:pt idx="5">
                  <c:v>1.1634615384615385</c:v>
                </c:pt>
                <c:pt idx="6">
                  <c:v>1.202247191011236</c:v>
                </c:pt>
                <c:pt idx="7">
                  <c:v>1.2467532467532467</c:v>
                </c:pt>
                <c:pt idx="8">
                  <c:v>1.1211180124223603</c:v>
                </c:pt>
                <c:pt idx="9">
                  <c:v>1.1195652173913044</c:v>
                </c:pt>
                <c:pt idx="10">
                  <c:v>1.1506276150627615</c:v>
                </c:pt>
                <c:pt idx="11">
                  <c:v>1.1374407582938388</c:v>
                </c:pt>
                <c:pt idx="12">
                  <c:v>1.1702127659574468</c:v>
                </c:pt>
                <c:pt idx="13">
                  <c:v>1.2207792207792207</c:v>
                </c:pt>
                <c:pt idx="14">
                  <c:v>1.234375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71-4976-882C-663F9A234A2C}"/>
            </c:ext>
          </c:extLst>
        </c:ser>
        <c:ser>
          <c:idx val="3"/>
          <c:order val="3"/>
          <c:tx>
            <c:v> Matsui (18)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Summary!$F$69:$F$86</c:f>
              <c:numCache>
                <c:formatCode>0.0_)</c:formatCode>
                <c:ptCount val="18"/>
                <c:pt idx="0">
                  <c:v>40.9</c:v>
                </c:pt>
                <c:pt idx="1">
                  <c:v>40.9</c:v>
                </c:pt>
                <c:pt idx="2">
                  <c:v>40.9</c:v>
                </c:pt>
                <c:pt idx="3">
                  <c:v>40.9</c:v>
                </c:pt>
                <c:pt idx="4">
                  <c:v>40.9</c:v>
                </c:pt>
                <c:pt idx="5">
                  <c:v>40.9</c:v>
                </c:pt>
                <c:pt idx="6">
                  <c:v>40.9</c:v>
                </c:pt>
                <c:pt idx="7">
                  <c:v>40.9</c:v>
                </c:pt>
                <c:pt idx="8">
                  <c:v>40.9</c:v>
                </c:pt>
                <c:pt idx="9">
                  <c:v>40.9</c:v>
                </c:pt>
                <c:pt idx="10">
                  <c:v>40.9</c:v>
                </c:pt>
                <c:pt idx="11">
                  <c:v>40.9</c:v>
                </c:pt>
                <c:pt idx="12">
                  <c:v>40.9</c:v>
                </c:pt>
                <c:pt idx="13">
                  <c:v>40.9</c:v>
                </c:pt>
                <c:pt idx="14">
                  <c:v>40.9</c:v>
                </c:pt>
                <c:pt idx="15">
                  <c:v>40.9</c:v>
                </c:pt>
                <c:pt idx="16">
                  <c:v>40.9</c:v>
                </c:pt>
                <c:pt idx="17">
                  <c:v>40.9</c:v>
                </c:pt>
              </c:numCache>
            </c:numRef>
          </c:xVal>
          <c:yVal>
            <c:numRef>
              <c:f>Summary!$R$69:$R$86</c:f>
              <c:numCache>
                <c:formatCode>0.00</c:formatCode>
                <c:ptCount val="18"/>
                <c:pt idx="0">
                  <c:v>1.0775127768313457</c:v>
                </c:pt>
                <c:pt idx="1">
                  <c:v>1.1099855282199711</c:v>
                </c:pt>
                <c:pt idx="2">
                  <c:v>1.2595936794582392</c:v>
                </c:pt>
                <c:pt idx="3">
                  <c:v>0.95390070921985815</c:v>
                </c:pt>
                <c:pt idx="4">
                  <c:v>1.0284005979073243</c:v>
                </c:pt>
                <c:pt idx="5">
                  <c:v>1.0346420323325636</c:v>
                </c:pt>
                <c:pt idx="6">
                  <c:v>0.96399176954732513</c:v>
                </c:pt>
                <c:pt idx="7">
                  <c:v>1.0644567219152854</c:v>
                </c:pt>
                <c:pt idx="8">
                  <c:v>0.95923261390887293</c:v>
                </c:pt>
                <c:pt idx="9">
                  <c:v>1.0013054830287207</c:v>
                </c:pt>
                <c:pt idx="10">
                  <c:v>1.0612244897959184</c:v>
                </c:pt>
                <c:pt idx="11">
                  <c:v>1.0528052805280528</c:v>
                </c:pt>
                <c:pt idx="12">
                  <c:v>1.10752688172043</c:v>
                </c:pt>
                <c:pt idx="13">
                  <c:v>1.0233918128654971</c:v>
                </c:pt>
                <c:pt idx="14">
                  <c:v>1.1290322580645162</c:v>
                </c:pt>
                <c:pt idx="15">
                  <c:v>1.1687041564792175</c:v>
                </c:pt>
                <c:pt idx="16">
                  <c:v>1.1902985074626866</c:v>
                </c:pt>
                <c:pt idx="17">
                  <c:v>1.3300492610837438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71-4976-882C-663F9A234A2C}"/>
            </c:ext>
          </c:extLst>
        </c:ser>
        <c:ser>
          <c:idx val="4"/>
          <c:order val="4"/>
          <c:tx>
            <c:v> Johansson (2)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Summary!$F$89:$F$90</c:f>
              <c:numCache>
                <c:formatCode>General</c:formatCode>
                <c:ptCount val="2"/>
                <c:pt idx="0">
                  <c:v>64.5</c:v>
                </c:pt>
                <c:pt idx="1">
                  <c:v>64.5</c:v>
                </c:pt>
              </c:numCache>
            </c:numRef>
          </c:xVal>
          <c:yVal>
            <c:numRef>
              <c:f>Summary!$R$89:$R$90</c:f>
              <c:numCache>
                <c:formatCode>0.00</c:formatCode>
                <c:ptCount val="2"/>
                <c:pt idx="0">
                  <c:v>1.0875331564986737</c:v>
                </c:pt>
                <c:pt idx="1">
                  <c:v>1.0873440285204992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B71-4976-882C-663F9A234A2C}"/>
            </c:ext>
          </c:extLst>
        </c:ser>
        <c:ser>
          <c:idx val="5"/>
          <c:order val="5"/>
          <c:tx>
            <c:v> Gopal (16)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Summary!$F$93:$F$106</c:f>
              <c:numCache>
                <c:formatCode>General</c:formatCode>
                <c:ptCount val="14"/>
                <c:pt idx="0">
                  <c:v>41.6</c:v>
                </c:pt>
                <c:pt idx="1">
                  <c:v>41.6</c:v>
                </c:pt>
                <c:pt idx="2">
                  <c:v>41.6</c:v>
                </c:pt>
                <c:pt idx="3">
                  <c:v>41.6</c:v>
                </c:pt>
                <c:pt idx="4">
                  <c:v>41.6</c:v>
                </c:pt>
                <c:pt idx="5">
                  <c:v>41.6</c:v>
                </c:pt>
                <c:pt idx="6">
                  <c:v>41.6</c:v>
                </c:pt>
                <c:pt idx="7">
                  <c:v>41.6</c:v>
                </c:pt>
                <c:pt idx="8">
                  <c:v>41.6</c:v>
                </c:pt>
                <c:pt idx="9">
                  <c:v>41.6</c:v>
                </c:pt>
                <c:pt idx="10">
                  <c:v>41.6</c:v>
                </c:pt>
                <c:pt idx="11">
                  <c:v>41.6</c:v>
                </c:pt>
                <c:pt idx="12">
                  <c:v>41.6</c:v>
                </c:pt>
                <c:pt idx="13">
                  <c:v>41.6</c:v>
                </c:pt>
              </c:numCache>
            </c:numRef>
          </c:xVal>
          <c:yVal>
            <c:numRef>
              <c:f>Summary!$R$93:$R$106</c:f>
              <c:numCache>
                <c:formatCode>0.00</c:formatCode>
                <c:ptCount val="14"/>
                <c:pt idx="0">
                  <c:v>1.5846994535519126</c:v>
                </c:pt>
                <c:pt idx="1">
                  <c:v>1.6898734177215189</c:v>
                </c:pt>
                <c:pt idx="2">
                  <c:v>1.7013888888888888</c:v>
                </c:pt>
                <c:pt idx="3">
                  <c:v>1.765625</c:v>
                </c:pt>
                <c:pt idx="4">
                  <c:v>1.8230088495575221</c:v>
                </c:pt>
                <c:pt idx="5">
                  <c:v>1.9072164948453609</c:v>
                </c:pt>
                <c:pt idx="6">
                  <c:v>1.5476190476190477</c:v>
                </c:pt>
                <c:pt idx="7">
                  <c:v>1.4864864864864864</c:v>
                </c:pt>
                <c:pt idx="8">
                  <c:v>1.6037735849056605</c:v>
                </c:pt>
                <c:pt idx="9">
                  <c:v>1.6206896551724137</c:v>
                </c:pt>
                <c:pt idx="10">
                  <c:v>1.703125</c:v>
                </c:pt>
                <c:pt idx="11">
                  <c:v>1.8230088495575221</c:v>
                </c:pt>
                <c:pt idx="12">
                  <c:v>1.6810344827586208</c:v>
                </c:pt>
                <c:pt idx="13">
                  <c:v>1.6470588235294117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B71-4976-882C-663F9A234A2C}"/>
            </c:ext>
          </c:extLst>
        </c:ser>
        <c:ser>
          <c:idx val="6"/>
          <c:order val="6"/>
          <c:tx>
            <c:v> Baochun (17)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Summary!$F$112:$F$126</c:f>
              <c:numCache>
                <c:formatCode>0.0</c:formatCode>
                <c:ptCount val="15"/>
                <c:pt idx="0">
                  <c:v>56.1</c:v>
                </c:pt>
                <c:pt idx="1">
                  <c:v>59.4</c:v>
                </c:pt>
                <c:pt idx="2">
                  <c:v>58</c:v>
                </c:pt>
                <c:pt idx="3">
                  <c:v>54.1</c:v>
                </c:pt>
                <c:pt idx="4">
                  <c:v>54.1</c:v>
                </c:pt>
                <c:pt idx="5">
                  <c:v>48.3</c:v>
                </c:pt>
                <c:pt idx="6">
                  <c:v>49.3</c:v>
                </c:pt>
                <c:pt idx="7">
                  <c:v>49.3</c:v>
                </c:pt>
                <c:pt idx="8">
                  <c:v>48.3</c:v>
                </c:pt>
                <c:pt idx="9">
                  <c:v>48.3</c:v>
                </c:pt>
                <c:pt idx="10">
                  <c:v>54.2</c:v>
                </c:pt>
                <c:pt idx="11">
                  <c:v>54.2</c:v>
                </c:pt>
                <c:pt idx="12">
                  <c:v>52</c:v>
                </c:pt>
                <c:pt idx="13">
                  <c:v>54.1</c:v>
                </c:pt>
                <c:pt idx="14">
                  <c:v>54.1</c:v>
                </c:pt>
              </c:numCache>
            </c:numRef>
          </c:xVal>
          <c:yVal>
            <c:numRef>
              <c:f>Summary!$R$112:$R$125</c:f>
              <c:numCache>
                <c:formatCode>0.00</c:formatCode>
                <c:ptCount val="14"/>
                <c:pt idx="0">
                  <c:v>0.99472188388144545</c:v>
                </c:pt>
                <c:pt idx="1">
                  <c:v>0.95340501792114696</c:v>
                </c:pt>
                <c:pt idx="2">
                  <c:v>0.89764309764309769</c:v>
                </c:pt>
                <c:pt idx="3">
                  <c:v>0.843585237258348</c:v>
                </c:pt>
                <c:pt idx="4">
                  <c:v>0.83786724700761694</c:v>
                </c:pt>
                <c:pt idx="5">
                  <c:v>0.83468559837728196</c:v>
                </c:pt>
                <c:pt idx="6">
                  <c:v>0.81692002643754136</c:v>
                </c:pt>
                <c:pt idx="7">
                  <c:v>0.86276223776223782</c:v>
                </c:pt>
                <c:pt idx="8">
                  <c:v>0.76457142857142857</c:v>
                </c:pt>
                <c:pt idx="9">
                  <c:v>0.8318965517241379</c:v>
                </c:pt>
                <c:pt idx="10">
                  <c:v>0.79877474081055611</c:v>
                </c:pt>
                <c:pt idx="11">
                  <c:v>0.95300751879699253</c:v>
                </c:pt>
                <c:pt idx="12">
                  <c:v>0.86774744027303752</c:v>
                </c:pt>
                <c:pt idx="13">
                  <c:v>0.90163934426229508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B71-4976-882C-663F9A234A2C}"/>
            </c:ext>
          </c:extLst>
        </c:ser>
        <c:ser>
          <c:idx val="7"/>
          <c:order val="7"/>
          <c:tx>
            <c:v> Han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Summary!$F$129:$F$133</c:f>
              <c:numCache>
                <c:formatCode>0.0</c:formatCode>
                <c:ptCount val="5"/>
                <c:pt idx="0">
                  <c:v>46.8</c:v>
                </c:pt>
                <c:pt idx="1">
                  <c:v>46.8</c:v>
                </c:pt>
                <c:pt idx="2">
                  <c:v>46.8</c:v>
                </c:pt>
                <c:pt idx="3">
                  <c:v>46.8</c:v>
                </c:pt>
                <c:pt idx="4">
                  <c:v>46.8</c:v>
                </c:pt>
              </c:numCache>
            </c:numRef>
          </c:xVal>
          <c:yVal>
            <c:numRef>
              <c:f>Summary!$R$129:$R$133</c:f>
              <c:numCache>
                <c:formatCode>0.00</c:formatCode>
                <c:ptCount val="5"/>
                <c:pt idx="0">
                  <c:v>1.0704845814977975</c:v>
                </c:pt>
                <c:pt idx="1">
                  <c:v>0.99735682819383265</c:v>
                </c:pt>
                <c:pt idx="2">
                  <c:v>1.1374449339207049</c:v>
                </c:pt>
                <c:pt idx="3">
                  <c:v>1.0872246696035242</c:v>
                </c:pt>
                <c:pt idx="4">
                  <c:v>1.1277533039647578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B71-4976-882C-663F9A234A2C}"/>
            </c:ext>
          </c:extLst>
        </c:ser>
        <c:ser>
          <c:idx val="8"/>
          <c:order val="8"/>
          <c:tx>
            <c:v> Tang (8)</c:v>
          </c:tx>
          <c:spPr>
            <a:ln w="19050">
              <a:noFill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Summary!$F$139:$F$146</c:f>
              <c:numCache>
                <c:formatCode>General</c:formatCode>
                <c:ptCount val="8"/>
                <c:pt idx="0">
                  <c:v>37.1</c:v>
                </c:pt>
                <c:pt idx="1">
                  <c:v>37.1</c:v>
                </c:pt>
                <c:pt idx="2">
                  <c:v>37.1</c:v>
                </c:pt>
                <c:pt idx="3">
                  <c:v>37.1</c:v>
                </c:pt>
                <c:pt idx="4">
                  <c:v>37.1</c:v>
                </c:pt>
                <c:pt idx="5">
                  <c:v>37.1</c:v>
                </c:pt>
                <c:pt idx="6">
                  <c:v>37.1</c:v>
                </c:pt>
                <c:pt idx="7">
                  <c:v>37.1</c:v>
                </c:pt>
              </c:numCache>
            </c:numRef>
          </c:xVal>
          <c:yVal>
            <c:numRef>
              <c:f>Summary!$R$139:$R$146</c:f>
              <c:numCache>
                <c:formatCode>0.00</c:formatCode>
                <c:ptCount val="8"/>
                <c:pt idx="0">
                  <c:v>1.200597609561753</c:v>
                </c:pt>
                <c:pt idx="1">
                  <c:v>1.2182568807339449</c:v>
                </c:pt>
                <c:pt idx="2">
                  <c:v>1.1337254901960785</c:v>
                </c:pt>
                <c:pt idx="3">
                  <c:v>1.1310163934426229</c:v>
                </c:pt>
                <c:pt idx="4">
                  <c:v>1.0702092050209204</c:v>
                </c:pt>
                <c:pt idx="5">
                  <c:v>1.0690909090909091</c:v>
                </c:pt>
                <c:pt idx="6">
                  <c:v>0.99027972027972033</c:v>
                </c:pt>
                <c:pt idx="7">
                  <c:v>1.0156363636363637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B71-4976-882C-663F9A234A2C}"/>
            </c:ext>
          </c:extLst>
        </c:ser>
        <c:ser>
          <c:idx val="9"/>
          <c:order val="9"/>
          <c:tx>
            <c:v> Zhou (27)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Summary!$F$149:$F$175</c:f>
              <c:numCache>
                <c:formatCode>General</c:formatCode>
                <c:ptCount val="27"/>
                <c:pt idx="0">
                  <c:v>24.8</c:v>
                </c:pt>
                <c:pt idx="1">
                  <c:v>24.8</c:v>
                </c:pt>
                <c:pt idx="2">
                  <c:v>24.8</c:v>
                </c:pt>
                <c:pt idx="3">
                  <c:v>24.8</c:v>
                </c:pt>
                <c:pt idx="4">
                  <c:v>24.8</c:v>
                </c:pt>
                <c:pt idx="5">
                  <c:v>24.8</c:v>
                </c:pt>
                <c:pt idx="6">
                  <c:v>24.8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24.8</c:v>
                </c:pt>
                <c:pt idx="11">
                  <c:v>24.8</c:v>
                </c:pt>
                <c:pt idx="12">
                  <c:v>24.8</c:v>
                </c:pt>
                <c:pt idx="13">
                  <c:v>24.8</c:v>
                </c:pt>
                <c:pt idx="14">
                  <c:v>24.8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37.299999999999997</c:v>
                </c:pt>
                <c:pt idx="20">
                  <c:v>37.299999999999997</c:v>
                </c:pt>
                <c:pt idx="21">
                  <c:v>37.299999999999997</c:v>
                </c:pt>
                <c:pt idx="22">
                  <c:v>37.299999999999997</c:v>
                </c:pt>
                <c:pt idx="23">
                  <c:v>37.299999999999997</c:v>
                </c:pt>
                <c:pt idx="24">
                  <c:v>37.299999999999997</c:v>
                </c:pt>
                <c:pt idx="25">
                  <c:v>37.299999999999997</c:v>
                </c:pt>
                <c:pt idx="26">
                  <c:v>37.299999999999997</c:v>
                </c:pt>
              </c:numCache>
            </c:numRef>
          </c:xVal>
          <c:yVal>
            <c:numRef>
              <c:f>Summary!$R$149:$R$175</c:f>
              <c:numCache>
                <c:formatCode>0.00</c:formatCode>
                <c:ptCount val="27"/>
                <c:pt idx="0">
                  <c:v>1.1788405797101449</c:v>
                </c:pt>
                <c:pt idx="1">
                  <c:v>0.89491525423728813</c:v>
                </c:pt>
                <c:pt idx="2">
                  <c:v>1.2250000000000001</c:v>
                </c:pt>
                <c:pt idx="3">
                  <c:v>0.99707317073170743</c:v>
                </c:pt>
                <c:pt idx="4">
                  <c:v>1.110032362459547</c:v>
                </c:pt>
                <c:pt idx="5">
                  <c:v>1.0783171521035599</c:v>
                </c:pt>
                <c:pt idx="6">
                  <c:v>1.1363424124513619</c:v>
                </c:pt>
                <c:pt idx="7">
                  <c:v>1.0295719844357978</c:v>
                </c:pt>
                <c:pt idx="8">
                  <c:v>1.0056544502617801</c:v>
                </c:pt>
                <c:pt idx="9">
                  <c:v>1.0817486338797815</c:v>
                </c:pt>
                <c:pt idx="10">
                  <c:v>1.0150000000000001</c:v>
                </c:pt>
                <c:pt idx="11">
                  <c:v>1.0208333333333333</c:v>
                </c:pt>
                <c:pt idx="12">
                  <c:v>1.1759999999999999</c:v>
                </c:pt>
                <c:pt idx="13">
                  <c:v>1.0214084507042254</c:v>
                </c:pt>
                <c:pt idx="14">
                  <c:v>1.1456338028169015</c:v>
                </c:pt>
                <c:pt idx="15">
                  <c:v>1.0199095022624434</c:v>
                </c:pt>
                <c:pt idx="16">
                  <c:v>1.2114960629921261</c:v>
                </c:pt>
                <c:pt idx="17">
                  <c:v>1.2021333333333335</c:v>
                </c:pt>
                <c:pt idx="18">
                  <c:v>1.1863157894736842</c:v>
                </c:pt>
                <c:pt idx="19">
                  <c:v>1.2905232558139534</c:v>
                </c:pt>
                <c:pt idx="20">
                  <c:v>1.1352036199095021</c:v>
                </c:pt>
                <c:pt idx="21">
                  <c:v>1.2378947368421052</c:v>
                </c:pt>
                <c:pt idx="22">
                  <c:v>1.1547286821705427</c:v>
                </c:pt>
                <c:pt idx="23">
                  <c:v>1.0235555555555556</c:v>
                </c:pt>
                <c:pt idx="24">
                  <c:v>1.2323353293413175</c:v>
                </c:pt>
                <c:pt idx="25">
                  <c:v>1.0823880597014925</c:v>
                </c:pt>
                <c:pt idx="26">
                  <c:v>1.1863157894736842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B71-4976-882C-663F9A234A2C}"/>
            </c:ext>
          </c:extLst>
        </c:ser>
        <c:ser>
          <c:idx val="10"/>
          <c:order val="10"/>
          <c:tx>
            <c:v> Zhong '94 (35)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Summary!$F$178:$F$212</c:f>
              <c:numCache>
                <c:formatCode>General</c:formatCode>
                <c:ptCount val="35"/>
                <c:pt idx="0">
                  <c:v>22.4</c:v>
                </c:pt>
                <c:pt idx="1">
                  <c:v>28</c:v>
                </c:pt>
                <c:pt idx="2">
                  <c:v>22.4</c:v>
                </c:pt>
                <c:pt idx="3">
                  <c:v>28</c:v>
                </c:pt>
                <c:pt idx="4">
                  <c:v>28</c:v>
                </c:pt>
                <c:pt idx="5">
                  <c:v>22.4</c:v>
                </c:pt>
                <c:pt idx="6">
                  <c:v>22.4</c:v>
                </c:pt>
                <c:pt idx="7">
                  <c:v>22.4</c:v>
                </c:pt>
                <c:pt idx="8">
                  <c:v>22.4</c:v>
                </c:pt>
                <c:pt idx="9">
                  <c:v>22.4</c:v>
                </c:pt>
                <c:pt idx="10">
                  <c:v>22.4</c:v>
                </c:pt>
                <c:pt idx="11">
                  <c:v>22.4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35.200000000000003</c:v>
                </c:pt>
                <c:pt idx="30">
                  <c:v>35.200000000000003</c:v>
                </c:pt>
                <c:pt idx="31">
                  <c:v>35.200000000000003</c:v>
                </c:pt>
                <c:pt idx="32">
                  <c:v>35.200000000000003</c:v>
                </c:pt>
                <c:pt idx="33">
                  <c:v>35.200000000000003</c:v>
                </c:pt>
                <c:pt idx="34">
                  <c:v>35.200000000000003</c:v>
                </c:pt>
              </c:numCache>
            </c:numRef>
          </c:xVal>
          <c:yVal>
            <c:numRef>
              <c:f>Summary!$R$178:$R$212</c:f>
              <c:numCache>
                <c:formatCode>0.00</c:formatCode>
                <c:ptCount val="35"/>
                <c:pt idx="0">
                  <c:v>0.91654676258992807</c:v>
                </c:pt>
                <c:pt idx="1">
                  <c:v>0.89833333333333332</c:v>
                </c:pt>
                <c:pt idx="2">
                  <c:v>1.0681198910081744</c:v>
                </c:pt>
                <c:pt idx="3">
                  <c:v>1.1161111111111111</c:v>
                </c:pt>
                <c:pt idx="4">
                  <c:v>1.1083333333333334</c:v>
                </c:pt>
                <c:pt idx="5">
                  <c:v>1.1148148148148147</c:v>
                </c:pt>
                <c:pt idx="6">
                  <c:v>1</c:v>
                </c:pt>
                <c:pt idx="7">
                  <c:v>1.1042253521126761</c:v>
                </c:pt>
                <c:pt idx="8">
                  <c:v>0.99880095923261392</c:v>
                </c:pt>
                <c:pt idx="9">
                  <c:v>1.037037037037037</c:v>
                </c:pt>
                <c:pt idx="10">
                  <c:v>1.267832167832168</c:v>
                </c:pt>
                <c:pt idx="11">
                  <c:v>1.1439024390243904</c:v>
                </c:pt>
                <c:pt idx="12">
                  <c:v>1.2628865979381443</c:v>
                </c:pt>
                <c:pt idx="13">
                  <c:v>1.1320132013201321</c:v>
                </c:pt>
                <c:pt idx="14">
                  <c:v>1.2985</c:v>
                </c:pt>
                <c:pt idx="15">
                  <c:v>1.127</c:v>
                </c:pt>
                <c:pt idx="16">
                  <c:v>1.1386666666666665</c:v>
                </c:pt>
                <c:pt idx="17">
                  <c:v>1.1875763747454176</c:v>
                </c:pt>
                <c:pt idx="18">
                  <c:v>1.2353813559322033</c:v>
                </c:pt>
                <c:pt idx="19">
                  <c:v>1.1865470852017939</c:v>
                </c:pt>
                <c:pt idx="20">
                  <c:v>1.3224096385542168</c:v>
                </c:pt>
                <c:pt idx="21">
                  <c:v>1.2338983050847459</c:v>
                </c:pt>
                <c:pt idx="22">
                  <c:v>1.0585365853658537</c:v>
                </c:pt>
                <c:pt idx="23">
                  <c:v>1.0808988764044944</c:v>
                </c:pt>
                <c:pt idx="24">
                  <c:v>1.1161731207289294</c:v>
                </c:pt>
                <c:pt idx="25">
                  <c:v>1.2680221811460259</c:v>
                </c:pt>
                <c:pt idx="26">
                  <c:v>1.2658333333333334</c:v>
                </c:pt>
                <c:pt idx="27">
                  <c:v>1.1865470852017939</c:v>
                </c:pt>
                <c:pt idx="28">
                  <c:v>1.0275334608030593</c:v>
                </c:pt>
                <c:pt idx="29">
                  <c:v>1.2401234567901236</c:v>
                </c:pt>
                <c:pt idx="30">
                  <c:v>1.2677804295942723</c:v>
                </c:pt>
                <c:pt idx="31">
                  <c:v>1.1938053097345132</c:v>
                </c:pt>
                <c:pt idx="32">
                  <c:v>1.1979166666666667</c:v>
                </c:pt>
                <c:pt idx="33">
                  <c:v>1.1375</c:v>
                </c:pt>
                <c:pt idx="34">
                  <c:v>1.1488505747126436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B71-4976-882C-663F9A234A2C}"/>
            </c:ext>
          </c:extLst>
        </c:ser>
        <c:ser>
          <c:idx val="11"/>
          <c:order val="11"/>
          <c:tx>
            <c:v> Zhong '83 (31)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Summary!$F$215:$F$245</c:f>
              <c:numCache>
                <c:formatCode>General</c:formatCode>
                <c:ptCount val="31"/>
                <c:pt idx="0">
                  <c:v>30.7</c:v>
                </c:pt>
                <c:pt idx="1">
                  <c:v>30.7</c:v>
                </c:pt>
                <c:pt idx="2">
                  <c:v>30.7</c:v>
                </c:pt>
                <c:pt idx="3">
                  <c:v>30.7</c:v>
                </c:pt>
                <c:pt idx="4">
                  <c:v>30.7</c:v>
                </c:pt>
                <c:pt idx="5">
                  <c:v>30.7</c:v>
                </c:pt>
                <c:pt idx="6">
                  <c:v>30.7</c:v>
                </c:pt>
                <c:pt idx="7">
                  <c:v>21.5</c:v>
                </c:pt>
                <c:pt idx="8">
                  <c:v>21.5</c:v>
                </c:pt>
                <c:pt idx="9">
                  <c:v>21.5</c:v>
                </c:pt>
                <c:pt idx="10">
                  <c:v>21.5</c:v>
                </c:pt>
                <c:pt idx="11">
                  <c:v>21.5</c:v>
                </c:pt>
                <c:pt idx="12">
                  <c:v>21.5</c:v>
                </c:pt>
                <c:pt idx="13">
                  <c:v>21.5</c:v>
                </c:pt>
                <c:pt idx="14">
                  <c:v>21.5</c:v>
                </c:pt>
                <c:pt idx="15">
                  <c:v>21.5</c:v>
                </c:pt>
                <c:pt idx="16">
                  <c:v>30.7</c:v>
                </c:pt>
                <c:pt idx="17">
                  <c:v>30.7</c:v>
                </c:pt>
                <c:pt idx="18">
                  <c:v>30.7</c:v>
                </c:pt>
                <c:pt idx="19">
                  <c:v>30.7</c:v>
                </c:pt>
                <c:pt idx="20">
                  <c:v>30.7</c:v>
                </c:pt>
                <c:pt idx="21">
                  <c:v>30.7</c:v>
                </c:pt>
                <c:pt idx="22">
                  <c:v>30.7</c:v>
                </c:pt>
                <c:pt idx="23">
                  <c:v>30.7</c:v>
                </c:pt>
                <c:pt idx="24">
                  <c:v>30.7</c:v>
                </c:pt>
                <c:pt idx="25">
                  <c:v>30.7</c:v>
                </c:pt>
                <c:pt idx="26">
                  <c:v>30.7</c:v>
                </c:pt>
                <c:pt idx="27">
                  <c:v>30.7</c:v>
                </c:pt>
                <c:pt idx="28">
                  <c:v>30.7</c:v>
                </c:pt>
                <c:pt idx="29">
                  <c:v>30.7</c:v>
                </c:pt>
                <c:pt idx="30">
                  <c:v>30.7</c:v>
                </c:pt>
              </c:numCache>
            </c:numRef>
          </c:xVal>
          <c:yVal>
            <c:numRef>
              <c:f>Summary!$R$215:$R$245</c:f>
              <c:numCache>
                <c:formatCode>0.00</c:formatCode>
                <c:ptCount val="31"/>
                <c:pt idx="0">
                  <c:v>1.2936660268714011</c:v>
                </c:pt>
                <c:pt idx="1">
                  <c:v>1.2993630573248407</c:v>
                </c:pt>
                <c:pt idx="2">
                  <c:v>1.2934272300469483</c:v>
                </c:pt>
                <c:pt idx="3">
                  <c:v>1.1136950904392764</c:v>
                </c:pt>
                <c:pt idx="4">
                  <c:v>1.2301136363636365</c:v>
                </c:pt>
                <c:pt idx="5">
                  <c:v>1.3363363363363363</c:v>
                </c:pt>
                <c:pt idx="6">
                  <c:v>1.3489096573208723</c:v>
                </c:pt>
                <c:pt idx="7">
                  <c:v>1.5308875739644969</c:v>
                </c:pt>
                <c:pt idx="8">
                  <c:v>0.99475524475524479</c:v>
                </c:pt>
                <c:pt idx="9">
                  <c:v>1.47</c:v>
                </c:pt>
                <c:pt idx="10">
                  <c:v>1.4550869565217392</c:v>
                </c:pt>
                <c:pt idx="11">
                  <c:v>1.3544715447154472</c:v>
                </c:pt>
                <c:pt idx="12">
                  <c:v>1.4350000000000001</c:v>
                </c:pt>
                <c:pt idx="13">
                  <c:v>0.80529247910863511</c:v>
                </c:pt>
                <c:pt idx="14">
                  <c:v>1.479245283018868</c:v>
                </c:pt>
                <c:pt idx="15">
                  <c:v>1.3944664031620553</c:v>
                </c:pt>
                <c:pt idx="16">
                  <c:v>1.2162845849802373</c:v>
                </c:pt>
                <c:pt idx="17">
                  <c:v>1.1658620689655173</c:v>
                </c:pt>
                <c:pt idx="18">
                  <c:v>1.141747572815534</c:v>
                </c:pt>
                <c:pt idx="19">
                  <c:v>1.3774307304785895</c:v>
                </c:pt>
                <c:pt idx="20">
                  <c:v>1.1622641509433962</c:v>
                </c:pt>
                <c:pt idx="21">
                  <c:v>1.1529411764705884</c:v>
                </c:pt>
                <c:pt idx="22">
                  <c:v>1.0932947976878611</c:v>
                </c:pt>
                <c:pt idx="23">
                  <c:v>1.167859424920128</c:v>
                </c:pt>
                <c:pt idx="24">
                  <c:v>1.2368932038834952</c:v>
                </c:pt>
                <c:pt idx="25">
                  <c:v>1.3154362416107384</c:v>
                </c:pt>
                <c:pt idx="26">
                  <c:v>1.3082191780821917</c:v>
                </c:pt>
                <c:pt idx="27">
                  <c:v>1.2417808219178084</c:v>
                </c:pt>
                <c:pt idx="28">
                  <c:v>1.3429629629629631</c:v>
                </c:pt>
                <c:pt idx="29">
                  <c:v>1.3429629629629631</c:v>
                </c:pt>
                <c:pt idx="30">
                  <c:v>1.2818565400843882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B71-4976-882C-663F9A234A2C}"/>
            </c:ext>
          </c:extLst>
        </c:ser>
        <c:ser>
          <c:idx val="12"/>
          <c:order val="12"/>
          <c:tx>
            <c:v> Cai (41)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Summary!$F$248:$F$288</c:f>
              <c:numCache>
                <c:formatCode>0.0</c:formatCode>
                <c:ptCount val="41"/>
                <c:pt idx="0">
                  <c:v>38.207999999999998</c:v>
                </c:pt>
                <c:pt idx="1">
                  <c:v>38.207999999999998</c:v>
                </c:pt>
                <c:pt idx="2">
                  <c:v>38.207999999999998</c:v>
                </c:pt>
                <c:pt idx="3">
                  <c:v>41.096000000000004</c:v>
                </c:pt>
                <c:pt idx="4">
                  <c:v>41.096000000000004</c:v>
                </c:pt>
                <c:pt idx="5">
                  <c:v>41.096000000000004</c:v>
                </c:pt>
                <c:pt idx="6">
                  <c:v>38.207999999999998</c:v>
                </c:pt>
                <c:pt idx="7">
                  <c:v>38.207999999999998</c:v>
                </c:pt>
                <c:pt idx="8">
                  <c:v>38.207999999999998</c:v>
                </c:pt>
                <c:pt idx="9">
                  <c:v>38.207999999999998</c:v>
                </c:pt>
                <c:pt idx="10">
                  <c:v>41.096000000000004</c:v>
                </c:pt>
                <c:pt idx="11">
                  <c:v>41.096000000000004</c:v>
                </c:pt>
                <c:pt idx="12">
                  <c:v>41.096000000000004</c:v>
                </c:pt>
                <c:pt idx="13">
                  <c:v>41.096000000000004</c:v>
                </c:pt>
                <c:pt idx="14">
                  <c:v>41.096000000000004</c:v>
                </c:pt>
                <c:pt idx="15">
                  <c:v>41.096000000000004</c:v>
                </c:pt>
                <c:pt idx="16">
                  <c:v>41.096000000000004</c:v>
                </c:pt>
                <c:pt idx="17">
                  <c:v>41.096000000000004</c:v>
                </c:pt>
                <c:pt idx="18">
                  <c:v>41.096000000000004</c:v>
                </c:pt>
                <c:pt idx="19">
                  <c:v>41.096000000000004</c:v>
                </c:pt>
                <c:pt idx="20">
                  <c:v>41.096000000000004</c:v>
                </c:pt>
                <c:pt idx="21">
                  <c:v>41.096000000000004</c:v>
                </c:pt>
                <c:pt idx="22">
                  <c:v>41.096000000000004</c:v>
                </c:pt>
                <c:pt idx="23">
                  <c:v>41.096000000000004</c:v>
                </c:pt>
                <c:pt idx="24">
                  <c:v>41.096000000000004</c:v>
                </c:pt>
                <c:pt idx="25">
                  <c:v>41.096000000000004</c:v>
                </c:pt>
                <c:pt idx="26">
                  <c:v>41.096000000000004</c:v>
                </c:pt>
                <c:pt idx="27">
                  <c:v>27.8</c:v>
                </c:pt>
                <c:pt idx="28">
                  <c:v>27.808</c:v>
                </c:pt>
                <c:pt idx="29">
                  <c:v>27.808</c:v>
                </c:pt>
                <c:pt idx="30">
                  <c:v>27.808</c:v>
                </c:pt>
                <c:pt idx="31">
                  <c:v>27.808</c:v>
                </c:pt>
                <c:pt idx="32">
                  <c:v>27.808</c:v>
                </c:pt>
                <c:pt idx="33">
                  <c:v>27.808</c:v>
                </c:pt>
                <c:pt idx="34">
                  <c:v>27.808</c:v>
                </c:pt>
                <c:pt idx="35">
                  <c:v>27.808</c:v>
                </c:pt>
                <c:pt idx="36">
                  <c:v>27.808</c:v>
                </c:pt>
                <c:pt idx="37">
                  <c:v>27.808</c:v>
                </c:pt>
                <c:pt idx="38">
                  <c:v>27.808</c:v>
                </c:pt>
                <c:pt idx="39">
                  <c:v>27.808</c:v>
                </c:pt>
                <c:pt idx="40">
                  <c:v>27.808</c:v>
                </c:pt>
              </c:numCache>
            </c:numRef>
          </c:xVal>
          <c:yVal>
            <c:numRef>
              <c:f>Summary!$R$248:$R$288</c:f>
              <c:numCache>
                <c:formatCode>0.00</c:formatCode>
                <c:ptCount val="41"/>
                <c:pt idx="0">
                  <c:v>1.312150279776179</c:v>
                </c:pt>
                <c:pt idx="1">
                  <c:v>1.2533972821742605</c:v>
                </c:pt>
                <c:pt idx="2">
                  <c:v>1.3012448132780083</c:v>
                </c:pt>
                <c:pt idx="3">
                  <c:v>1.3333333333333333</c:v>
                </c:pt>
                <c:pt idx="4">
                  <c:v>1.1081612586037364</c:v>
                </c:pt>
                <c:pt idx="5">
                  <c:v>1.267687434002112</c:v>
                </c:pt>
                <c:pt idx="6">
                  <c:v>1.1402854006586169</c:v>
                </c:pt>
                <c:pt idx="7">
                  <c:v>1.1617370892018779</c:v>
                </c:pt>
                <c:pt idx="8">
                  <c:v>1.1052631578947369</c:v>
                </c:pt>
                <c:pt idx="9">
                  <c:v>1.2232220609579099</c:v>
                </c:pt>
                <c:pt idx="10">
                  <c:v>1.2250000000000001</c:v>
                </c:pt>
                <c:pt idx="11">
                  <c:v>1.1078260869565217</c:v>
                </c:pt>
                <c:pt idx="12">
                  <c:v>1.2334482758620688</c:v>
                </c:pt>
                <c:pt idx="13">
                  <c:v>1.299147485080989</c:v>
                </c:pt>
                <c:pt idx="14">
                  <c:v>1.1212321232123212</c:v>
                </c:pt>
                <c:pt idx="15">
                  <c:v>1.1844925883694413</c:v>
                </c:pt>
                <c:pt idx="16">
                  <c:v>1.1565390070921986</c:v>
                </c:pt>
                <c:pt idx="17">
                  <c:v>1.1329078014184397</c:v>
                </c:pt>
                <c:pt idx="18">
                  <c:v>1.0683438155136269</c:v>
                </c:pt>
                <c:pt idx="19">
                  <c:v>1.0492505353319057</c:v>
                </c:pt>
                <c:pt idx="20">
                  <c:v>1.2238232468780019</c:v>
                </c:pt>
                <c:pt idx="21">
                  <c:v>1.1340405014464803</c:v>
                </c:pt>
                <c:pt idx="22">
                  <c:v>1.1312581063553826</c:v>
                </c:pt>
                <c:pt idx="23">
                  <c:v>1.1503242542153047</c:v>
                </c:pt>
                <c:pt idx="24">
                  <c:v>1.0238805970149254</c:v>
                </c:pt>
                <c:pt idx="25">
                  <c:v>1.0238805970149254</c:v>
                </c:pt>
                <c:pt idx="26">
                  <c:v>1.0622222222222222</c:v>
                </c:pt>
                <c:pt idx="27">
                  <c:v>0.98838630806845962</c:v>
                </c:pt>
                <c:pt idx="28">
                  <c:v>0.95843520782396086</c:v>
                </c:pt>
                <c:pt idx="29">
                  <c:v>1.024390243902439</c:v>
                </c:pt>
                <c:pt idx="30">
                  <c:v>1.0192682926829266</c:v>
                </c:pt>
                <c:pt idx="31">
                  <c:v>1.051076923076923</c:v>
                </c:pt>
                <c:pt idx="32">
                  <c:v>1.1092565947242206</c:v>
                </c:pt>
                <c:pt idx="33">
                  <c:v>1.0783171521035599</c:v>
                </c:pt>
                <c:pt idx="34">
                  <c:v>1.021498371335505</c:v>
                </c:pt>
                <c:pt idx="35">
                  <c:v>1.0677850162866449</c:v>
                </c:pt>
                <c:pt idx="36">
                  <c:v>1.1395871559633028</c:v>
                </c:pt>
                <c:pt idx="37">
                  <c:v>1.0416485900216919</c:v>
                </c:pt>
                <c:pt idx="38">
                  <c:v>1.0394722955145119</c:v>
                </c:pt>
                <c:pt idx="39">
                  <c:v>1.0446437994722955</c:v>
                </c:pt>
                <c:pt idx="40">
                  <c:v>1.1087591240875914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B71-4976-882C-663F9A234A2C}"/>
            </c:ext>
          </c:extLst>
        </c:ser>
        <c:ser>
          <c:idx val="13"/>
          <c:order val="13"/>
          <c:tx>
            <c:v> Gu (9)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Data!$F$289:$F$297</c:f>
              <c:numCache>
                <c:formatCode>0.0</c:formatCode>
                <c:ptCount val="9"/>
                <c:pt idx="0">
                  <c:v>70.8</c:v>
                </c:pt>
                <c:pt idx="1">
                  <c:v>70.8</c:v>
                </c:pt>
                <c:pt idx="2">
                  <c:v>70.8</c:v>
                </c:pt>
                <c:pt idx="3">
                  <c:v>70.8</c:v>
                </c:pt>
                <c:pt idx="4">
                  <c:v>70.8</c:v>
                </c:pt>
                <c:pt idx="5">
                  <c:v>70.8</c:v>
                </c:pt>
                <c:pt idx="6">
                  <c:v>70.8</c:v>
                </c:pt>
                <c:pt idx="7">
                  <c:v>70.8</c:v>
                </c:pt>
                <c:pt idx="8">
                  <c:v>70.8</c:v>
                </c:pt>
              </c:numCache>
            </c:numRef>
          </c:xVal>
          <c:yVal>
            <c:numRef>
              <c:f>Summary!$R$291:$R$299</c:f>
              <c:numCache>
                <c:formatCode>0.00</c:formatCode>
                <c:ptCount val="9"/>
                <c:pt idx="0">
                  <c:v>1.0868510431829208</c:v>
                </c:pt>
                <c:pt idx="1">
                  <c:v>0.98873591989987486</c:v>
                </c:pt>
                <c:pt idx="2">
                  <c:v>0.98719999999999997</c:v>
                </c:pt>
                <c:pt idx="3">
                  <c:v>1.0024449877750612</c:v>
                </c:pt>
                <c:pt idx="4">
                  <c:v>1.1868256672345259</c:v>
                </c:pt>
                <c:pt idx="5">
                  <c:v>0.94108645753634279</c:v>
                </c:pt>
                <c:pt idx="6">
                  <c:v>1.1476664116296864</c:v>
                </c:pt>
                <c:pt idx="7">
                  <c:v>1.2376237623762376</c:v>
                </c:pt>
                <c:pt idx="8">
                  <c:v>0.75835475578406175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B71-4976-882C-663F9A234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90143"/>
        <c:axId val="1"/>
      </c:scatterChart>
      <c:valAx>
        <c:axId val="5782901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Concrete Cylinder Strength   MPa</a:t>
                </a:r>
              </a:p>
            </c:rich>
          </c:tx>
          <c:layout>
            <c:manualLayout>
              <c:xMode val="edge"/>
              <c:yMode val="edge"/>
              <c:x val="0.40847983453981385"/>
              <c:y val="0.8220338983050847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344364012409514E-2"/>
              <c:y val="0.36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90143"/>
        <c:crosses val="autoZero"/>
        <c:crossBetween val="midCat"/>
        <c:majorUnit val="0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593588417786964E-2"/>
          <c:y val="0.87118644067796613"/>
          <c:w val="0.76835573940020685"/>
          <c:h val="0.13050847457627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Long Circular CFST Tests compared with EC4 second order analysis</a:t>
            </a:r>
          </a:p>
        </c:rich>
      </c:tx>
      <c:layout>
        <c:manualLayout>
          <c:xMode val="edge"/>
          <c:yMode val="edge"/>
          <c:x val="0.229744728079911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21420643732E-2"/>
          <c:y val="0.12071778140293637"/>
          <c:w val="0.86459489456159822"/>
          <c:h val="0.76835236541598695"/>
        </c:manualLayout>
      </c:layout>
      <c:scatterChart>
        <c:scatterStyle val="lineMarker"/>
        <c:varyColors val="0"/>
        <c:ser>
          <c:idx val="0"/>
          <c:order val="0"/>
          <c:tx>
            <c:v> Neogi (17)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Summary!$L$10:$L$26</c:f>
              <c:numCache>
                <c:formatCode>0.000</c:formatCode>
                <c:ptCount val="17"/>
                <c:pt idx="0">
                  <c:v>0.84173534035842412</c:v>
                </c:pt>
                <c:pt idx="1">
                  <c:v>0.83508278463468222</c:v>
                </c:pt>
                <c:pt idx="2">
                  <c:v>0.78404851306586765</c:v>
                </c:pt>
                <c:pt idx="3">
                  <c:v>0.76793293410275876</c:v>
                </c:pt>
                <c:pt idx="4">
                  <c:v>0.76259249883876279</c:v>
                </c:pt>
                <c:pt idx="5">
                  <c:v>0.76570009683394247</c:v>
                </c:pt>
                <c:pt idx="6">
                  <c:v>0.77006045034165704</c:v>
                </c:pt>
                <c:pt idx="7">
                  <c:v>0.89279468727224232</c:v>
                </c:pt>
                <c:pt idx="8">
                  <c:v>0.86056368025147267</c:v>
                </c:pt>
                <c:pt idx="9">
                  <c:v>0.93557051876111541</c:v>
                </c:pt>
                <c:pt idx="10">
                  <c:v>0.54764432153807019</c:v>
                </c:pt>
                <c:pt idx="11">
                  <c:v>0.5315327258712329</c:v>
                </c:pt>
                <c:pt idx="12">
                  <c:v>0.63694997261085295</c:v>
                </c:pt>
                <c:pt idx="13">
                  <c:v>0.66810647474410001</c:v>
                </c:pt>
                <c:pt idx="14">
                  <c:v>0.65917206681084139</c:v>
                </c:pt>
                <c:pt idx="15">
                  <c:v>0.68951452518448531</c:v>
                </c:pt>
                <c:pt idx="16">
                  <c:v>0.66799653140975268</c:v>
                </c:pt>
              </c:numCache>
            </c:numRef>
          </c:xVal>
          <c:yVal>
            <c:numRef>
              <c:f>Summary!$V$10:$V$26</c:f>
              <c:numCache>
                <c:formatCode>0.00</c:formatCode>
                <c:ptCount val="17"/>
                <c:pt idx="0">
                  <c:v>1.1207207207207208</c:v>
                </c:pt>
                <c:pt idx="1">
                  <c:v>1.1020408163265305</c:v>
                </c:pt>
                <c:pt idx="2">
                  <c:v>1.075268817204301</c:v>
                </c:pt>
                <c:pt idx="3">
                  <c:v>1.0245901639344261</c:v>
                </c:pt>
                <c:pt idx="4">
                  <c:v>1.0015337423312884</c:v>
                </c:pt>
                <c:pt idx="5">
                  <c:v>1.0054421768707482</c:v>
                </c:pt>
                <c:pt idx="6">
                  <c:v>0.97554697554697556</c:v>
                </c:pt>
                <c:pt idx="7">
                  <c:v>0.93197278911564629</c:v>
                </c:pt>
                <c:pt idx="8">
                  <c:v>0.96140350877192982</c:v>
                </c:pt>
                <c:pt idx="9">
                  <c:v>1.0747422680412371</c:v>
                </c:pt>
                <c:pt idx="10">
                  <c:v>1.587171052631579</c:v>
                </c:pt>
                <c:pt idx="11">
                  <c:v>1.4116059379217274</c:v>
                </c:pt>
                <c:pt idx="12">
                  <c:v>1.715725806451613</c:v>
                </c:pt>
                <c:pt idx="13">
                  <c:v>1.2123287671232876</c:v>
                </c:pt>
                <c:pt idx="14">
                  <c:v>1.2232558139534884</c:v>
                </c:pt>
                <c:pt idx="15">
                  <c:v>1.4638297872340424</c:v>
                </c:pt>
                <c:pt idx="16">
                  <c:v>1.3271767810026385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7E-49A8-91DE-40C6B10C109C}"/>
            </c:ext>
          </c:extLst>
        </c:ser>
        <c:ser>
          <c:idx val="1"/>
          <c:order val="1"/>
          <c:tx>
            <c:v> Rangan (18)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Summary!$L$30:$L$47</c:f>
              <c:numCache>
                <c:formatCode>0.000</c:formatCode>
                <c:ptCount val="18"/>
                <c:pt idx="0">
                  <c:v>0.41786820422663384</c:v>
                </c:pt>
                <c:pt idx="1">
                  <c:v>0.41786820422663384</c:v>
                </c:pt>
                <c:pt idx="2">
                  <c:v>0.67903583186827998</c:v>
                </c:pt>
                <c:pt idx="3">
                  <c:v>0.67903583186827998</c:v>
                </c:pt>
                <c:pt idx="4">
                  <c:v>0.80936106387955697</c:v>
                </c:pt>
                <c:pt idx="5">
                  <c:v>0.94020345950992612</c:v>
                </c:pt>
                <c:pt idx="6">
                  <c:v>0.94020345950992612</c:v>
                </c:pt>
                <c:pt idx="7">
                  <c:v>1.2013710871515724</c:v>
                </c:pt>
                <c:pt idx="8">
                  <c:v>1.2013710871515724</c:v>
                </c:pt>
                <c:pt idx="9">
                  <c:v>1.2206779731809831</c:v>
                </c:pt>
                <c:pt idx="10">
                  <c:v>0.95637163140960224</c:v>
                </c:pt>
                <c:pt idx="11">
                  <c:v>0.69206528963822123</c:v>
                </c:pt>
                <c:pt idx="12">
                  <c:v>0.42775894786684027</c:v>
                </c:pt>
                <c:pt idx="13">
                  <c:v>0.36168236242399504</c:v>
                </c:pt>
                <c:pt idx="14">
                  <c:v>1.1068055260823593</c:v>
                </c:pt>
                <c:pt idx="15">
                  <c:v>0.86715532670270323</c:v>
                </c:pt>
                <c:pt idx="16">
                  <c:v>0.62750512732304708</c:v>
                </c:pt>
                <c:pt idx="17">
                  <c:v>0.38785492794339088</c:v>
                </c:pt>
              </c:numCache>
            </c:numRef>
          </c:xVal>
          <c:yVal>
            <c:numRef>
              <c:f>Summary!$V$30:$V$47</c:f>
              <c:numCache>
                <c:formatCode>0.00</c:formatCode>
                <c:ptCount val="18"/>
                <c:pt idx="0">
                  <c:v>0.98623853211009171</c:v>
                </c:pt>
                <c:pt idx="1">
                  <c:v>1.0491071428571428</c:v>
                </c:pt>
                <c:pt idx="2">
                  <c:v>0.96952908587257614</c:v>
                </c:pt>
                <c:pt idx="3">
                  <c:v>1.0674157303370786</c:v>
                </c:pt>
                <c:pt idx="4">
                  <c:v>0.99683544303797467</c:v>
                </c:pt>
                <c:pt idx="5">
                  <c:v>1.037037037037037</c:v>
                </c:pt>
                <c:pt idx="6">
                  <c:v>1.0294117647058822</c:v>
                </c:pt>
                <c:pt idx="7">
                  <c:v>1.164021164021164</c:v>
                </c:pt>
                <c:pt idx="8">
                  <c:v>1.2727272727272727</c:v>
                </c:pt>
                <c:pt idx="9">
                  <c:v>1.1242603550295858</c:v>
                </c:pt>
                <c:pt idx="10">
                  <c:v>1.0478260869565217</c:v>
                </c:pt>
                <c:pt idx="11">
                  <c:v>0.92079207920792083</c:v>
                </c:pt>
                <c:pt idx="12">
                  <c:v>0.90581717451523547</c:v>
                </c:pt>
                <c:pt idx="13">
                  <c:v>1.1548913043478262</c:v>
                </c:pt>
                <c:pt idx="14">
                  <c:v>0.86046511627906974</c:v>
                </c:pt>
                <c:pt idx="15">
                  <c:v>0.85251798561151082</c:v>
                </c:pt>
                <c:pt idx="16">
                  <c:v>0.9</c:v>
                </c:pt>
                <c:pt idx="17">
                  <c:v>1.0025839793281655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7E-49A8-91DE-40C6B10C109C}"/>
            </c:ext>
          </c:extLst>
        </c:ser>
        <c:ser>
          <c:idx val="2"/>
          <c:order val="2"/>
          <c:tx>
            <c:v> Kilpatrick (15)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Summary!$L$50:$L$64</c:f>
              <c:numCache>
                <c:formatCode>0.000</c:formatCode>
                <c:ptCount val="15"/>
                <c:pt idx="0">
                  <c:v>0.40656872436178254</c:v>
                </c:pt>
                <c:pt idx="1">
                  <c:v>0.5596142343506697</c:v>
                </c:pt>
                <c:pt idx="2">
                  <c:v>0.7126597443395567</c:v>
                </c:pt>
                <c:pt idx="3">
                  <c:v>0.85572402541612502</c:v>
                </c:pt>
                <c:pt idx="4">
                  <c:v>1.0154236880132246</c:v>
                </c:pt>
                <c:pt idx="5">
                  <c:v>1.1684691980021116</c:v>
                </c:pt>
                <c:pt idx="6">
                  <c:v>1.3181876316868926</c:v>
                </c:pt>
                <c:pt idx="7">
                  <c:v>1.4712331416757796</c:v>
                </c:pt>
                <c:pt idx="8">
                  <c:v>0.86429351818843869</c:v>
                </c:pt>
                <c:pt idx="9">
                  <c:v>0.86429351818843869</c:v>
                </c:pt>
                <c:pt idx="10">
                  <c:v>0.86429351818843869</c:v>
                </c:pt>
                <c:pt idx="11">
                  <c:v>0.86429351818843869</c:v>
                </c:pt>
                <c:pt idx="12">
                  <c:v>0.86429351818843869</c:v>
                </c:pt>
                <c:pt idx="13">
                  <c:v>0.86429351818843869</c:v>
                </c:pt>
                <c:pt idx="14">
                  <c:v>0.86429351818843869</c:v>
                </c:pt>
              </c:numCache>
            </c:numRef>
          </c:xVal>
          <c:yVal>
            <c:numRef>
              <c:f>Summary!$V$50:$V$64</c:f>
              <c:numCache>
                <c:formatCode>0.00</c:formatCode>
                <c:ptCount val="15"/>
                <c:pt idx="0">
                  <c:v>1.1336405529953917</c:v>
                </c:pt>
                <c:pt idx="1">
                  <c:v>1.0505050505050506</c:v>
                </c:pt>
                <c:pt idx="2">
                  <c:v>1.0514285714285714</c:v>
                </c:pt>
                <c:pt idx="3">
                  <c:v>1.0657894736842106</c:v>
                </c:pt>
                <c:pt idx="4">
                  <c:v>1.1015625</c:v>
                </c:pt>
                <c:pt idx="5">
                  <c:v>1.1203703703703705</c:v>
                </c:pt>
                <c:pt idx="6">
                  <c:v>1.1505376344086022</c:v>
                </c:pt>
                <c:pt idx="7">
                  <c:v>1.2</c:v>
                </c:pt>
                <c:pt idx="8">
                  <c:v>1.0840840840840842</c:v>
                </c:pt>
                <c:pt idx="9">
                  <c:v>1.0880281690140845</c:v>
                </c:pt>
                <c:pt idx="10">
                  <c:v>1.1224489795918366</c:v>
                </c:pt>
                <c:pt idx="11">
                  <c:v>1.1059907834101383</c:v>
                </c:pt>
                <c:pt idx="12">
                  <c:v>1.1458333333333333</c:v>
                </c:pt>
                <c:pt idx="13">
                  <c:v>1.2129032258064516</c:v>
                </c:pt>
                <c:pt idx="14">
                  <c:v>1.2061068702290076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D7E-49A8-91DE-40C6B10C109C}"/>
            </c:ext>
          </c:extLst>
        </c:ser>
        <c:ser>
          <c:idx val="3"/>
          <c:order val="3"/>
          <c:tx>
            <c:v> Matsui (18)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Summary!$L$69:$L$86</c:f>
              <c:numCache>
                <c:formatCode>0.000</c:formatCode>
                <c:ptCount val="18"/>
                <c:pt idx="0">
                  <c:v>0.1853577891223348</c:v>
                </c:pt>
                <c:pt idx="1">
                  <c:v>0.1853577891223348</c:v>
                </c:pt>
                <c:pt idx="2">
                  <c:v>0.1853577891223348</c:v>
                </c:pt>
                <c:pt idx="3">
                  <c:v>0.37082778029619645</c:v>
                </c:pt>
                <c:pt idx="4">
                  <c:v>0.37082778029619645</c:v>
                </c:pt>
                <c:pt idx="5">
                  <c:v>0.37082778029619645</c:v>
                </c:pt>
                <c:pt idx="6">
                  <c:v>0.55596116531547757</c:v>
                </c:pt>
                <c:pt idx="7">
                  <c:v>0.55596116531547757</c:v>
                </c:pt>
                <c:pt idx="8">
                  <c:v>0.55596116531547757</c:v>
                </c:pt>
                <c:pt idx="9">
                  <c:v>0.83422225310203346</c:v>
                </c:pt>
                <c:pt idx="10">
                  <c:v>0.83422225310203346</c:v>
                </c:pt>
                <c:pt idx="11">
                  <c:v>0.83422225310203346</c:v>
                </c:pt>
                <c:pt idx="12">
                  <c:v>1.1122028357597722</c:v>
                </c:pt>
                <c:pt idx="13">
                  <c:v>1.1122028357597722</c:v>
                </c:pt>
                <c:pt idx="14">
                  <c:v>1.1122028357597722</c:v>
                </c:pt>
                <c:pt idx="15">
                  <c:v>1.3901834184175113</c:v>
                </c:pt>
                <c:pt idx="16">
                  <c:v>1.3901834184175113</c:v>
                </c:pt>
                <c:pt idx="17">
                  <c:v>1.3901834184175113</c:v>
                </c:pt>
              </c:numCache>
            </c:numRef>
          </c:xVal>
          <c:yVal>
            <c:numRef>
              <c:f>Summary!$V$69:$V$86</c:f>
              <c:numCache>
                <c:formatCode>0.00</c:formatCode>
                <c:ptCount val="18"/>
                <c:pt idx="0">
                  <c:v>1.0895779500430662</c:v>
                </c:pt>
                <c:pt idx="1">
                  <c:v>1.1312684365781711</c:v>
                </c:pt>
                <c:pt idx="2">
                  <c:v>1.2798165137614679</c:v>
                </c:pt>
                <c:pt idx="3">
                  <c:v>0.9853479853479854</c:v>
                </c:pt>
                <c:pt idx="4">
                  <c:v>1.0972886762360448</c:v>
                </c:pt>
                <c:pt idx="5">
                  <c:v>1.0926829268292684</c:v>
                </c:pt>
                <c:pt idx="6">
                  <c:v>0.93981945837512537</c:v>
                </c:pt>
                <c:pt idx="7">
                  <c:v>1.0194003527336861</c:v>
                </c:pt>
                <c:pt idx="8">
                  <c:v>1.0638297872340425</c:v>
                </c:pt>
                <c:pt idx="9">
                  <c:v>0.95516811955168124</c:v>
                </c:pt>
                <c:pt idx="10">
                  <c:v>1.0196078431372548</c:v>
                </c:pt>
                <c:pt idx="11">
                  <c:v>1.0031446540880504</c:v>
                </c:pt>
                <c:pt idx="12">
                  <c:v>1.042158516020236</c:v>
                </c:pt>
                <c:pt idx="13">
                  <c:v>0.96685082872928174</c:v>
                </c:pt>
                <c:pt idx="14">
                  <c:v>1.09375</c:v>
                </c:pt>
                <c:pt idx="15">
                  <c:v>1.0888382687927107</c:v>
                </c:pt>
                <c:pt idx="16">
                  <c:v>1.1474820143884892</c:v>
                </c:pt>
                <c:pt idx="17">
                  <c:v>1.3366336633663367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D7E-49A8-91DE-40C6B10C109C}"/>
            </c:ext>
          </c:extLst>
        </c:ser>
        <c:ser>
          <c:idx val="4"/>
          <c:order val="4"/>
          <c:tx>
            <c:v> Johamsson (2)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Summary!$L$89:$L$90</c:f>
              <c:numCache>
                <c:formatCode>0.000</c:formatCode>
                <c:ptCount val="2"/>
                <c:pt idx="0">
                  <c:v>0.89193049500973909</c:v>
                </c:pt>
                <c:pt idx="1">
                  <c:v>0.89854719007657691</c:v>
                </c:pt>
              </c:numCache>
            </c:numRef>
          </c:xVal>
          <c:yVal>
            <c:numRef>
              <c:f>Summary!$V$89:$V$90</c:f>
              <c:numCache>
                <c:formatCode>0.00</c:formatCode>
                <c:ptCount val="2"/>
                <c:pt idx="0">
                  <c:v>1.0318791946308725</c:v>
                </c:pt>
                <c:pt idx="1">
                  <c:v>1.0304054054054055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D7E-49A8-91DE-40C6B10C109C}"/>
            </c:ext>
          </c:extLst>
        </c:ser>
        <c:ser>
          <c:idx val="5"/>
          <c:order val="5"/>
          <c:tx>
            <c:v> Gopal (16)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Summary!$L$93:$L$106</c:f>
              <c:numCache>
                <c:formatCode>0.000_)</c:formatCode>
                <c:ptCount val="14"/>
                <c:pt idx="0">
                  <c:v>0.36788309648142664</c:v>
                </c:pt>
                <c:pt idx="1">
                  <c:v>0.49906621615697416</c:v>
                </c:pt>
                <c:pt idx="2">
                  <c:v>0.63024933583252163</c:v>
                </c:pt>
                <c:pt idx="3">
                  <c:v>0.75858064855860075</c:v>
                </c:pt>
                <c:pt idx="4">
                  <c:v>0.88691196128467986</c:v>
                </c:pt>
                <c:pt idx="5">
                  <c:v>1.0180950809602274</c:v>
                </c:pt>
                <c:pt idx="6">
                  <c:v>0.88691196128467986</c:v>
                </c:pt>
                <c:pt idx="7">
                  <c:v>0.36788309648142664</c:v>
                </c:pt>
                <c:pt idx="8">
                  <c:v>0.49906621615697416</c:v>
                </c:pt>
                <c:pt idx="9">
                  <c:v>0.63024933583252163</c:v>
                </c:pt>
                <c:pt idx="10">
                  <c:v>0.75858064855860075</c:v>
                </c:pt>
                <c:pt idx="11">
                  <c:v>0.88691196128467986</c:v>
                </c:pt>
                <c:pt idx="12">
                  <c:v>1.0180950809602274</c:v>
                </c:pt>
                <c:pt idx="13">
                  <c:v>0.88691196128467986</c:v>
                </c:pt>
              </c:numCache>
            </c:numRef>
          </c:xVal>
          <c:yVal>
            <c:numRef>
              <c:f>Summary!$V$93:$V$106</c:f>
              <c:numCache>
                <c:formatCode>0.00</c:formatCode>
                <c:ptCount val="14"/>
                <c:pt idx="0">
                  <c:v>1.7159763313609468</c:v>
                </c:pt>
                <c:pt idx="1">
                  <c:v>1.7337662337662338</c:v>
                </c:pt>
                <c:pt idx="2">
                  <c:v>1.7753623188405796</c:v>
                </c:pt>
                <c:pt idx="3">
                  <c:v>1.8677685950413223</c:v>
                </c:pt>
                <c:pt idx="4">
                  <c:v>1.9807692307692308</c:v>
                </c:pt>
                <c:pt idx="5">
                  <c:v>2.0786516853932584</c:v>
                </c:pt>
                <c:pt idx="6">
                  <c:v>1.6049382716049383</c:v>
                </c:pt>
                <c:pt idx="7">
                  <c:v>1.6176470588235294</c:v>
                </c:pt>
                <c:pt idx="8">
                  <c:v>1.6451612903225807</c:v>
                </c:pt>
                <c:pt idx="9">
                  <c:v>1.6906474820143884</c:v>
                </c:pt>
                <c:pt idx="10">
                  <c:v>1.8016528925619835</c:v>
                </c:pt>
                <c:pt idx="11">
                  <c:v>1.9807692307692308</c:v>
                </c:pt>
                <c:pt idx="12">
                  <c:v>2.2159090909090908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D7E-49A8-91DE-40C6B10C109C}"/>
            </c:ext>
          </c:extLst>
        </c:ser>
        <c:ser>
          <c:idx val="6"/>
          <c:order val="6"/>
          <c:tx>
            <c:v> Baochun (14)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Summary!$L$112:$L$125</c:f>
              <c:numCache>
                <c:formatCode>0.000</c:formatCode>
                <c:ptCount val="14"/>
                <c:pt idx="0">
                  <c:v>0.22278381457889682</c:v>
                </c:pt>
                <c:pt idx="1">
                  <c:v>0.2260859878884017</c:v>
                </c:pt>
                <c:pt idx="2">
                  <c:v>0.22469253906252326</c:v>
                </c:pt>
                <c:pt idx="3">
                  <c:v>0.22075214261308232</c:v>
                </c:pt>
                <c:pt idx="4">
                  <c:v>0.22075214261308232</c:v>
                </c:pt>
                <c:pt idx="5">
                  <c:v>0.22383634622492593</c:v>
                </c:pt>
                <c:pt idx="6">
                  <c:v>0.22511124122090509</c:v>
                </c:pt>
                <c:pt idx="7">
                  <c:v>0.22511124122090509</c:v>
                </c:pt>
                <c:pt idx="8">
                  <c:v>0.22383634622492593</c:v>
                </c:pt>
                <c:pt idx="9">
                  <c:v>0.22383634622492593</c:v>
                </c:pt>
                <c:pt idx="10">
                  <c:v>0.23122183376167124</c:v>
                </c:pt>
                <c:pt idx="11">
                  <c:v>0.23122183376167124</c:v>
                </c:pt>
                <c:pt idx="12">
                  <c:v>0.22850565660828429</c:v>
                </c:pt>
                <c:pt idx="13">
                  <c:v>0.2310993088553201</c:v>
                </c:pt>
              </c:numCache>
            </c:numRef>
          </c:xVal>
          <c:yVal>
            <c:numRef>
              <c:f>Summary!$V$112:$V$125</c:f>
              <c:numCache>
                <c:formatCode>0.00</c:formatCode>
                <c:ptCount val="14"/>
                <c:pt idx="0">
                  <c:v>1.0078157136980666</c:v>
                </c:pt>
                <c:pt idx="1">
                  <c:v>0.97589098532494756</c:v>
                </c:pt>
                <c:pt idx="2">
                  <c:v>0.91741225051617348</c:v>
                </c:pt>
                <c:pt idx="3">
                  <c:v>0.86021505376344087</c:v>
                </c:pt>
                <c:pt idx="4">
                  <c:v>0.84988962472406182</c:v>
                </c:pt>
                <c:pt idx="5">
                  <c:v>0.84453565931246788</c:v>
                </c:pt>
                <c:pt idx="6">
                  <c:v>0.8328840970350404</c:v>
                </c:pt>
                <c:pt idx="7">
                  <c:v>0.88282647584973162</c:v>
                </c:pt>
                <c:pt idx="8">
                  <c:v>0.77790697674418607</c:v>
                </c:pt>
                <c:pt idx="9">
                  <c:v>0.84773060029282576</c:v>
                </c:pt>
                <c:pt idx="10">
                  <c:v>0.80906921241050123</c:v>
                </c:pt>
                <c:pt idx="11">
                  <c:v>0.97750642673521848</c:v>
                </c:pt>
                <c:pt idx="12">
                  <c:v>0.88820960698689955</c:v>
                </c:pt>
                <c:pt idx="13">
                  <c:v>0.92385218365061594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D7E-49A8-91DE-40C6B10C109C}"/>
            </c:ext>
          </c:extLst>
        </c:ser>
        <c:ser>
          <c:idx val="7"/>
          <c:order val="7"/>
          <c:tx>
            <c:v> Han (5)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Summary!$L$129:$L$133</c:f>
              <c:numCache>
                <c:formatCode>0.000</c:formatCode>
                <c:ptCount val="5"/>
                <c:pt idx="0">
                  <c:v>0.4838460195901722</c:v>
                </c:pt>
                <c:pt idx="1">
                  <c:v>0.4838460195901722</c:v>
                </c:pt>
                <c:pt idx="2">
                  <c:v>0.4838460195901722</c:v>
                </c:pt>
                <c:pt idx="3">
                  <c:v>0.4838460195901722</c:v>
                </c:pt>
                <c:pt idx="4">
                  <c:v>0.4838460195901722</c:v>
                </c:pt>
              </c:numCache>
            </c:numRef>
          </c:xVal>
          <c:yVal>
            <c:numRef>
              <c:f>Summary!$V$129:$V$133</c:f>
              <c:numCache>
                <c:formatCode>0.00</c:formatCode>
                <c:ptCount val="5"/>
                <c:pt idx="0">
                  <c:v>1.0456110154905336</c:v>
                </c:pt>
                <c:pt idx="1">
                  <c:v>0.96917808219178081</c:v>
                </c:pt>
                <c:pt idx="2">
                  <c:v>1.1177489177489177</c:v>
                </c:pt>
                <c:pt idx="3">
                  <c:v>1.0637931034482759</c:v>
                </c:pt>
                <c:pt idx="4">
                  <c:v>1.1063094209161626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D7E-49A8-91DE-40C6B10C109C}"/>
            </c:ext>
          </c:extLst>
        </c:ser>
        <c:ser>
          <c:idx val="8"/>
          <c:order val="8"/>
          <c:tx>
            <c:v> Tang (8)</c:v>
          </c:tx>
          <c:spPr>
            <a:ln w="19050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Summary!$L$139:$L$146</c:f>
              <c:numCache>
                <c:formatCode>0.000</c:formatCode>
                <c:ptCount val="8"/>
                <c:pt idx="0">
                  <c:v>0.16952311900133682</c:v>
                </c:pt>
                <c:pt idx="1">
                  <c:v>0.16952311900133682</c:v>
                </c:pt>
                <c:pt idx="2">
                  <c:v>0.16952311900133682</c:v>
                </c:pt>
                <c:pt idx="3">
                  <c:v>0.16952311900133682</c:v>
                </c:pt>
                <c:pt idx="4">
                  <c:v>0.16952311900133682</c:v>
                </c:pt>
                <c:pt idx="5">
                  <c:v>0.16952311900133682</c:v>
                </c:pt>
                <c:pt idx="6">
                  <c:v>0.54871956939906397</c:v>
                </c:pt>
                <c:pt idx="7">
                  <c:v>0.60833655144020393</c:v>
                </c:pt>
              </c:numCache>
            </c:numRef>
          </c:xVal>
          <c:yVal>
            <c:numRef>
              <c:f>Summary!$V$139:$V$146</c:f>
              <c:numCache>
                <c:formatCode>0.00</c:formatCode>
                <c:ptCount val="8"/>
                <c:pt idx="0">
                  <c:v>1.2078156312625252</c:v>
                </c:pt>
                <c:pt idx="1">
                  <c:v>1.2295370370370369</c:v>
                </c:pt>
                <c:pt idx="2">
                  <c:v>1.1498295454545455</c:v>
                </c:pt>
                <c:pt idx="3">
                  <c:v>1.1498666666666666</c:v>
                </c:pt>
                <c:pt idx="4">
                  <c:v>1.0838135593220339</c:v>
                </c:pt>
                <c:pt idx="5">
                  <c:v>1.0865217391304347</c:v>
                </c:pt>
                <c:pt idx="6">
                  <c:v>0.95360269360269367</c:v>
                </c:pt>
                <c:pt idx="7">
                  <c:v>0.98000000000000009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D7E-49A8-91DE-40C6B10C109C}"/>
            </c:ext>
          </c:extLst>
        </c:ser>
        <c:ser>
          <c:idx val="9"/>
          <c:order val="9"/>
          <c:tx>
            <c:v> Zhou (27)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Summary!$L$149:$L$175</c:f>
              <c:numCache>
                <c:formatCode>0.000</c:formatCode>
                <c:ptCount val="27"/>
                <c:pt idx="0">
                  <c:v>0.60299999999999998</c:v>
                </c:pt>
                <c:pt idx="1">
                  <c:v>0.60299999999999998</c:v>
                </c:pt>
                <c:pt idx="2">
                  <c:v>0.60299999999999998</c:v>
                </c:pt>
                <c:pt idx="3">
                  <c:v>0.60299999999999998</c:v>
                </c:pt>
                <c:pt idx="4">
                  <c:v>0.73499999999999999</c:v>
                </c:pt>
                <c:pt idx="5">
                  <c:v>0.73499999999999999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0.73499999999999999</c:v>
                </c:pt>
                <c:pt idx="9">
                  <c:v>0.73499999999999999</c:v>
                </c:pt>
                <c:pt idx="10">
                  <c:v>0.73499999999999999</c:v>
                </c:pt>
                <c:pt idx="11">
                  <c:v>0.73499999999999999</c:v>
                </c:pt>
                <c:pt idx="12">
                  <c:v>0.73499999999999999</c:v>
                </c:pt>
                <c:pt idx="13">
                  <c:v>0.73499999999999999</c:v>
                </c:pt>
                <c:pt idx="14">
                  <c:v>0.73499999999999999</c:v>
                </c:pt>
                <c:pt idx="15">
                  <c:v>0.64</c:v>
                </c:pt>
                <c:pt idx="16">
                  <c:v>0.64</c:v>
                </c:pt>
                <c:pt idx="17">
                  <c:v>0.64300000000000002</c:v>
                </c:pt>
                <c:pt idx="18">
                  <c:v>0.64</c:v>
                </c:pt>
                <c:pt idx="19">
                  <c:v>1.0880000000000001</c:v>
                </c:pt>
                <c:pt idx="20">
                  <c:v>0.96299999999999997</c:v>
                </c:pt>
                <c:pt idx="21">
                  <c:v>1.0209999999999999</c:v>
                </c:pt>
                <c:pt idx="22">
                  <c:v>0.98899999999999999</c:v>
                </c:pt>
                <c:pt idx="23">
                  <c:v>1.2</c:v>
                </c:pt>
                <c:pt idx="24">
                  <c:v>1.1919999999999999</c:v>
                </c:pt>
                <c:pt idx="25">
                  <c:v>1.171</c:v>
                </c:pt>
                <c:pt idx="26">
                  <c:v>1.179</c:v>
                </c:pt>
              </c:numCache>
            </c:numRef>
          </c:xVal>
          <c:yVal>
            <c:numRef>
              <c:f>Summary!$V$149:$V$175</c:f>
              <c:numCache>
                <c:formatCode>0.00</c:formatCode>
                <c:ptCount val="27"/>
                <c:pt idx="0">
                  <c:v>1.1737373737373737</c:v>
                </c:pt>
                <c:pt idx="1">
                  <c:v>0.86557377049180328</c:v>
                </c:pt>
                <c:pt idx="2">
                  <c:v>1.2109839816933639</c:v>
                </c:pt>
                <c:pt idx="3">
                  <c:v>0.94754966887417225</c:v>
                </c:pt>
                <c:pt idx="4">
                  <c:v>1.078616352201258</c:v>
                </c:pt>
                <c:pt idx="5">
                  <c:v>1.04125</c:v>
                </c:pt>
                <c:pt idx="6">
                  <c:v>1.1062121212121212</c:v>
                </c:pt>
                <c:pt idx="7">
                  <c:v>0.91875000000000007</c:v>
                </c:pt>
                <c:pt idx="8">
                  <c:v>0.95562189054726376</c:v>
                </c:pt>
                <c:pt idx="9">
                  <c:v>1.0364397905759162</c:v>
                </c:pt>
                <c:pt idx="10">
                  <c:v>0.9633898305084746</c:v>
                </c:pt>
                <c:pt idx="11">
                  <c:v>0.96892655367231639</c:v>
                </c:pt>
                <c:pt idx="12">
                  <c:v>1.1380645161290324</c:v>
                </c:pt>
                <c:pt idx="13">
                  <c:v>0.96693333333333331</c:v>
                </c:pt>
                <c:pt idx="14">
                  <c:v>1.0991891891891892</c:v>
                </c:pt>
                <c:pt idx="15">
                  <c:v>1.0582159624413146</c:v>
                </c:pt>
                <c:pt idx="16">
                  <c:v>1.1700380228136884</c:v>
                </c:pt>
                <c:pt idx="17">
                  <c:v>1.1558974358974359</c:v>
                </c:pt>
                <c:pt idx="18">
                  <c:v>1.1625214899713467</c:v>
                </c:pt>
                <c:pt idx="19">
                  <c:v>1.2297506925207755</c:v>
                </c:pt>
                <c:pt idx="20">
                  <c:v>1.0955458515283842</c:v>
                </c:pt>
                <c:pt idx="21">
                  <c:v>1.2139354838709677</c:v>
                </c:pt>
                <c:pt idx="22">
                  <c:v>1.1200000000000001</c:v>
                </c:pt>
                <c:pt idx="23">
                  <c:v>0.94000000000000006</c:v>
                </c:pt>
                <c:pt idx="24">
                  <c:v>1.2035087719298245</c:v>
                </c:pt>
                <c:pt idx="25">
                  <c:v>1.036</c:v>
                </c:pt>
                <c:pt idx="26">
                  <c:v>1.1658620689655173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D7E-49A8-91DE-40C6B10C109C}"/>
            </c:ext>
          </c:extLst>
        </c:ser>
        <c:ser>
          <c:idx val="10"/>
          <c:order val="10"/>
          <c:tx>
            <c:v> Zhong (35)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Summary!$L$178:$L$212</c:f>
              <c:numCache>
                <c:formatCode>0.000</c:formatCode>
                <c:ptCount val="35"/>
                <c:pt idx="0">
                  <c:v>0.60399999999999998</c:v>
                </c:pt>
                <c:pt idx="1">
                  <c:v>0.61299999999999999</c:v>
                </c:pt>
                <c:pt idx="2">
                  <c:v>0.59599999999999997</c:v>
                </c:pt>
                <c:pt idx="3">
                  <c:v>0.61299999999999999</c:v>
                </c:pt>
                <c:pt idx="4">
                  <c:v>0.61199999999999999</c:v>
                </c:pt>
                <c:pt idx="5">
                  <c:v>0.59499999999999997</c:v>
                </c:pt>
                <c:pt idx="6">
                  <c:v>0.60399999999999998</c:v>
                </c:pt>
                <c:pt idx="7">
                  <c:v>0.60399999999999998</c:v>
                </c:pt>
                <c:pt idx="8">
                  <c:v>0.60399999999999998</c:v>
                </c:pt>
                <c:pt idx="9">
                  <c:v>0.59499999999999997</c:v>
                </c:pt>
                <c:pt idx="10">
                  <c:v>0.60499999999999998</c:v>
                </c:pt>
                <c:pt idx="11">
                  <c:v>0.59499999999999997</c:v>
                </c:pt>
                <c:pt idx="12">
                  <c:v>0.6</c:v>
                </c:pt>
                <c:pt idx="13">
                  <c:v>0.61</c:v>
                </c:pt>
                <c:pt idx="14">
                  <c:v>0.48599999999999999</c:v>
                </c:pt>
                <c:pt idx="15">
                  <c:v>0.48599999999999999</c:v>
                </c:pt>
                <c:pt idx="16">
                  <c:v>0.48599999999999999</c:v>
                </c:pt>
                <c:pt idx="17">
                  <c:v>0.48599999999999999</c:v>
                </c:pt>
                <c:pt idx="18">
                  <c:v>0.48599999999999999</c:v>
                </c:pt>
                <c:pt idx="19">
                  <c:v>0.48599999999999999</c:v>
                </c:pt>
                <c:pt idx="20">
                  <c:v>0.48599999999999999</c:v>
                </c:pt>
                <c:pt idx="21">
                  <c:v>0.48599999999999999</c:v>
                </c:pt>
                <c:pt idx="22">
                  <c:v>0.495</c:v>
                </c:pt>
                <c:pt idx="23">
                  <c:v>0.495</c:v>
                </c:pt>
                <c:pt idx="24">
                  <c:v>0.495</c:v>
                </c:pt>
                <c:pt idx="25">
                  <c:v>0.47699999999999998</c:v>
                </c:pt>
                <c:pt idx="26">
                  <c:v>0.47699999999999998</c:v>
                </c:pt>
                <c:pt idx="27">
                  <c:v>0.47599999999999998</c:v>
                </c:pt>
                <c:pt idx="28">
                  <c:v>0.48599999999999999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0.18</c:v>
                </c:pt>
                <c:pt idx="34">
                  <c:v>0.18</c:v>
                </c:pt>
              </c:numCache>
            </c:numRef>
          </c:xVal>
          <c:yVal>
            <c:numRef>
              <c:f>Summary!$V$178:$V$212</c:f>
              <c:numCache>
                <c:formatCode>0.00</c:formatCode>
                <c:ptCount val="35"/>
                <c:pt idx="0">
                  <c:v>0.89299065420560741</c:v>
                </c:pt>
                <c:pt idx="1">
                  <c:v>0.86239999999999994</c:v>
                </c:pt>
                <c:pt idx="2">
                  <c:v>1.0509383378016086</c:v>
                </c:pt>
                <c:pt idx="3">
                  <c:v>1.0918478260869566</c:v>
                </c:pt>
                <c:pt idx="4">
                  <c:v>1.0901639344262295</c:v>
                </c:pt>
                <c:pt idx="5">
                  <c:v>1.0973958333333333</c:v>
                </c:pt>
                <c:pt idx="6">
                  <c:v>0.97755610972568574</c:v>
                </c:pt>
                <c:pt idx="7">
                  <c:v>1.0798898071625345</c:v>
                </c:pt>
                <c:pt idx="8">
                  <c:v>0.98</c:v>
                </c:pt>
                <c:pt idx="9">
                  <c:v>1.0155440414507773</c:v>
                </c:pt>
                <c:pt idx="10">
                  <c:v>1.2590277777777779</c:v>
                </c:pt>
                <c:pt idx="11">
                  <c:v>1.1166666666666667</c:v>
                </c:pt>
                <c:pt idx="12">
                  <c:v>1.2457627118644068</c:v>
                </c:pt>
                <c:pt idx="13">
                  <c:v>1.110032362459547</c:v>
                </c:pt>
                <c:pt idx="14">
                  <c:v>1.2963394342762065</c:v>
                </c:pt>
                <c:pt idx="15">
                  <c:v>1.1176859504132233</c:v>
                </c:pt>
                <c:pt idx="16">
                  <c:v>1.1236842105263156</c:v>
                </c:pt>
                <c:pt idx="17">
                  <c:v>1.1732394366197183</c:v>
                </c:pt>
                <c:pt idx="18">
                  <c:v>1.2173277661795407</c:v>
                </c:pt>
                <c:pt idx="19">
                  <c:v>1.1707964601769913</c:v>
                </c:pt>
                <c:pt idx="20">
                  <c:v>1.3097852028639616</c:v>
                </c:pt>
                <c:pt idx="21">
                  <c:v>1.2133333333333334</c:v>
                </c:pt>
                <c:pt idx="22">
                  <c:v>1.0404109589041097</c:v>
                </c:pt>
                <c:pt idx="23">
                  <c:v>1.0590825688073395</c:v>
                </c:pt>
                <c:pt idx="24">
                  <c:v>1.0864745011086474</c:v>
                </c:pt>
                <c:pt idx="25">
                  <c:v>1.2587155963302752</c:v>
                </c:pt>
                <c:pt idx="26">
                  <c:v>1.2527835051546392</c:v>
                </c:pt>
                <c:pt idx="27">
                  <c:v>1.1630769230769231</c:v>
                </c:pt>
                <c:pt idx="28">
                  <c:v>1.0044859813084113</c:v>
                </c:pt>
                <c:pt idx="29">
                  <c:v>1.2504149377593361</c:v>
                </c:pt>
                <c:pt idx="30">
                  <c:v>1.2861985472154964</c:v>
                </c:pt>
                <c:pt idx="31">
                  <c:v>1.2153153153153153</c:v>
                </c:pt>
                <c:pt idx="32">
                  <c:v>1.2190812720848057</c:v>
                </c:pt>
                <c:pt idx="33">
                  <c:v>1.1581818181818182</c:v>
                </c:pt>
                <c:pt idx="34">
                  <c:v>1.1622093023255815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D7E-49A8-91DE-40C6B10C109C}"/>
            </c:ext>
          </c:extLst>
        </c:ser>
        <c:ser>
          <c:idx val="11"/>
          <c:order val="11"/>
          <c:tx>
            <c:v> Zhong (15)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Summary!$L$231:$L$245</c:f>
              <c:numCache>
                <c:formatCode>0.000</c:formatCode>
                <c:ptCount val="15"/>
                <c:pt idx="0">
                  <c:v>0.29399999999999998</c:v>
                </c:pt>
                <c:pt idx="1">
                  <c:v>0.29399999999999998</c:v>
                </c:pt>
                <c:pt idx="2">
                  <c:v>0.29399999999999998</c:v>
                </c:pt>
                <c:pt idx="3">
                  <c:v>0.29399999999999998</c:v>
                </c:pt>
                <c:pt idx="4">
                  <c:v>0.29399999999999998</c:v>
                </c:pt>
                <c:pt idx="5">
                  <c:v>0.29399999999999998</c:v>
                </c:pt>
                <c:pt idx="6">
                  <c:v>0.29399999999999998</c:v>
                </c:pt>
                <c:pt idx="7">
                  <c:v>0.29399999999999998</c:v>
                </c:pt>
                <c:pt idx="8">
                  <c:v>0.58799999999999997</c:v>
                </c:pt>
                <c:pt idx="9">
                  <c:v>0.58799999999999997</c:v>
                </c:pt>
                <c:pt idx="10">
                  <c:v>0.58799999999999997</c:v>
                </c:pt>
                <c:pt idx="11">
                  <c:v>0.58799999999999997</c:v>
                </c:pt>
                <c:pt idx="12">
                  <c:v>0.58799999999999997</c:v>
                </c:pt>
                <c:pt idx="13">
                  <c:v>0.58799999999999997</c:v>
                </c:pt>
                <c:pt idx="14">
                  <c:v>0.58799999999999997</c:v>
                </c:pt>
              </c:numCache>
            </c:numRef>
          </c:xVal>
          <c:yVal>
            <c:numRef>
              <c:f>Summary!$V$231:$V$245</c:f>
              <c:numCache>
                <c:formatCode>0.00</c:formatCode>
                <c:ptCount val="15"/>
                <c:pt idx="0">
                  <c:v>1.2458299595141702</c:v>
                </c:pt>
                <c:pt idx="1">
                  <c:v>1.2021333333333335</c:v>
                </c:pt>
                <c:pt idx="2">
                  <c:v>1.1819095477386934</c:v>
                </c:pt>
                <c:pt idx="3">
                  <c:v>1.4390526315789474</c:v>
                </c:pt>
                <c:pt idx="4">
                  <c:v>1.2112359550561798</c:v>
                </c:pt>
                <c:pt idx="5">
                  <c:v>1.2</c:v>
                </c:pt>
                <c:pt idx="6">
                  <c:v>1.1393975903614457</c:v>
                </c:pt>
                <c:pt idx="7">
                  <c:v>1.2184666666666668</c:v>
                </c:pt>
                <c:pt idx="8">
                  <c:v>1.2210862619808307</c:v>
                </c:pt>
                <c:pt idx="9">
                  <c:v>1.3110367892976589</c:v>
                </c:pt>
                <c:pt idx="10">
                  <c:v>1.2949152542372881</c:v>
                </c:pt>
                <c:pt idx="11">
                  <c:v>1.2250000000000001</c:v>
                </c:pt>
                <c:pt idx="12">
                  <c:v>1.3330882352941178</c:v>
                </c:pt>
                <c:pt idx="13">
                  <c:v>1.3380073800738008</c:v>
                </c:pt>
                <c:pt idx="14">
                  <c:v>1.2553719008264463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D7E-49A8-91DE-40C6B10C109C}"/>
            </c:ext>
          </c:extLst>
        </c:ser>
        <c:ser>
          <c:idx val="12"/>
          <c:order val="12"/>
          <c:tx>
            <c:v> Cai (41)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Summary!$L$248:$L$288</c:f>
              <c:numCache>
                <c:formatCode>0.000</c:formatCode>
                <c:ptCount val="41"/>
                <c:pt idx="0">
                  <c:v>0.18</c:v>
                </c:pt>
                <c:pt idx="1">
                  <c:v>0.18</c:v>
                </c:pt>
                <c:pt idx="2">
                  <c:v>0.188</c:v>
                </c:pt>
                <c:pt idx="3">
                  <c:v>0.186</c:v>
                </c:pt>
                <c:pt idx="4">
                  <c:v>0.185</c:v>
                </c:pt>
                <c:pt idx="5">
                  <c:v>0.17899999999999999</c:v>
                </c:pt>
                <c:pt idx="6">
                  <c:v>0.186</c:v>
                </c:pt>
                <c:pt idx="7">
                  <c:v>0.18099999999999999</c:v>
                </c:pt>
                <c:pt idx="8">
                  <c:v>0.18099999999999999</c:v>
                </c:pt>
                <c:pt idx="9">
                  <c:v>0.183</c:v>
                </c:pt>
                <c:pt idx="10">
                  <c:v>0.186</c:v>
                </c:pt>
                <c:pt idx="11">
                  <c:v>0.186</c:v>
                </c:pt>
                <c:pt idx="12">
                  <c:v>0.22700000000000001</c:v>
                </c:pt>
                <c:pt idx="13">
                  <c:v>0.22800000000000001</c:v>
                </c:pt>
                <c:pt idx="14">
                  <c:v>0.22900000000000001</c:v>
                </c:pt>
                <c:pt idx="15">
                  <c:v>0.22500000000000001</c:v>
                </c:pt>
                <c:pt idx="16">
                  <c:v>0.22800000000000001</c:v>
                </c:pt>
                <c:pt idx="17">
                  <c:v>0.22800000000000001</c:v>
                </c:pt>
                <c:pt idx="18">
                  <c:v>0.23100000000000001</c:v>
                </c:pt>
                <c:pt idx="19">
                  <c:v>0.23</c:v>
                </c:pt>
                <c:pt idx="20">
                  <c:v>0.44600000000000001</c:v>
                </c:pt>
                <c:pt idx="21">
                  <c:v>0.44500000000000001</c:v>
                </c:pt>
                <c:pt idx="22">
                  <c:v>0.44500000000000001</c:v>
                </c:pt>
                <c:pt idx="23">
                  <c:v>0.44500000000000001</c:v>
                </c:pt>
                <c:pt idx="24">
                  <c:v>0.44500000000000001</c:v>
                </c:pt>
                <c:pt idx="25">
                  <c:v>0.44500000000000001</c:v>
                </c:pt>
                <c:pt idx="26">
                  <c:v>0.44600000000000001</c:v>
                </c:pt>
                <c:pt idx="27">
                  <c:v>0.67600000000000005</c:v>
                </c:pt>
                <c:pt idx="28">
                  <c:v>0.67600000000000005</c:v>
                </c:pt>
                <c:pt idx="29">
                  <c:v>0.64900000000000002</c:v>
                </c:pt>
                <c:pt idx="30">
                  <c:v>0.64900000000000002</c:v>
                </c:pt>
                <c:pt idx="31">
                  <c:v>0.65100000000000002</c:v>
                </c:pt>
                <c:pt idx="32">
                  <c:v>0.624</c:v>
                </c:pt>
                <c:pt idx="33">
                  <c:v>0.64900000000000002</c:v>
                </c:pt>
                <c:pt idx="34">
                  <c:v>0.89400000000000002</c:v>
                </c:pt>
                <c:pt idx="35">
                  <c:v>0.89400000000000002</c:v>
                </c:pt>
                <c:pt idx="36">
                  <c:v>0.85599999999999998</c:v>
                </c:pt>
                <c:pt idx="37">
                  <c:v>0.88700000000000001</c:v>
                </c:pt>
                <c:pt idx="38">
                  <c:v>0.89900000000000002</c:v>
                </c:pt>
                <c:pt idx="39">
                  <c:v>0.89900000000000002</c:v>
                </c:pt>
                <c:pt idx="40">
                  <c:v>0.90500000000000003</c:v>
                </c:pt>
              </c:numCache>
            </c:numRef>
          </c:xVal>
          <c:yVal>
            <c:numRef>
              <c:f>Summary!$V$248:$V$288</c:f>
              <c:numCache>
                <c:formatCode>0.00</c:formatCode>
                <c:ptCount val="41"/>
                <c:pt idx="0">
                  <c:v>1.3195337620578778</c:v>
                </c:pt>
                <c:pt idx="1">
                  <c:v>1.2604501607717042</c:v>
                </c:pt>
                <c:pt idx="2">
                  <c:v>1.3187552565180825</c:v>
                </c:pt>
                <c:pt idx="3">
                  <c:v>1.3528904227782572</c:v>
                </c:pt>
                <c:pt idx="4">
                  <c:v>1.1247504990019961</c:v>
                </c:pt>
                <c:pt idx="5">
                  <c:v>1.2867095391211147</c:v>
                </c:pt>
                <c:pt idx="6">
                  <c:v>1.1606703910614524</c:v>
                </c:pt>
                <c:pt idx="7">
                  <c:v>1.181145584725537</c:v>
                </c:pt>
                <c:pt idx="8">
                  <c:v>1.1255742725880551</c:v>
                </c:pt>
                <c:pt idx="9">
                  <c:v>1.2467455621301775</c:v>
                </c:pt>
                <c:pt idx="10">
                  <c:v>1.2466814159292035</c:v>
                </c:pt>
                <c:pt idx="11">
                  <c:v>1.1249448123620309</c:v>
                </c:pt>
                <c:pt idx="12">
                  <c:v>1.2572934973637961</c:v>
                </c:pt>
                <c:pt idx="13">
                  <c:v>1.323979148566464</c:v>
                </c:pt>
                <c:pt idx="14">
                  <c:v>1.1516384180790962</c:v>
                </c:pt>
                <c:pt idx="15">
                  <c:v>1.2163934426229508</c:v>
                </c:pt>
                <c:pt idx="16">
                  <c:v>1.1903065693430657</c:v>
                </c:pt>
                <c:pt idx="17">
                  <c:v>1.1659854014598541</c:v>
                </c:pt>
                <c:pt idx="18">
                  <c:v>1.0935622317596567</c:v>
                </c:pt>
                <c:pt idx="19">
                  <c:v>1.0745614035087718</c:v>
                </c:pt>
                <c:pt idx="20">
                  <c:v>1.2144899904671116</c:v>
                </c:pt>
                <c:pt idx="21">
                  <c:v>1.1178707224334601</c:v>
                </c:pt>
                <c:pt idx="22">
                  <c:v>1.1026548672566372</c:v>
                </c:pt>
                <c:pt idx="23">
                  <c:v>1.1240811153358681</c:v>
                </c:pt>
                <c:pt idx="24">
                  <c:v>1.1172638436482085</c:v>
                </c:pt>
                <c:pt idx="25">
                  <c:v>1.1172638436482085</c:v>
                </c:pt>
                <c:pt idx="26">
                  <c:v>1.1453300733496332</c:v>
                </c:pt>
                <c:pt idx="27">
                  <c:v>0.9602137767220903</c:v>
                </c:pt>
                <c:pt idx="28">
                  <c:v>0.92781065088757397</c:v>
                </c:pt>
                <c:pt idx="29">
                  <c:v>0.98989898989898994</c:v>
                </c:pt>
                <c:pt idx="30">
                  <c:v>0.98329411764705876</c:v>
                </c:pt>
                <c:pt idx="31">
                  <c:v>1.01107822410148</c:v>
                </c:pt>
                <c:pt idx="32">
                  <c:v>1.0732250580046403</c:v>
                </c:pt>
                <c:pt idx="33">
                  <c:v>1.022085889570552</c:v>
                </c:pt>
                <c:pt idx="34">
                  <c:v>0.97089783281733755</c:v>
                </c:pt>
                <c:pt idx="35">
                  <c:v>1.021214953271028</c:v>
                </c:pt>
                <c:pt idx="36">
                  <c:v>1.1065924276169266</c:v>
                </c:pt>
                <c:pt idx="37">
                  <c:v>0.99420289855072463</c:v>
                </c:pt>
                <c:pt idx="38">
                  <c:v>0.99234256926952136</c:v>
                </c:pt>
                <c:pt idx="39">
                  <c:v>0.9997979797979798</c:v>
                </c:pt>
                <c:pt idx="40">
                  <c:v>1.0659649122807018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D7E-49A8-91DE-40C6B10C109C}"/>
            </c:ext>
          </c:extLst>
        </c:ser>
        <c:ser>
          <c:idx val="13"/>
          <c:order val="13"/>
          <c:tx>
            <c:v> Gu (9)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Summary!$L$291:$L$299</c:f>
              <c:numCache>
                <c:formatCode>0.000</c:formatCode>
                <c:ptCount val="9"/>
                <c:pt idx="0">
                  <c:v>0.223</c:v>
                </c:pt>
                <c:pt idx="1">
                  <c:v>0.223</c:v>
                </c:pt>
                <c:pt idx="2">
                  <c:v>0.223</c:v>
                </c:pt>
                <c:pt idx="3">
                  <c:v>0.223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</c:numCache>
            </c:numRef>
          </c:xVal>
          <c:yVal>
            <c:numRef>
              <c:f>Summary!$V$291:$V$299</c:f>
              <c:numCache>
                <c:formatCode>0.00</c:formatCode>
                <c:ptCount val="9"/>
                <c:pt idx="0">
                  <c:v>1.102904972919744</c:v>
                </c:pt>
                <c:pt idx="1">
                  <c:v>1.0102301790281329</c:v>
                </c:pt>
                <c:pt idx="2">
                  <c:v>1.0089942763695829</c:v>
                </c:pt>
                <c:pt idx="3">
                  <c:v>1.0211706102117062</c:v>
                </c:pt>
                <c:pt idx="4">
                  <c:v>1.1754780652418448</c:v>
                </c:pt>
                <c:pt idx="5">
                  <c:v>0.90043923865300146</c:v>
                </c:pt>
                <c:pt idx="6">
                  <c:v>1.1177347242921014</c:v>
                </c:pt>
                <c:pt idx="7">
                  <c:v>1.2007684918347743</c:v>
                </c:pt>
                <c:pt idx="8">
                  <c:v>0.8160442600276625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D7E-49A8-91DE-40C6B10C1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88063"/>
        <c:axId val="1"/>
      </c:scatterChart>
      <c:valAx>
        <c:axId val="578288063"/>
        <c:scaling>
          <c:orientation val="minMax"/>
          <c:max val="1.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Slenderness </a:t>
                </a:r>
              </a:p>
            </c:rich>
          </c:tx>
          <c:layout>
            <c:manualLayout>
              <c:xMode val="edge"/>
              <c:yMode val="edge"/>
              <c:x val="0.46503884572697002"/>
              <c:y val="0.941272430668841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2.25"/>
          <c:min val="0.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Test/EC4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159869494290375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88063"/>
        <c:crosses val="autoZero"/>
        <c:crossBetween val="midCat"/>
        <c:majorUnit val="0.2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146503884572696"/>
          <c:y val="0.14845024469820556"/>
          <c:w val="0.27635960044395119"/>
          <c:h val="0.345840130505709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Eurocode 4    Comparison of 'k' factor and 2nd order analysis</a:t>
            </a:r>
          </a:p>
          <a:p>
            <a:pPr>
              <a:defRPr sz="1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All circular columns  Test/Analysis ratio  v  Slenderness</a:t>
            </a:r>
          </a:p>
        </c:rich>
      </c:tx>
      <c:layout>
        <c:manualLayout>
          <c:xMode val="edge"/>
          <c:yMode val="edge"/>
          <c:x val="0.22863485016648169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4084350721421E-2"/>
          <c:y val="0.15660685154975529"/>
          <c:w val="0.8901220865704772"/>
          <c:h val="0.73083197389885812"/>
        </c:manualLayout>
      </c:layout>
      <c:scatterChart>
        <c:scatterStyle val="lineMarker"/>
        <c:varyColors val="0"/>
        <c:ser>
          <c:idx val="0"/>
          <c:order val="0"/>
          <c:tx>
            <c:v> 'k' factor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Summary!$L$10:$L$26</c:f>
              <c:numCache>
                <c:formatCode>0.000</c:formatCode>
                <c:ptCount val="17"/>
                <c:pt idx="0">
                  <c:v>0.84173534035842412</c:v>
                </c:pt>
                <c:pt idx="1">
                  <c:v>0.83508278463468222</c:v>
                </c:pt>
                <c:pt idx="2">
                  <c:v>0.78404851306586765</c:v>
                </c:pt>
                <c:pt idx="3">
                  <c:v>0.76793293410275876</c:v>
                </c:pt>
                <c:pt idx="4">
                  <c:v>0.76259249883876279</c:v>
                </c:pt>
                <c:pt idx="5">
                  <c:v>0.76570009683394247</c:v>
                </c:pt>
                <c:pt idx="6">
                  <c:v>0.77006045034165704</c:v>
                </c:pt>
                <c:pt idx="7">
                  <c:v>0.89279468727224232</c:v>
                </c:pt>
                <c:pt idx="8">
                  <c:v>0.86056368025147267</c:v>
                </c:pt>
                <c:pt idx="9">
                  <c:v>0.93557051876111541</c:v>
                </c:pt>
                <c:pt idx="10">
                  <c:v>0.54764432153807019</c:v>
                </c:pt>
                <c:pt idx="11">
                  <c:v>0.5315327258712329</c:v>
                </c:pt>
                <c:pt idx="12">
                  <c:v>0.63694997261085295</c:v>
                </c:pt>
                <c:pt idx="13">
                  <c:v>0.66810647474410001</c:v>
                </c:pt>
                <c:pt idx="14">
                  <c:v>0.65917206681084139</c:v>
                </c:pt>
                <c:pt idx="15">
                  <c:v>0.68951452518448531</c:v>
                </c:pt>
                <c:pt idx="16">
                  <c:v>0.66799653140975268</c:v>
                </c:pt>
              </c:numCache>
            </c:numRef>
          </c:xVal>
          <c:yVal>
            <c:numRef>
              <c:f>Summary!$R$10:$R$26</c:f>
              <c:numCache>
                <c:formatCode>0.00</c:formatCode>
                <c:ptCount val="17"/>
                <c:pt idx="0">
                  <c:v>1.1497227356746764</c:v>
                </c:pt>
                <c:pt idx="1">
                  <c:v>1.1359223300970873</c:v>
                </c:pt>
                <c:pt idx="2">
                  <c:v>1.1090573012939002</c:v>
                </c:pt>
                <c:pt idx="3">
                  <c:v>1.0629251700680271</c:v>
                </c:pt>
                <c:pt idx="4">
                  <c:v>1.0431309904153354</c:v>
                </c:pt>
                <c:pt idx="5">
                  <c:v>1.0452616690240453</c:v>
                </c:pt>
                <c:pt idx="6">
                  <c:v>1.0174496644295301</c:v>
                </c:pt>
                <c:pt idx="7">
                  <c:v>0.98738738738738741</c:v>
                </c:pt>
                <c:pt idx="8">
                  <c:v>1.0129390018484288</c:v>
                </c:pt>
                <c:pt idx="9">
                  <c:v>1.1179624664879357</c:v>
                </c:pt>
                <c:pt idx="10">
                  <c:v>1.5614886731391586</c:v>
                </c:pt>
                <c:pt idx="11">
                  <c:v>1.404026845637584</c:v>
                </c:pt>
                <c:pt idx="12">
                  <c:v>1.6719056974459725</c:v>
                </c:pt>
                <c:pt idx="13">
                  <c:v>1.2123287671232876</c:v>
                </c:pt>
                <c:pt idx="14">
                  <c:v>1.2347417840375587</c:v>
                </c:pt>
                <c:pt idx="15">
                  <c:v>1.4514767932489452</c:v>
                </c:pt>
                <c:pt idx="16">
                  <c:v>1.3449197860962567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8AF-46EE-8915-CC5061AD051A}"/>
            </c:ext>
          </c:extLst>
        </c:ser>
        <c:ser>
          <c:idx val="1"/>
          <c:order val="1"/>
          <c:tx>
            <c:v> 'k' factor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Summary!$L$30:$L$47</c:f>
              <c:numCache>
                <c:formatCode>0.000</c:formatCode>
                <c:ptCount val="18"/>
                <c:pt idx="0">
                  <c:v>0.41786820422663384</c:v>
                </c:pt>
                <c:pt idx="1">
                  <c:v>0.41786820422663384</c:v>
                </c:pt>
                <c:pt idx="2">
                  <c:v>0.67903583186827998</c:v>
                </c:pt>
                <c:pt idx="3">
                  <c:v>0.67903583186827998</c:v>
                </c:pt>
                <c:pt idx="4">
                  <c:v>0.80936106387955697</c:v>
                </c:pt>
                <c:pt idx="5">
                  <c:v>0.94020345950992612</c:v>
                </c:pt>
                <c:pt idx="6">
                  <c:v>0.94020345950992612</c:v>
                </c:pt>
                <c:pt idx="7">
                  <c:v>1.2013710871515724</c:v>
                </c:pt>
                <c:pt idx="8">
                  <c:v>1.2013710871515724</c:v>
                </c:pt>
                <c:pt idx="9">
                  <c:v>1.2206779731809831</c:v>
                </c:pt>
                <c:pt idx="10">
                  <c:v>0.95637163140960224</c:v>
                </c:pt>
                <c:pt idx="11">
                  <c:v>0.69206528963822123</c:v>
                </c:pt>
                <c:pt idx="12">
                  <c:v>0.42775894786684027</c:v>
                </c:pt>
                <c:pt idx="13">
                  <c:v>0.36168236242399504</c:v>
                </c:pt>
                <c:pt idx="14">
                  <c:v>1.1068055260823593</c:v>
                </c:pt>
                <c:pt idx="15">
                  <c:v>0.86715532670270323</c:v>
                </c:pt>
                <c:pt idx="16">
                  <c:v>0.62750512732304708</c:v>
                </c:pt>
                <c:pt idx="17">
                  <c:v>0.38785492794339088</c:v>
                </c:pt>
              </c:numCache>
            </c:numRef>
          </c:xVal>
          <c:yVal>
            <c:numRef>
              <c:f>Summary!$R$30:$R$47</c:f>
              <c:numCache>
                <c:formatCode>0.00</c:formatCode>
                <c:ptCount val="18"/>
                <c:pt idx="0">
                  <c:v>1.0070257611241218</c:v>
                </c:pt>
                <c:pt idx="1">
                  <c:v>0.96311475409836067</c:v>
                </c:pt>
                <c:pt idx="2">
                  <c:v>1</c:v>
                </c:pt>
                <c:pt idx="3">
                  <c:v>1.1176470588235294</c:v>
                </c:pt>
                <c:pt idx="4">
                  <c:v>1.0430463576158941</c:v>
                </c:pt>
                <c:pt idx="5">
                  <c:v>1.0852713178294573</c:v>
                </c:pt>
                <c:pt idx="6">
                  <c:v>1.0769230769230769</c:v>
                </c:pt>
                <c:pt idx="7">
                  <c:v>1.2154696132596685</c:v>
                </c:pt>
                <c:pt idx="8">
                  <c:v>1.2727272727272727</c:v>
                </c:pt>
                <c:pt idx="9">
                  <c:v>1.1875</c:v>
                </c:pt>
                <c:pt idx="10">
                  <c:v>1.1004566210045663</c:v>
                </c:pt>
                <c:pt idx="11">
                  <c:v>0.95876288659793818</c:v>
                </c:pt>
                <c:pt idx="12">
                  <c:v>0.93428571428571427</c:v>
                </c:pt>
                <c:pt idx="13">
                  <c:v>1.1010362694300517</c:v>
                </c:pt>
                <c:pt idx="14">
                  <c:v>0.93908629441624369</c:v>
                </c:pt>
                <c:pt idx="15">
                  <c:v>0.91860465116279066</c:v>
                </c:pt>
                <c:pt idx="16">
                  <c:v>0.93865030674846628</c:v>
                </c:pt>
                <c:pt idx="17">
                  <c:v>1.0264550264550265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AF-46EE-8915-CC5061AD051A}"/>
            </c:ext>
          </c:extLst>
        </c:ser>
        <c:ser>
          <c:idx val="2"/>
          <c:order val="2"/>
          <c:tx>
            <c:v> 2nd order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Summary!$L$10:$L$26</c:f>
              <c:numCache>
                <c:formatCode>0.000</c:formatCode>
                <c:ptCount val="17"/>
                <c:pt idx="0">
                  <c:v>0.84173534035842412</c:v>
                </c:pt>
                <c:pt idx="1">
                  <c:v>0.83508278463468222</c:v>
                </c:pt>
                <c:pt idx="2">
                  <c:v>0.78404851306586765</c:v>
                </c:pt>
                <c:pt idx="3">
                  <c:v>0.76793293410275876</c:v>
                </c:pt>
                <c:pt idx="4">
                  <c:v>0.76259249883876279</c:v>
                </c:pt>
                <c:pt idx="5">
                  <c:v>0.76570009683394247</c:v>
                </c:pt>
                <c:pt idx="6">
                  <c:v>0.77006045034165704</c:v>
                </c:pt>
                <c:pt idx="7">
                  <c:v>0.89279468727224232</c:v>
                </c:pt>
                <c:pt idx="8">
                  <c:v>0.86056368025147267</c:v>
                </c:pt>
                <c:pt idx="9">
                  <c:v>0.93557051876111541</c:v>
                </c:pt>
                <c:pt idx="10">
                  <c:v>0.54764432153807019</c:v>
                </c:pt>
                <c:pt idx="11">
                  <c:v>0.5315327258712329</c:v>
                </c:pt>
                <c:pt idx="12">
                  <c:v>0.63694997261085295</c:v>
                </c:pt>
                <c:pt idx="13">
                  <c:v>0.66810647474410001</c:v>
                </c:pt>
                <c:pt idx="14">
                  <c:v>0.65917206681084139</c:v>
                </c:pt>
                <c:pt idx="15">
                  <c:v>0.68951452518448531</c:v>
                </c:pt>
                <c:pt idx="16">
                  <c:v>0.66799653140975268</c:v>
                </c:pt>
              </c:numCache>
            </c:numRef>
          </c:xVal>
          <c:yVal>
            <c:numRef>
              <c:f>Summary!$V$10:$V$26</c:f>
              <c:numCache>
                <c:formatCode>0.00</c:formatCode>
                <c:ptCount val="17"/>
                <c:pt idx="0">
                  <c:v>1.1207207207207208</c:v>
                </c:pt>
                <c:pt idx="1">
                  <c:v>1.1020408163265305</c:v>
                </c:pt>
                <c:pt idx="2">
                  <c:v>1.075268817204301</c:v>
                </c:pt>
                <c:pt idx="3">
                  <c:v>1.0245901639344261</c:v>
                </c:pt>
                <c:pt idx="4">
                  <c:v>1.0015337423312884</c:v>
                </c:pt>
                <c:pt idx="5">
                  <c:v>1.0054421768707482</c:v>
                </c:pt>
                <c:pt idx="6">
                  <c:v>0.97554697554697556</c:v>
                </c:pt>
                <c:pt idx="7">
                  <c:v>0.93197278911564629</c:v>
                </c:pt>
                <c:pt idx="8">
                  <c:v>0.96140350877192982</c:v>
                </c:pt>
                <c:pt idx="9">
                  <c:v>1.0747422680412371</c:v>
                </c:pt>
                <c:pt idx="10">
                  <c:v>1.587171052631579</c:v>
                </c:pt>
                <c:pt idx="11">
                  <c:v>1.4116059379217274</c:v>
                </c:pt>
                <c:pt idx="12">
                  <c:v>1.715725806451613</c:v>
                </c:pt>
                <c:pt idx="13">
                  <c:v>1.2123287671232876</c:v>
                </c:pt>
                <c:pt idx="14">
                  <c:v>1.2232558139534884</c:v>
                </c:pt>
                <c:pt idx="15">
                  <c:v>1.4638297872340424</c:v>
                </c:pt>
                <c:pt idx="16">
                  <c:v>1.3271767810026385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AF-46EE-8915-CC5061AD051A}"/>
            </c:ext>
          </c:extLst>
        </c:ser>
        <c:ser>
          <c:idx val="3"/>
          <c:order val="3"/>
          <c:tx>
            <c:v> 2nd order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Summary!$L$30:$L$47</c:f>
              <c:numCache>
                <c:formatCode>0.000</c:formatCode>
                <c:ptCount val="18"/>
                <c:pt idx="0">
                  <c:v>0.41786820422663384</c:v>
                </c:pt>
                <c:pt idx="1">
                  <c:v>0.41786820422663384</c:v>
                </c:pt>
                <c:pt idx="2">
                  <c:v>0.67903583186827998</c:v>
                </c:pt>
                <c:pt idx="3">
                  <c:v>0.67903583186827998</c:v>
                </c:pt>
                <c:pt idx="4">
                  <c:v>0.80936106387955697</c:v>
                </c:pt>
                <c:pt idx="5">
                  <c:v>0.94020345950992612</c:v>
                </c:pt>
                <c:pt idx="6">
                  <c:v>0.94020345950992612</c:v>
                </c:pt>
                <c:pt idx="7">
                  <c:v>1.2013710871515724</c:v>
                </c:pt>
                <c:pt idx="8">
                  <c:v>1.2013710871515724</c:v>
                </c:pt>
                <c:pt idx="9">
                  <c:v>1.2206779731809831</c:v>
                </c:pt>
                <c:pt idx="10">
                  <c:v>0.95637163140960224</c:v>
                </c:pt>
                <c:pt idx="11">
                  <c:v>0.69206528963822123</c:v>
                </c:pt>
                <c:pt idx="12">
                  <c:v>0.42775894786684027</c:v>
                </c:pt>
                <c:pt idx="13">
                  <c:v>0.36168236242399504</c:v>
                </c:pt>
                <c:pt idx="14">
                  <c:v>1.1068055260823593</c:v>
                </c:pt>
                <c:pt idx="15">
                  <c:v>0.86715532670270323</c:v>
                </c:pt>
                <c:pt idx="16">
                  <c:v>0.62750512732304708</c:v>
                </c:pt>
                <c:pt idx="17">
                  <c:v>0.38785492794339088</c:v>
                </c:pt>
              </c:numCache>
            </c:numRef>
          </c:xVal>
          <c:yVal>
            <c:numRef>
              <c:f>Summary!$V$30:$V$47</c:f>
              <c:numCache>
                <c:formatCode>0.00</c:formatCode>
                <c:ptCount val="18"/>
                <c:pt idx="0">
                  <c:v>0.98623853211009171</c:v>
                </c:pt>
                <c:pt idx="1">
                  <c:v>1.0491071428571428</c:v>
                </c:pt>
                <c:pt idx="2">
                  <c:v>0.96952908587257614</c:v>
                </c:pt>
                <c:pt idx="3">
                  <c:v>1.0674157303370786</c:v>
                </c:pt>
                <c:pt idx="4">
                  <c:v>0.99683544303797467</c:v>
                </c:pt>
                <c:pt idx="5">
                  <c:v>1.037037037037037</c:v>
                </c:pt>
                <c:pt idx="6">
                  <c:v>1.0294117647058822</c:v>
                </c:pt>
                <c:pt idx="7">
                  <c:v>1.164021164021164</c:v>
                </c:pt>
                <c:pt idx="8">
                  <c:v>1.2727272727272727</c:v>
                </c:pt>
                <c:pt idx="9">
                  <c:v>1.1242603550295858</c:v>
                </c:pt>
                <c:pt idx="10">
                  <c:v>1.0478260869565217</c:v>
                </c:pt>
                <c:pt idx="11">
                  <c:v>0.92079207920792083</c:v>
                </c:pt>
                <c:pt idx="12">
                  <c:v>0.90581717451523547</c:v>
                </c:pt>
                <c:pt idx="13">
                  <c:v>1.1548913043478262</c:v>
                </c:pt>
                <c:pt idx="14">
                  <c:v>0.86046511627906974</c:v>
                </c:pt>
                <c:pt idx="15">
                  <c:v>0.85251798561151082</c:v>
                </c:pt>
                <c:pt idx="16">
                  <c:v>0.9</c:v>
                </c:pt>
                <c:pt idx="17">
                  <c:v>1.0025839793281655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AF-46EE-8915-CC5061AD051A}"/>
            </c:ext>
          </c:extLst>
        </c:ser>
        <c:ser>
          <c:idx val="4"/>
          <c:order val="4"/>
          <c:tx>
            <c:v> 'k' factor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Summary!$L$50:$L$64</c:f>
              <c:numCache>
                <c:formatCode>0.000</c:formatCode>
                <c:ptCount val="15"/>
                <c:pt idx="0">
                  <c:v>0.40656872436178254</c:v>
                </c:pt>
                <c:pt idx="1">
                  <c:v>0.5596142343506697</c:v>
                </c:pt>
                <c:pt idx="2">
                  <c:v>0.7126597443395567</c:v>
                </c:pt>
                <c:pt idx="3">
                  <c:v>0.85572402541612502</c:v>
                </c:pt>
                <c:pt idx="4">
                  <c:v>1.0154236880132246</c:v>
                </c:pt>
                <c:pt idx="5">
                  <c:v>1.1684691980021116</c:v>
                </c:pt>
                <c:pt idx="6">
                  <c:v>1.3181876316868926</c:v>
                </c:pt>
                <c:pt idx="7">
                  <c:v>1.4712331416757796</c:v>
                </c:pt>
                <c:pt idx="8">
                  <c:v>0.86429351818843869</c:v>
                </c:pt>
                <c:pt idx="9">
                  <c:v>0.86429351818843869</c:v>
                </c:pt>
                <c:pt idx="10">
                  <c:v>0.86429351818843869</c:v>
                </c:pt>
                <c:pt idx="11">
                  <c:v>0.86429351818843869</c:v>
                </c:pt>
                <c:pt idx="12">
                  <c:v>0.86429351818843869</c:v>
                </c:pt>
                <c:pt idx="13">
                  <c:v>0.86429351818843869</c:v>
                </c:pt>
                <c:pt idx="14">
                  <c:v>0.86429351818843869</c:v>
                </c:pt>
              </c:numCache>
            </c:numRef>
          </c:xVal>
          <c:yVal>
            <c:numRef>
              <c:f>Summary!$R$50:$R$64</c:f>
              <c:numCache>
                <c:formatCode>0.00</c:formatCode>
                <c:ptCount val="15"/>
                <c:pt idx="0">
                  <c:v>1.0603448275862069</c:v>
                </c:pt>
                <c:pt idx="1">
                  <c:v>0.89655172413793105</c:v>
                </c:pt>
                <c:pt idx="2">
                  <c:v>1.0887573964497042</c:v>
                </c:pt>
                <c:pt idx="3">
                  <c:v>1.0728476821192052</c:v>
                </c:pt>
                <c:pt idx="4">
                  <c:v>1.1370967741935485</c:v>
                </c:pt>
                <c:pt idx="5">
                  <c:v>1.1634615384615385</c:v>
                </c:pt>
                <c:pt idx="6">
                  <c:v>1.202247191011236</c:v>
                </c:pt>
                <c:pt idx="7">
                  <c:v>1.2467532467532467</c:v>
                </c:pt>
                <c:pt idx="8">
                  <c:v>1.1211180124223603</c:v>
                </c:pt>
                <c:pt idx="9">
                  <c:v>1.1195652173913044</c:v>
                </c:pt>
                <c:pt idx="10">
                  <c:v>1.1506276150627615</c:v>
                </c:pt>
                <c:pt idx="11">
                  <c:v>1.1374407582938388</c:v>
                </c:pt>
                <c:pt idx="12">
                  <c:v>1.1702127659574468</c:v>
                </c:pt>
                <c:pt idx="13">
                  <c:v>1.2207792207792207</c:v>
                </c:pt>
                <c:pt idx="14">
                  <c:v>1.234375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8AF-46EE-8915-CC5061AD051A}"/>
            </c:ext>
          </c:extLst>
        </c:ser>
        <c:ser>
          <c:idx val="5"/>
          <c:order val="5"/>
          <c:tx>
            <c:v> 2nd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Summary!$L$50:$L$64</c:f>
              <c:numCache>
                <c:formatCode>0.000</c:formatCode>
                <c:ptCount val="15"/>
                <c:pt idx="0">
                  <c:v>0.40656872436178254</c:v>
                </c:pt>
                <c:pt idx="1">
                  <c:v>0.5596142343506697</c:v>
                </c:pt>
                <c:pt idx="2">
                  <c:v>0.7126597443395567</c:v>
                </c:pt>
                <c:pt idx="3">
                  <c:v>0.85572402541612502</c:v>
                </c:pt>
                <c:pt idx="4">
                  <c:v>1.0154236880132246</c:v>
                </c:pt>
                <c:pt idx="5">
                  <c:v>1.1684691980021116</c:v>
                </c:pt>
                <c:pt idx="6">
                  <c:v>1.3181876316868926</c:v>
                </c:pt>
                <c:pt idx="7">
                  <c:v>1.4712331416757796</c:v>
                </c:pt>
                <c:pt idx="8">
                  <c:v>0.86429351818843869</c:v>
                </c:pt>
                <c:pt idx="9">
                  <c:v>0.86429351818843869</c:v>
                </c:pt>
                <c:pt idx="10">
                  <c:v>0.86429351818843869</c:v>
                </c:pt>
                <c:pt idx="11">
                  <c:v>0.86429351818843869</c:v>
                </c:pt>
                <c:pt idx="12">
                  <c:v>0.86429351818843869</c:v>
                </c:pt>
                <c:pt idx="13">
                  <c:v>0.86429351818843869</c:v>
                </c:pt>
                <c:pt idx="14">
                  <c:v>0.86429351818843869</c:v>
                </c:pt>
              </c:numCache>
            </c:numRef>
          </c:xVal>
          <c:yVal>
            <c:numRef>
              <c:f>Summary!$V$50:$V$64</c:f>
              <c:numCache>
                <c:formatCode>0.00</c:formatCode>
                <c:ptCount val="15"/>
                <c:pt idx="0">
                  <c:v>1.1336405529953917</c:v>
                </c:pt>
                <c:pt idx="1">
                  <c:v>1.0505050505050506</c:v>
                </c:pt>
                <c:pt idx="2">
                  <c:v>1.0514285714285714</c:v>
                </c:pt>
                <c:pt idx="3">
                  <c:v>1.0657894736842106</c:v>
                </c:pt>
                <c:pt idx="4">
                  <c:v>1.1015625</c:v>
                </c:pt>
                <c:pt idx="5">
                  <c:v>1.1203703703703705</c:v>
                </c:pt>
                <c:pt idx="6">
                  <c:v>1.1505376344086022</c:v>
                </c:pt>
                <c:pt idx="7">
                  <c:v>1.2</c:v>
                </c:pt>
                <c:pt idx="8">
                  <c:v>1.0840840840840842</c:v>
                </c:pt>
                <c:pt idx="9">
                  <c:v>1.0880281690140845</c:v>
                </c:pt>
                <c:pt idx="10">
                  <c:v>1.1224489795918366</c:v>
                </c:pt>
                <c:pt idx="11">
                  <c:v>1.1059907834101383</c:v>
                </c:pt>
                <c:pt idx="12">
                  <c:v>1.1458333333333333</c:v>
                </c:pt>
                <c:pt idx="13">
                  <c:v>1.2129032258064516</c:v>
                </c:pt>
                <c:pt idx="14">
                  <c:v>1.2061068702290076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8AF-46EE-8915-CC5061AD051A}"/>
            </c:ext>
          </c:extLst>
        </c:ser>
        <c:ser>
          <c:idx val="6"/>
          <c:order val="6"/>
          <c:tx>
            <c:v> kM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Summary!$L$69:$L$86</c:f>
              <c:numCache>
                <c:formatCode>0.000</c:formatCode>
                <c:ptCount val="18"/>
                <c:pt idx="0">
                  <c:v>0.1853577891223348</c:v>
                </c:pt>
                <c:pt idx="1">
                  <c:v>0.1853577891223348</c:v>
                </c:pt>
                <c:pt idx="2">
                  <c:v>0.1853577891223348</c:v>
                </c:pt>
                <c:pt idx="3">
                  <c:v>0.37082778029619645</c:v>
                </c:pt>
                <c:pt idx="4">
                  <c:v>0.37082778029619645</c:v>
                </c:pt>
                <c:pt idx="5">
                  <c:v>0.37082778029619645</c:v>
                </c:pt>
                <c:pt idx="6">
                  <c:v>0.55596116531547757</c:v>
                </c:pt>
                <c:pt idx="7">
                  <c:v>0.55596116531547757</c:v>
                </c:pt>
                <c:pt idx="8">
                  <c:v>0.55596116531547757</c:v>
                </c:pt>
                <c:pt idx="9">
                  <c:v>0.83422225310203346</c:v>
                </c:pt>
                <c:pt idx="10">
                  <c:v>0.83422225310203346</c:v>
                </c:pt>
                <c:pt idx="11">
                  <c:v>0.83422225310203346</c:v>
                </c:pt>
                <c:pt idx="12">
                  <c:v>1.1122028357597722</c:v>
                </c:pt>
                <c:pt idx="13">
                  <c:v>1.1122028357597722</c:v>
                </c:pt>
                <c:pt idx="14">
                  <c:v>1.1122028357597722</c:v>
                </c:pt>
                <c:pt idx="15">
                  <c:v>1.3901834184175113</c:v>
                </c:pt>
                <c:pt idx="16">
                  <c:v>1.3901834184175113</c:v>
                </c:pt>
                <c:pt idx="17">
                  <c:v>1.3901834184175113</c:v>
                </c:pt>
              </c:numCache>
            </c:numRef>
          </c:xVal>
          <c:yVal>
            <c:numRef>
              <c:f>Summary!$R$69:$R$86</c:f>
              <c:numCache>
                <c:formatCode>0.00</c:formatCode>
                <c:ptCount val="18"/>
                <c:pt idx="0">
                  <c:v>1.0775127768313457</c:v>
                </c:pt>
                <c:pt idx="1">
                  <c:v>1.1099855282199711</c:v>
                </c:pt>
                <c:pt idx="2">
                  <c:v>1.2595936794582392</c:v>
                </c:pt>
                <c:pt idx="3">
                  <c:v>0.95390070921985815</c:v>
                </c:pt>
                <c:pt idx="4">
                  <c:v>1.0284005979073243</c:v>
                </c:pt>
                <c:pt idx="5">
                  <c:v>1.0346420323325636</c:v>
                </c:pt>
                <c:pt idx="6">
                  <c:v>0.96399176954732513</c:v>
                </c:pt>
                <c:pt idx="7">
                  <c:v>1.0644567219152854</c:v>
                </c:pt>
                <c:pt idx="8">
                  <c:v>0.95923261390887293</c:v>
                </c:pt>
                <c:pt idx="9">
                  <c:v>1.0013054830287207</c:v>
                </c:pt>
                <c:pt idx="10">
                  <c:v>1.0612244897959184</c:v>
                </c:pt>
                <c:pt idx="11">
                  <c:v>1.0528052805280528</c:v>
                </c:pt>
                <c:pt idx="12">
                  <c:v>1.10752688172043</c:v>
                </c:pt>
                <c:pt idx="13">
                  <c:v>1.0233918128654971</c:v>
                </c:pt>
                <c:pt idx="14">
                  <c:v>1.1290322580645162</c:v>
                </c:pt>
                <c:pt idx="15">
                  <c:v>1.1687041564792175</c:v>
                </c:pt>
                <c:pt idx="16">
                  <c:v>1.1902985074626866</c:v>
                </c:pt>
                <c:pt idx="17">
                  <c:v>1.3300492610837438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8AF-46EE-8915-CC5061AD051A}"/>
            </c:ext>
          </c:extLst>
        </c:ser>
        <c:ser>
          <c:idx val="7"/>
          <c:order val="7"/>
          <c:tx>
            <c:v>2ndM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Summary!$L$69:$L$86</c:f>
              <c:numCache>
                <c:formatCode>0.000</c:formatCode>
                <c:ptCount val="18"/>
                <c:pt idx="0">
                  <c:v>0.1853577891223348</c:v>
                </c:pt>
                <c:pt idx="1">
                  <c:v>0.1853577891223348</c:v>
                </c:pt>
                <c:pt idx="2">
                  <c:v>0.1853577891223348</c:v>
                </c:pt>
                <c:pt idx="3">
                  <c:v>0.37082778029619645</c:v>
                </c:pt>
                <c:pt idx="4">
                  <c:v>0.37082778029619645</c:v>
                </c:pt>
                <c:pt idx="5">
                  <c:v>0.37082778029619645</c:v>
                </c:pt>
                <c:pt idx="6">
                  <c:v>0.55596116531547757</c:v>
                </c:pt>
                <c:pt idx="7">
                  <c:v>0.55596116531547757</c:v>
                </c:pt>
                <c:pt idx="8">
                  <c:v>0.55596116531547757</c:v>
                </c:pt>
                <c:pt idx="9">
                  <c:v>0.83422225310203346</c:v>
                </c:pt>
                <c:pt idx="10">
                  <c:v>0.83422225310203346</c:v>
                </c:pt>
                <c:pt idx="11">
                  <c:v>0.83422225310203346</c:v>
                </c:pt>
                <c:pt idx="12">
                  <c:v>1.1122028357597722</c:v>
                </c:pt>
                <c:pt idx="13">
                  <c:v>1.1122028357597722</c:v>
                </c:pt>
                <c:pt idx="14">
                  <c:v>1.1122028357597722</c:v>
                </c:pt>
                <c:pt idx="15">
                  <c:v>1.3901834184175113</c:v>
                </c:pt>
                <c:pt idx="16">
                  <c:v>1.3901834184175113</c:v>
                </c:pt>
                <c:pt idx="17">
                  <c:v>1.3901834184175113</c:v>
                </c:pt>
              </c:numCache>
            </c:numRef>
          </c:xVal>
          <c:yVal>
            <c:numRef>
              <c:f>Summary!$V$69:$V$86</c:f>
              <c:numCache>
                <c:formatCode>0.00</c:formatCode>
                <c:ptCount val="18"/>
                <c:pt idx="0">
                  <c:v>1.0895779500430662</c:v>
                </c:pt>
                <c:pt idx="1">
                  <c:v>1.1312684365781711</c:v>
                </c:pt>
                <c:pt idx="2">
                  <c:v>1.2798165137614679</c:v>
                </c:pt>
                <c:pt idx="3">
                  <c:v>0.9853479853479854</c:v>
                </c:pt>
                <c:pt idx="4">
                  <c:v>1.0972886762360448</c:v>
                </c:pt>
                <c:pt idx="5">
                  <c:v>1.0926829268292684</c:v>
                </c:pt>
                <c:pt idx="6">
                  <c:v>0.93981945837512537</c:v>
                </c:pt>
                <c:pt idx="7">
                  <c:v>1.0194003527336861</c:v>
                </c:pt>
                <c:pt idx="8">
                  <c:v>1.0638297872340425</c:v>
                </c:pt>
                <c:pt idx="9">
                  <c:v>0.95516811955168124</c:v>
                </c:pt>
                <c:pt idx="10">
                  <c:v>1.0196078431372548</c:v>
                </c:pt>
                <c:pt idx="11">
                  <c:v>1.0031446540880504</c:v>
                </c:pt>
                <c:pt idx="12">
                  <c:v>1.042158516020236</c:v>
                </c:pt>
                <c:pt idx="13">
                  <c:v>0.96685082872928174</c:v>
                </c:pt>
                <c:pt idx="14">
                  <c:v>1.09375</c:v>
                </c:pt>
                <c:pt idx="15">
                  <c:v>1.0888382687927107</c:v>
                </c:pt>
                <c:pt idx="16">
                  <c:v>1.1474820143884892</c:v>
                </c:pt>
                <c:pt idx="17">
                  <c:v>1.3366336633663367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8AF-46EE-8915-CC5061AD051A}"/>
            </c:ext>
          </c:extLst>
        </c:ser>
        <c:ser>
          <c:idx val="8"/>
          <c:order val="8"/>
          <c:tx>
            <c:v>kJ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Summary!$L$89:$L$90</c:f>
              <c:numCache>
                <c:formatCode>0.000</c:formatCode>
                <c:ptCount val="2"/>
                <c:pt idx="0">
                  <c:v>0.89193049500973909</c:v>
                </c:pt>
                <c:pt idx="1">
                  <c:v>0.89854719007657691</c:v>
                </c:pt>
              </c:numCache>
            </c:numRef>
          </c:xVal>
          <c:yVal>
            <c:numRef>
              <c:f>Summary!$R$89:$R$90</c:f>
              <c:numCache>
                <c:formatCode>0.00</c:formatCode>
                <c:ptCount val="2"/>
                <c:pt idx="0">
                  <c:v>1.0875331564986737</c:v>
                </c:pt>
                <c:pt idx="1">
                  <c:v>1.0873440285204992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8AF-46EE-8915-CC5061AD051A}"/>
            </c:ext>
          </c:extLst>
        </c:ser>
        <c:ser>
          <c:idx val="9"/>
          <c:order val="9"/>
          <c:tx>
            <c:v>2ndJ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Summary!$L$89:$L$90</c:f>
              <c:numCache>
                <c:formatCode>0.000</c:formatCode>
                <c:ptCount val="2"/>
                <c:pt idx="0">
                  <c:v>0.89193049500973909</c:v>
                </c:pt>
                <c:pt idx="1">
                  <c:v>0.89854719007657691</c:v>
                </c:pt>
              </c:numCache>
            </c:numRef>
          </c:xVal>
          <c:yVal>
            <c:numRef>
              <c:f>Summary!$V$89:$V$90</c:f>
              <c:numCache>
                <c:formatCode>0.00</c:formatCode>
                <c:ptCount val="2"/>
                <c:pt idx="0">
                  <c:v>1.0318791946308725</c:v>
                </c:pt>
                <c:pt idx="1">
                  <c:v>1.0304054054054055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8AF-46EE-8915-CC5061AD051A}"/>
            </c:ext>
          </c:extLst>
        </c:ser>
        <c:ser>
          <c:idx val="10"/>
          <c:order val="10"/>
          <c:tx>
            <c:v>kG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Summary!$L$93:$L$109</c:f>
              <c:numCache>
                <c:formatCode>0.000_)</c:formatCode>
                <c:ptCount val="17"/>
                <c:pt idx="0">
                  <c:v>0.36788309648142664</c:v>
                </c:pt>
                <c:pt idx="1">
                  <c:v>0.49906621615697416</c:v>
                </c:pt>
                <c:pt idx="2">
                  <c:v>0.63024933583252163</c:v>
                </c:pt>
                <c:pt idx="3">
                  <c:v>0.75858064855860075</c:v>
                </c:pt>
                <c:pt idx="4">
                  <c:v>0.88691196128467986</c:v>
                </c:pt>
                <c:pt idx="5">
                  <c:v>1.0180950809602274</c:v>
                </c:pt>
                <c:pt idx="6">
                  <c:v>0.88691196128467986</c:v>
                </c:pt>
                <c:pt idx="7">
                  <c:v>0.36788309648142664</c:v>
                </c:pt>
                <c:pt idx="8">
                  <c:v>0.49906621615697416</c:v>
                </c:pt>
                <c:pt idx="9">
                  <c:v>0.63024933583252163</c:v>
                </c:pt>
                <c:pt idx="10">
                  <c:v>0.75858064855860075</c:v>
                </c:pt>
                <c:pt idx="11">
                  <c:v>0.88691196128467986</c:v>
                </c:pt>
                <c:pt idx="12">
                  <c:v>1.0180950809602274</c:v>
                </c:pt>
                <c:pt idx="13">
                  <c:v>0.88691196128467986</c:v>
                </c:pt>
                <c:pt idx="14">
                  <c:v>0.69167130243615194</c:v>
                </c:pt>
                <c:pt idx="15">
                  <c:v>0.59159024581355757</c:v>
                </c:pt>
                <c:pt idx="16">
                  <c:v>0.49150918919096326</c:v>
                </c:pt>
              </c:numCache>
            </c:numRef>
          </c:xVal>
          <c:yVal>
            <c:numRef>
              <c:f>Summary!$R$93:$R$109</c:f>
              <c:numCache>
                <c:formatCode>0.00</c:formatCode>
                <c:ptCount val="17"/>
                <c:pt idx="0">
                  <c:v>1.5846994535519126</c:v>
                </c:pt>
                <c:pt idx="1">
                  <c:v>1.6898734177215189</c:v>
                </c:pt>
                <c:pt idx="2">
                  <c:v>1.7013888888888888</c:v>
                </c:pt>
                <c:pt idx="3">
                  <c:v>1.765625</c:v>
                </c:pt>
                <c:pt idx="4">
                  <c:v>1.8230088495575221</c:v>
                </c:pt>
                <c:pt idx="5">
                  <c:v>1.9072164948453609</c:v>
                </c:pt>
                <c:pt idx="6">
                  <c:v>1.5476190476190477</c:v>
                </c:pt>
                <c:pt idx="7">
                  <c:v>1.4864864864864864</c:v>
                </c:pt>
                <c:pt idx="8">
                  <c:v>1.6037735849056605</c:v>
                </c:pt>
                <c:pt idx="9">
                  <c:v>1.6206896551724137</c:v>
                </c:pt>
                <c:pt idx="10">
                  <c:v>1.703125</c:v>
                </c:pt>
                <c:pt idx="11">
                  <c:v>1.8230088495575221</c:v>
                </c:pt>
                <c:pt idx="12">
                  <c:v>1.6810344827586208</c:v>
                </c:pt>
                <c:pt idx="13">
                  <c:v>1.6470588235294117</c:v>
                </c:pt>
                <c:pt idx="14">
                  <c:v>1.4202898550724639</c:v>
                </c:pt>
                <c:pt idx="15">
                  <c:v>1.6164383561643836</c:v>
                </c:pt>
                <c:pt idx="16">
                  <c:v>1.8026315789473684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8AF-46EE-8915-CC5061AD051A}"/>
            </c:ext>
          </c:extLst>
        </c:ser>
        <c:ser>
          <c:idx val="11"/>
          <c:order val="11"/>
          <c:tx>
            <c:v>2ndG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Summary!$L$93:$L$109</c:f>
              <c:numCache>
                <c:formatCode>0.000_)</c:formatCode>
                <c:ptCount val="17"/>
                <c:pt idx="0">
                  <c:v>0.36788309648142664</c:v>
                </c:pt>
                <c:pt idx="1">
                  <c:v>0.49906621615697416</c:v>
                </c:pt>
                <c:pt idx="2">
                  <c:v>0.63024933583252163</c:v>
                </c:pt>
                <c:pt idx="3">
                  <c:v>0.75858064855860075</c:v>
                </c:pt>
                <c:pt idx="4">
                  <c:v>0.88691196128467986</c:v>
                </c:pt>
                <c:pt idx="5">
                  <c:v>1.0180950809602274</c:v>
                </c:pt>
                <c:pt idx="6">
                  <c:v>0.88691196128467986</c:v>
                </c:pt>
                <c:pt idx="7">
                  <c:v>0.36788309648142664</c:v>
                </c:pt>
                <c:pt idx="8">
                  <c:v>0.49906621615697416</c:v>
                </c:pt>
                <c:pt idx="9">
                  <c:v>0.63024933583252163</c:v>
                </c:pt>
                <c:pt idx="10">
                  <c:v>0.75858064855860075</c:v>
                </c:pt>
                <c:pt idx="11">
                  <c:v>0.88691196128467986</c:v>
                </c:pt>
                <c:pt idx="12">
                  <c:v>1.0180950809602274</c:v>
                </c:pt>
                <c:pt idx="13">
                  <c:v>0.88691196128467986</c:v>
                </c:pt>
                <c:pt idx="14">
                  <c:v>0.69167130243615194</c:v>
                </c:pt>
                <c:pt idx="15">
                  <c:v>0.59159024581355757</c:v>
                </c:pt>
                <c:pt idx="16">
                  <c:v>0.49150918919096326</c:v>
                </c:pt>
              </c:numCache>
            </c:numRef>
          </c:xVal>
          <c:yVal>
            <c:numRef>
              <c:f>Summary!$V$93:$V$109</c:f>
              <c:numCache>
                <c:formatCode>0.00</c:formatCode>
                <c:ptCount val="17"/>
                <c:pt idx="0">
                  <c:v>1.7159763313609468</c:v>
                </c:pt>
                <c:pt idx="1">
                  <c:v>1.7337662337662338</c:v>
                </c:pt>
                <c:pt idx="2">
                  <c:v>1.7753623188405796</c:v>
                </c:pt>
                <c:pt idx="3">
                  <c:v>1.8677685950413223</c:v>
                </c:pt>
                <c:pt idx="4">
                  <c:v>1.9807692307692308</c:v>
                </c:pt>
                <c:pt idx="5">
                  <c:v>2.0786516853932584</c:v>
                </c:pt>
                <c:pt idx="6">
                  <c:v>1.6049382716049383</c:v>
                </c:pt>
                <c:pt idx="7">
                  <c:v>1.6176470588235294</c:v>
                </c:pt>
                <c:pt idx="8">
                  <c:v>1.6451612903225807</c:v>
                </c:pt>
                <c:pt idx="9">
                  <c:v>1.6906474820143884</c:v>
                </c:pt>
                <c:pt idx="10">
                  <c:v>1.8016528925619835</c:v>
                </c:pt>
                <c:pt idx="11">
                  <c:v>1.9807692307692308</c:v>
                </c:pt>
                <c:pt idx="12">
                  <c:v>2.2159090909090908</c:v>
                </c:pt>
                <c:pt idx="13">
                  <c:v>1.75</c:v>
                </c:pt>
                <c:pt idx="14">
                  <c:v>1.4202898550724639</c:v>
                </c:pt>
                <c:pt idx="15">
                  <c:v>1.6388888888888888</c:v>
                </c:pt>
                <c:pt idx="16">
                  <c:v>1.8266666666666667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8AF-46EE-8915-CC5061AD051A}"/>
            </c:ext>
          </c:extLst>
        </c:ser>
        <c:ser>
          <c:idx val="12"/>
          <c:order val="12"/>
          <c:tx>
            <c:v>kB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Summary!$L$112:$L$125</c:f>
              <c:numCache>
                <c:formatCode>0.000</c:formatCode>
                <c:ptCount val="14"/>
                <c:pt idx="0">
                  <c:v>0.22278381457889682</c:v>
                </c:pt>
                <c:pt idx="1">
                  <c:v>0.2260859878884017</c:v>
                </c:pt>
                <c:pt idx="2">
                  <c:v>0.22469253906252326</c:v>
                </c:pt>
                <c:pt idx="3">
                  <c:v>0.22075214261308232</c:v>
                </c:pt>
                <c:pt idx="4">
                  <c:v>0.22075214261308232</c:v>
                </c:pt>
                <c:pt idx="5">
                  <c:v>0.22383634622492593</c:v>
                </c:pt>
                <c:pt idx="6">
                  <c:v>0.22511124122090509</c:v>
                </c:pt>
                <c:pt idx="7">
                  <c:v>0.22511124122090509</c:v>
                </c:pt>
                <c:pt idx="8">
                  <c:v>0.22383634622492593</c:v>
                </c:pt>
                <c:pt idx="9">
                  <c:v>0.22383634622492593</c:v>
                </c:pt>
                <c:pt idx="10">
                  <c:v>0.23122183376167124</c:v>
                </c:pt>
                <c:pt idx="11">
                  <c:v>0.23122183376167124</c:v>
                </c:pt>
                <c:pt idx="12">
                  <c:v>0.22850565660828429</c:v>
                </c:pt>
                <c:pt idx="13">
                  <c:v>0.2310993088553201</c:v>
                </c:pt>
              </c:numCache>
            </c:numRef>
          </c:xVal>
          <c:yVal>
            <c:numRef>
              <c:f>Summary!$R$112:$R$125</c:f>
              <c:numCache>
                <c:formatCode>0.00</c:formatCode>
                <c:ptCount val="14"/>
                <c:pt idx="0">
                  <c:v>0.99472188388144545</c:v>
                </c:pt>
                <c:pt idx="1">
                  <c:v>0.95340501792114696</c:v>
                </c:pt>
                <c:pt idx="2">
                  <c:v>0.89764309764309769</c:v>
                </c:pt>
                <c:pt idx="3">
                  <c:v>0.843585237258348</c:v>
                </c:pt>
                <c:pt idx="4">
                  <c:v>0.83786724700761694</c:v>
                </c:pt>
                <c:pt idx="5">
                  <c:v>0.83468559837728196</c:v>
                </c:pt>
                <c:pt idx="6">
                  <c:v>0.81692002643754136</c:v>
                </c:pt>
                <c:pt idx="7">
                  <c:v>0.86276223776223782</c:v>
                </c:pt>
                <c:pt idx="8">
                  <c:v>0.76457142857142857</c:v>
                </c:pt>
                <c:pt idx="9">
                  <c:v>0.8318965517241379</c:v>
                </c:pt>
                <c:pt idx="10">
                  <c:v>0.79877474081055611</c:v>
                </c:pt>
                <c:pt idx="11">
                  <c:v>0.95300751879699253</c:v>
                </c:pt>
                <c:pt idx="12">
                  <c:v>0.86774744027303752</c:v>
                </c:pt>
                <c:pt idx="13">
                  <c:v>0.90163934426229508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8AF-46EE-8915-CC5061AD051A}"/>
            </c:ext>
          </c:extLst>
        </c:ser>
        <c:ser>
          <c:idx val="13"/>
          <c:order val="13"/>
          <c:tx>
            <c:v>2ndB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Summary!$L$112:$L$125</c:f>
              <c:numCache>
                <c:formatCode>0.000</c:formatCode>
                <c:ptCount val="14"/>
                <c:pt idx="0">
                  <c:v>0.22278381457889682</c:v>
                </c:pt>
                <c:pt idx="1">
                  <c:v>0.2260859878884017</c:v>
                </c:pt>
                <c:pt idx="2">
                  <c:v>0.22469253906252326</c:v>
                </c:pt>
                <c:pt idx="3">
                  <c:v>0.22075214261308232</c:v>
                </c:pt>
                <c:pt idx="4">
                  <c:v>0.22075214261308232</c:v>
                </c:pt>
                <c:pt idx="5">
                  <c:v>0.22383634622492593</c:v>
                </c:pt>
                <c:pt idx="6">
                  <c:v>0.22511124122090509</c:v>
                </c:pt>
                <c:pt idx="7">
                  <c:v>0.22511124122090509</c:v>
                </c:pt>
                <c:pt idx="8">
                  <c:v>0.22383634622492593</c:v>
                </c:pt>
                <c:pt idx="9">
                  <c:v>0.22383634622492593</c:v>
                </c:pt>
                <c:pt idx="10">
                  <c:v>0.23122183376167124</c:v>
                </c:pt>
                <c:pt idx="11">
                  <c:v>0.23122183376167124</c:v>
                </c:pt>
                <c:pt idx="12">
                  <c:v>0.22850565660828429</c:v>
                </c:pt>
                <c:pt idx="13">
                  <c:v>0.2310993088553201</c:v>
                </c:pt>
              </c:numCache>
            </c:numRef>
          </c:xVal>
          <c:yVal>
            <c:numRef>
              <c:f>Summary!$V$112:$V$125</c:f>
              <c:numCache>
                <c:formatCode>0.00</c:formatCode>
                <c:ptCount val="14"/>
                <c:pt idx="0">
                  <c:v>1.0078157136980666</c:v>
                </c:pt>
                <c:pt idx="1">
                  <c:v>0.97589098532494756</c:v>
                </c:pt>
                <c:pt idx="2">
                  <c:v>0.91741225051617348</c:v>
                </c:pt>
                <c:pt idx="3">
                  <c:v>0.86021505376344087</c:v>
                </c:pt>
                <c:pt idx="4">
                  <c:v>0.84988962472406182</c:v>
                </c:pt>
                <c:pt idx="5">
                  <c:v>0.84453565931246788</c:v>
                </c:pt>
                <c:pt idx="6">
                  <c:v>0.8328840970350404</c:v>
                </c:pt>
                <c:pt idx="7">
                  <c:v>0.88282647584973162</c:v>
                </c:pt>
                <c:pt idx="8">
                  <c:v>0.77790697674418607</c:v>
                </c:pt>
                <c:pt idx="9">
                  <c:v>0.84773060029282576</c:v>
                </c:pt>
                <c:pt idx="10">
                  <c:v>0.80906921241050123</c:v>
                </c:pt>
                <c:pt idx="11">
                  <c:v>0.97750642673521848</c:v>
                </c:pt>
                <c:pt idx="12">
                  <c:v>0.88820960698689955</c:v>
                </c:pt>
                <c:pt idx="13">
                  <c:v>0.92385218365061594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8AF-46EE-8915-CC5061AD051A}"/>
            </c:ext>
          </c:extLst>
        </c:ser>
        <c:ser>
          <c:idx val="14"/>
          <c:order val="14"/>
          <c:tx>
            <c:v>kH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Summary!$L$129:$L$133</c:f>
              <c:numCache>
                <c:formatCode>0.000</c:formatCode>
                <c:ptCount val="5"/>
                <c:pt idx="0">
                  <c:v>0.4838460195901722</c:v>
                </c:pt>
                <c:pt idx="1">
                  <c:v>0.4838460195901722</c:v>
                </c:pt>
                <c:pt idx="2">
                  <c:v>0.4838460195901722</c:v>
                </c:pt>
                <c:pt idx="3">
                  <c:v>0.4838460195901722</c:v>
                </c:pt>
                <c:pt idx="4">
                  <c:v>0.4838460195901722</c:v>
                </c:pt>
              </c:numCache>
            </c:numRef>
          </c:xVal>
          <c:yVal>
            <c:numRef>
              <c:f>Summary!$R$129:$R$133</c:f>
              <c:numCache>
                <c:formatCode>0.00</c:formatCode>
                <c:ptCount val="5"/>
                <c:pt idx="0">
                  <c:v>1.0704845814977975</c:v>
                </c:pt>
                <c:pt idx="1">
                  <c:v>0.99735682819383265</c:v>
                </c:pt>
                <c:pt idx="2">
                  <c:v>1.1374449339207049</c:v>
                </c:pt>
                <c:pt idx="3">
                  <c:v>1.0872246696035242</c:v>
                </c:pt>
                <c:pt idx="4">
                  <c:v>1.1277533039647578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8AF-46EE-8915-CC5061AD051A}"/>
            </c:ext>
          </c:extLst>
        </c:ser>
        <c:ser>
          <c:idx val="15"/>
          <c:order val="15"/>
          <c:tx>
            <c:v>2ndH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Summary!$L$129:$L$133</c:f>
              <c:numCache>
                <c:formatCode>0.000</c:formatCode>
                <c:ptCount val="5"/>
                <c:pt idx="0">
                  <c:v>0.4838460195901722</c:v>
                </c:pt>
                <c:pt idx="1">
                  <c:v>0.4838460195901722</c:v>
                </c:pt>
                <c:pt idx="2">
                  <c:v>0.4838460195901722</c:v>
                </c:pt>
                <c:pt idx="3">
                  <c:v>0.4838460195901722</c:v>
                </c:pt>
                <c:pt idx="4">
                  <c:v>0.4838460195901722</c:v>
                </c:pt>
              </c:numCache>
            </c:numRef>
          </c:xVal>
          <c:yVal>
            <c:numRef>
              <c:f>Summary!$V$129:$V$133</c:f>
              <c:numCache>
                <c:formatCode>0.00</c:formatCode>
                <c:ptCount val="5"/>
                <c:pt idx="0">
                  <c:v>1.0456110154905336</c:v>
                </c:pt>
                <c:pt idx="1">
                  <c:v>0.96917808219178081</c:v>
                </c:pt>
                <c:pt idx="2">
                  <c:v>1.1177489177489177</c:v>
                </c:pt>
                <c:pt idx="3">
                  <c:v>1.0637931034482759</c:v>
                </c:pt>
                <c:pt idx="4">
                  <c:v>1.1063094209161626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8AF-46EE-8915-CC5061AD051A}"/>
            </c:ext>
          </c:extLst>
        </c:ser>
        <c:ser>
          <c:idx val="16"/>
          <c:order val="16"/>
          <c:tx>
            <c:v>kT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Summary!$L$139:$L$146</c:f>
              <c:numCache>
                <c:formatCode>0.000</c:formatCode>
                <c:ptCount val="8"/>
                <c:pt idx="0">
                  <c:v>0.16952311900133682</c:v>
                </c:pt>
                <c:pt idx="1">
                  <c:v>0.16952311900133682</c:v>
                </c:pt>
                <c:pt idx="2">
                  <c:v>0.16952311900133682</c:v>
                </c:pt>
                <c:pt idx="3">
                  <c:v>0.16952311900133682</c:v>
                </c:pt>
                <c:pt idx="4">
                  <c:v>0.16952311900133682</c:v>
                </c:pt>
                <c:pt idx="5">
                  <c:v>0.16952311900133682</c:v>
                </c:pt>
                <c:pt idx="6">
                  <c:v>0.54871956939906397</c:v>
                </c:pt>
                <c:pt idx="7">
                  <c:v>0.60833655144020393</c:v>
                </c:pt>
              </c:numCache>
            </c:numRef>
          </c:xVal>
          <c:yVal>
            <c:numRef>
              <c:f>Summary!$R$139:$R$146</c:f>
              <c:numCache>
                <c:formatCode>0.00</c:formatCode>
                <c:ptCount val="8"/>
                <c:pt idx="0">
                  <c:v>1.200597609561753</c:v>
                </c:pt>
                <c:pt idx="1">
                  <c:v>1.2182568807339449</c:v>
                </c:pt>
                <c:pt idx="2">
                  <c:v>1.1337254901960785</c:v>
                </c:pt>
                <c:pt idx="3">
                  <c:v>1.1310163934426229</c:v>
                </c:pt>
                <c:pt idx="4">
                  <c:v>1.0702092050209204</c:v>
                </c:pt>
                <c:pt idx="5">
                  <c:v>1.0690909090909091</c:v>
                </c:pt>
                <c:pt idx="6">
                  <c:v>0.99027972027972033</c:v>
                </c:pt>
                <c:pt idx="7">
                  <c:v>1.0156363636363637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8AF-46EE-8915-CC5061AD051A}"/>
            </c:ext>
          </c:extLst>
        </c:ser>
        <c:ser>
          <c:idx val="17"/>
          <c:order val="17"/>
          <c:tx>
            <c:v>2ndT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Summary!$L$139:$L$146</c:f>
              <c:numCache>
                <c:formatCode>0.000</c:formatCode>
                <c:ptCount val="8"/>
                <c:pt idx="0">
                  <c:v>0.16952311900133682</c:v>
                </c:pt>
                <c:pt idx="1">
                  <c:v>0.16952311900133682</c:v>
                </c:pt>
                <c:pt idx="2">
                  <c:v>0.16952311900133682</c:v>
                </c:pt>
                <c:pt idx="3">
                  <c:v>0.16952311900133682</c:v>
                </c:pt>
                <c:pt idx="4">
                  <c:v>0.16952311900133682</c:v>
                </c:pt>
                <c:pt idx="5">
                  <c:v>0.16952311900133682</c:v>
                </c:pt>
                <c:pt idx="6">
                  <c:v>0.54871956939906397</c:v>
                </c:pt>
                <c:pt idx="7">
                  <c:v>0.60833655144020393</c:v>
                </c:pt>
              </c:numCache>
            </c:numRef>
          </c:xVal>
          <c:yVal>
            <c:numRef>
              <c:f>Summary!$V$139:$V$146</c:f>
              <c:numCache>
                <c:formatCode>0.00</c:formatCode>
                <c:ptCount val="8"/>
                <c:pt idx="0">
                  <c:v>1.2078156312625252</c:v>
                </c:pt>
                <c:pt idx="1">
                  <c:v>1.2295370370370369</c:v>
                </c:pt>
                <c:pt idx="2">
                  <c:v>1.1498295454545455</c:v>
                </c:pt>
                <c:pt idx="3">
                  <c:v>1.1498666666666666</c:v>
                </c:pt>
                <c:pt idx="4">
                  <c:v>1.0838135593220339</c:v>
                </c:pt>
                <c:pt idx="5">
                  <c:v>1.0865217391304347</c:v>
                </c:pt>
                <c:pt idx="6">
                  <c:v>0.95360269360269367</c:v>
                </c:pt>
                <c:pt idx="7">
                  <c:v>0.98000000000000009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8AF-46EE-8915-CC5061AD051A}"/>
            </c:ext>
          </c:extLst>
        </c:ser>
        <c:ser>
          <c:idx val="18"/>
          <c:order val="18"/>
          <c:tx>
            <c:v>kZ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Summary!$L$149:$L$175</c:f>
              <c:numCache>
                <c:formatCode>0.000</c:formatCode>
                <c:ptCount val="27"/>
                <c:pt idx="0">
                  <c:v>0.60299999999999998</c:v>
                </c:pt>
                <c:pt idx="1">
                  <c:v>0.60299999999999998</c:v>
                </c:pt>
                <c:pt idx="2">
                  <c:v>0.60299999999999998</c:v>
                </c:pt>
                <c:pt idx="3">
                  <c:v>0.60299999999999998</c:v>
                </c:pt>
                <c:pt idx="4">
                  <c:v>0.73499999999999999</c:v>
                </c:pt>
                <c:pt idx="5">
                  <c:v>0.73499999999999999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0.73499999999999999</c:v>
                </c:pt>
                <c:pt idx="9">
                  <c:v>0.73499999999999999</c:v>
                </c:pt>
                <c:pt idx="10">
                  <c:v>0.73499999999999999</c:v>
                </c:pt>
                <c:pt idx="11">
                  <c:v>0.73499999999999999</c:v>
                </c:pt>
                <c:pt idx="12">
                  <c:v>0.73499999999999999</c:v>
                </c:pt>
                <c:pt idx="13">
                  <c:v>0.73499999999999999</c:v>
                </c:pt>
                <c:pt idx="14">
                  <c:v>0.73499999999999999</c:v>
                </c:pt>
                <c:pt idx="15">
                  <c:v>0.64</c:v>
                </c:pt>
                <c:pt idx="16">
                  <c:v>0.64</c:v>
                </c:pt>
                <c:pt idx="17">
                  <c:v>0.64300000000000002</c:v>
                </c:pt>
                <c:pt idx="18">
                  <c:v>0.64</c:v>
                </c:pt>
                <c:pt idx="19">
                  <c:v>1.0880000000000001</c:v>
                </c:pt>
                <c:pt idx="20">
                  <c:v>0.96299999999999997</c:v>
                </c:pt>
                <c:pt idx="21">
                  <c:v>1.0209999999999999</c:v>
                </c:pt>
                <c:pt idx="22">
                  <c:v>0.98899999999999999</c:v>
                </c:pt>
                <c:pt idx="23">
                  <c:v>1.2</c:v>
                </c:pt>
                <c:pt idx="24">
                  <c:v>1.1919999999999999</c:v>
                </c:pt>
                <c:pt idx="25">
                  <c:v>1.171</c:v>
                </c:pt>
                <c:pt idx="26">
                  <c:v>1.179</c:v>
                </c:pt>
              </c:numCache>
            </c:numRef>
          </c:xVal>
          <c:yVal>
            <c:numRef>
              <c:f>Summary!$R$149:$R$175</c:f>
              <c:numCache>
                <c:formatCode>0.00</c:formatCode>
                <c:ptCount val="27"/>
                <c:pt idx="0">
                  <c:v>1.1788405797101449</c:v>
                </c:pt>
                <c:pt idx="1">
                  <c:v>0.89491525423728813</c:v>
                </c:pt>
                <c:pt idx="2">
                  <c:v>1.2250000000000001</c:v>
                </c:pt>
                <c:pt idx="3">
                  <c:v>0.99707317073170743</c:v>
                </c:pt>
                <c:pt idx="4">
                  <c:v>1.110032362459547</c:v>
                </c:pt>
                <c:pt idx="5">
                  <c:v>1.0783171521035599</c:v>
                </c:pt>
                <c:pt idx="6">
                  <c:v>1.1363424124513619</c:v>
                </c:pt>
                <c:pt idx="7">
                  <c:v>1.0295719844357978</c:v>
                </c:pt>
                <c:pt idx="8">
                  <c:v>1.0056544502617801</c:v>
                </c:pt>
                <c:pt idx="9">
                  <c:v>1.0817486338797815</c:v>
                </c:pt>
                <c:pt idx="10">
                  <c:v>1.0150000000000001</c:v>
                </c:pt>
                <c:pt idx="11">
                  <c:v>1.0208333333333333</c:v>
                </c:pt>
                <c:pt idx="12">
                  <c:v>1.1759999999999999</c:v>
                </c:pt>
                <c:pt idx="13">
                  <c:v>1.0214084507042254</c:v>
                </c:pt>
                <c:pt idx="14">
                  <c:v>1.1456338028169015</c:v>
                </c:pt>
                <c:pt idx="15">
                  <c:v>1.0199095022624434</c:v>
                </c:pt>
                <c:pt idx="16">
                  <c:v>1.2114960629921261</c:v>
                </c:pt>
                <c:pt idx="17">
                  <c:v>1.2021333333333335</c:v>
                </c:pt>
                <c:pt idx="18">
                  <c:v>1.1863157894736842</c:v>
                </c:pt>
                <c:pt idx="19">
                  <c:v>1.2905232558139534</c:v>
                </c:pt>
                <c:pt idx="20">
                  <c:v>1.1352036199095021</c:v>
                </c:pt>
                <c:pt idx="21">
                  <c:v>1.2378947368421052</c:v>
                </c:pt>
                <c:pt idx="22">
                  <c:v>1.1547286821705427</c:v>
                </c:pt>
                <c:pt idx="23">
                  <c:v>1.0235555555555556</c:v>
                </c:pt>
                <c:pt idx="24">
                  <c:v>1.2323353293413175</c:v>
                </c:pt>
                <c:pt idx="25">
                  <c:v>1.0823880597014925</c:v>
                </c:pt>
                <c:pt idx="26">
                  <c:v>1.1863157894736842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8AF-46EE-8915-CC5061AD051A}"/>
            </c:ext>
          </c:extLst>
        </c:ser>
        <c:ser>
          <c:idx val="19"/>
          <c:order val="19"/>
          <c:tx>
            <c:v>2ndZ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Summary!$L$149:$L$175</c:f>
              <c:numCache>
                <c:formatCode>0.000</c:formatCode>
                <c:ptCount val="27"/>
                <c:pt idx="0">
                  <c:v>0.60299999999999998</c:v>
                </c:pt>
                <c:pt idx="1">
                  <c:v>0.60299999999999998</c:v>
                </c:pt>
                <c:pt idx="2">
                  <c:v>0.60299999999999998</c:v>
                </c:pt>
                <c:pt idx="3">
                  <c:v>0.60299999999999998</c:v>
                </c:pt>
                <c:pt idx="4">
                  <c:v>0.73499999999999999</c:v>
                </c:pt>
                <c:pt idx="5">
                  <c:v>0.73499999999999999</c:v>
                </c:pt>
                <c:pt idx="6">
                  <c:v>0.73499999999999999</c:v>
                </c:pt>
                <c:pt idx="7">
                  <c:v>0.73499999999999999</c:v>
                </c:pt>
                <c:pt idx="8">
                  <c:v>0.73499999999999999</c:v>
                </c:pt>
                <c:pt idx="9">
                  <c:v>0.73499999999999999</c:v>
                </c:pt>
                <c:pt idx="10">
                  <c:v>0.73499999999999999</c:v>
                </c:pt>
                <c:pt idx="11">
                  <c:v>0.73499999999999999</c:v>
                </c:pt>
                <c:pt idx="12">
                  <c:v>0.73499999999999999</c:v>
                </c:pt>
                <c:pt idx="13">
                  <c:v>0.73499999999999999</c:v>
                </c:pt>
                <c:pt idx="14">
                  <c:v>0.73499999999999999</c:v>
                </c:pt>
                <c:pt idx="15">
                  <c:v>0.64</c:v>
                </c:pt>
                <c:pt idx="16">
                  <c:v>0.64</c:v>
                </c:pt>
                <c:pt idx="17">
                  <c:v>0.64300000000000002</c:v>
                </c:pt>
                <c:pt idx="18">
                  <c:v>0.64</c:v>
                </c:pt>
                <c:pt idx="19">
                  <c:v>1.0880000000000001</c:v>
                </c:pt>
                <c:pt idx="20">
                  <c:v>0.96299999999999997</c:v>
                </c:pt>
                <c:pt idx="21">
                  <c:v>1.0209999999999999</c:v>
                </c:pt>
                <c:pt idx="22">
                  <c:v>0.98899999999999999</c:v>
                </c:pt>
                <c:pt idx="23">
                  <c:v>1.2</c:v>
                </c:pt>
                <c:pt idx="24">
                  <c:v>1.1919999999999999</c:v>
                </c:pt>
                <c:pt idx="25">
                  <c:v>1.171</c:v>
                </c:pt>
                <c:pt idx="26">
                  <c:v>1.179</c:v>
                </c:pt>
              </c:numCache>
            </c:numRef>
          </c:xVal>
          <c:yVal>
            <c:numRef>
              <c:f>Summary!$V$149:$V$175</c:f>
              <c:numCache>
                <c:formatCode>0.00</c:formatCode>
                <c:ptCount val="27"/>
                <c:pt idx="0">
                  <c:v>1.1737373737373737</c:v>
                </c:pt>
                <c:pt idx="1">
                  <c:v>0.86557377049180328</c:v>
                </c:pt>
                <c:pt idx="2">
                  <c:v>1.2109839816933639</c:v>
                </c:pt>
                <c:pt idx="3">
                  <c:v>0.94754966887417225</c:v>
                </c:pt>
                <c:pt idx="4">
                  <c:v>1.078616352201258</c:v>
                </c:pt>
                <c:pt idx="5">
                  <c:v>1.04125</c:v>
                </c:pt>
                <c:pt idx="6">
                  <c:v>1.1062121212121212</c:v>
                </c:pt>
                <c:pt idx="7">
                  <c:v>0.91875000000000007</c:v>
                </c:pt>
                <c:pt idx="8">
                  <c:v>0.95562189054726376</c:v>
                </c:pt>
                <c:pt idx="9">
                  <c:v>1.0364397905759162</c:v>
                </c:pt>
                <c:pt idx="10">
                  <c:v>0.9633898305084746</c:v>
                </c:pt>
                <c:pt idx="11">
                  <c:v>0.96892655367231639</c:v>
                </c:pt>
                <c:pt idx="12">
                  <c:v>1.1380645161290324</c:v>
                </c:pt>
                <c:pt idx="13">
                  <c:v>0.96693333333333331</c:v>
                </c:pt>
                <c:pt idx="14">
                  <c:v>1.0991891891891892</c:v>
                </c:pt>
                <c:pt idx="15">
                  <c:v>1.0582159624413146</c:v>
                </c:pt>
                <c:pt idx="16">
                  <c:v>1.1700380228136884</c:v>
                </c:pt>
                <c:pt idx="17">
                  <c:v>1.1558974358974359</c:v>
                </c:pt>
                <c:pt idx="18">
                  <c:v>1.1625214899713467</c:v>
                </c:pt>
                <c:pt idx="19">
                  <c:v>1.2297506925207755</c:v>
                </c:pt>
                <c:pt idx="20">
                  <c:v>1.0955458515283842</c:v>
                </c:pt>
                <c:pt idx="21">
                  <c:v>1.2139354838709677</c:v>
                </c:pt>
                <c:pt idx="22">
                  <c:v>1.1200000000000001</c:v>
                </c:pt>
                <c:pt idx="23">
                  <c:v>0.94000000000000006</c:v>
                </c:pt>
                <c:pt idx="24">
                  <c:v>1.2035087719298245</c:v>
                </c:pt>
                <c:pt idx="25">
                  <c:v>1.036</c:v>
                </c:pt>
                <c:pt idx="26">
                  <c:v>1.1658620689655173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8AF-46EE-8915-CC5061AD051A}"/>
            </c:ext>
          </c:extLst>
        </c:ser>
        <c:ser>
          <c:idx val="20"/>
          <c:order val="20"/>
          <c:tx>
            <c:v>kZh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Summary!$L$178:$L$212</c:f>
              <c:numCache>
                <c:formatCode>0.000</c:formatCode>
                <c:ptCount val="35"/>
                <c:pt idx="0">
                  <c:v>0.60399999999999998</c:v>
                </c:pt>
                <c:pt idx="1">
                  <c:v>0.61299999999999999</c:v>
                </c:pt>
                <c:pt idx="2">
                  <c:v>0.59599999999999997</c:v>
                </c:pt>
                <c:pt idx="3">
                  <c:v>0.61299999999999999</c:v>
                </c:pt>
                <c:pt idx="4">
                  <c:v>0.61199999999999999</c:v>
                </c:pt>
                <c:pt idx="5">
                  <c:v>0.59499999999999997</c:v>
                </c:pt>
                <c:pt idx="6">
                  <c:v>0.60399999999999998</c:v>
                </c:pt>
                <c:pt idx="7">
                  <c:v>0.60399999999999998</c:v>
                </c:pt>
                <c:pt idx="8">
                  <c:v>0.60399999999999998</c:v>
                </c:pt>
                <c:pt idx="9">
                  <c:v>0.59499999999999997</c:v>
                </c:pt>
                <c:pt idx="10">
                  <c:v>0.60499999999999998</c:v>
                </c:pt>
                <c:pt idx="11">
                  <c:v>0.59499999999999997</c:v>
                </c:pt>
                <c:pt idx="12">
                  <c:v>0.6</c:v>
                </c:pt>
                <c:pt idx="13">
                  <c:v>0.61</c:v>
                </c:pt>
                <c:pt idx="14">
                  <c:v>0.48599999999999999</c:v>
                </c:pt>
                <c:pt idx="15">
                  <c:v>0.48599999999999999</c:v>
                </c:pt>
                <c:pt idx="16">
                  <c:v>0.48599999999999999</c:v>
                </c:pt>
                <c:pt idx="17">
                  <c:v>0.48599999999999999</c:v>
                </c:pt>
                <c:pt idx="18">
                  <c:v>0.48599999999999999</c:v>
                </c:pt>
                <c:pt idx="19">
                  <c:v>0.48599999999999999</c:v>
                </c:pt>
                <c:pt idx="20">
                  <c:v>0.48599999999999999</c:v>
                </c:pt>
                <c:pt idx="21">
                  <c:v>0.48599999999999999</c:v>
                </c:pt>
                <c:pt idx="22">
                  <c:v>0.495</c:v>
                </c:pt>
                <c:pt idx="23">
                  <c:v>0.495</c:v>
                </c:pt>
                <c:pt idx="24">
                  <c:v>0.495</c:v>
                </c:pt>
                <c:pt idx="25">
                  <c:v>0.47699999999999998</c:v>
                </c:pt>
                <c:pt idx="26">
                  <c:v>0.47699999999999998</c:v>
                </c:pt>
                <c:pt idx="27">
                  <c:v>0.47599999999999998</c:v>
                </c:pt>
                <c:pt idx="28">
                  <c:v>0.48599999999999999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0.18</c:v>
                </c:pt>
                <c:pt idx="34">
                  <c:v>0.18</c:v>
                </c:pt>
              </c:numCache>
            </c:numRef>
          </c:xVal>
          <c:yVal>
            <c:numRef>
              <c:f>Summary!$R$178:$R$212</c:f>
              <c:numCache>
                <c:formatCode>0.00</c:formatCode>
                <c:ptCount val="35"/>
                <c:pt idx="0">
                  <c:v>0.91654676258992807</c:v>
                </c:pt>
                <c:pt idx="1">
                  <c:v>0.89833333333333332</c:v>
                </c:pt>
                <c:pt idx="2">
                  <c:v>1.0681198910081744</c:v>
                </c:pt>
                <c:pt idx="3">
                  <c:v>1.1161111111111111</c:v>
                </c:pt>
                <c:pt idx="4">
                  <c:v>1.1083333333333334</c:v>
                </c:pt>
                <c:pt idx="5">
                  <c:v>1.1148148148148147</c:v>
                </c:pt>
                <c:pt idx="6">
                  <c:v>1</c:v>
                </c:pt>
                <c:pt idx="7">
                  <c:v>1.1042253521126761</c:v>
                </c:pt>
                <c:pt idx="8">
                  <c:v>0.99880095923261392</c:v>
                </c:pt>
                <c:pt idx="9">
                  <c:v>1.037037037037037</c:v>
                </c:pt>
                <c:pt idx="10">
                  <c:v>1.267832167832168</c:v>
                </c:pt>
                <c:pt idx="11">
                  <c:v>1.1439024390243904</c:v>
                </c:pt>
                <c:pt idx="12">
                  <c:v>1.2628865979381443</c:v>
                </c:pt>
                <c:pt idx="13">
                  <c:v>1.1320132013201321</c:v>
                </c:pt>
                <c:pt idx="14">
                  <c:v>1.2985</c:v>
                </c:pt>
                <c:pt idx="15">
                  <c:v>1.127</c:v>
                </c:pt>
                <c:pt idx="16">
                  <c:v>1.1386666666666665</c:v>
                </c:pt>
                <c:pt idx="17">
                  <c:v>1.1875763747454176</c:v>
                </c:pt>
                <c:pt idx="18">
                  <c:v>1.2353813559322033</c:v>
                </c:pt>
                <c:pt idx="19">
                  <c:v>1.1865470852017939</c:v>
                </c:pt>
                <c:pt idx="20">
                  <c:v>1.3224096385542168</c:v>
                </c:pt>
                <c:pt idx="21">
                  <c:v>1.2338983050847459</c:v>
                </c:pt>
                <c:pt idx="22">
                  <c:v>1.0585365853658537</c:v>
                </c:pt>
                <c:pt idx="23">
                  <c:v>1.0808988764044944</c:v>
                </c:pt>
                <c:pt idx="24">
                  <c:v>1.1161731207289294</c:v>
                </c:pt>
                <c:pt idx="25">
                  <c:v>1.2680221811460259</c:v>
                </c:pt>
                <c:pt idx="26">
                  <c:v>1.2658333333333334</c:v>
                </c:pt>
                <c:pt idx="27">
                  <c:v>1.1865470852017939</c:v>
                </c:pt>
                <c:pt idx="28">
                  <c:v>1.0275334608030593</c:v>
                </c:pt>
                <c:pt idx="29">
                  <c:v>1.2401234567901236</c:v>
                </c:pt>
                <c:pt idx="30">
                  <c:v>1.2677804295942723</c:v>
                </c:pt>
                <c:pt idx="31">
                  <c:v>1.1938053097345132</c:v>
                </c:pt>
                <c:pt idx="32">
                  <c:v>1.1979166666666667</c:v>
                </c:pt>
                <c:pt idx="33">
                  <c:v>1.1375</c:v>
                </c:pt>
                <c:pt idx="34">
                  <c:v>1.1488505747126436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8AF-46EE-8915-CC5061AD051A}"/>
            </c:ext>
          </c:extLst>
        </c:ser>
        <c:ser>
          <c:idx val="21"/>
          <c:order val="21"/>
          <c:tx>
            <c:v>2ndZh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Summary!$L$178:$L$212</c:f>
              <c:numCache>
                <c:formatCode>0.000</c:formatCode>
                <c:ptCount val="35"/>
                <c:pt idx="0">
                  <c:v>0.60399999999999998</c:v>
                </c:pt>
                <c:pt idx="1">
                  <c:v>0.61299999999999999</c:v>
                </c:pt>
                <c:pt idx="2">
                  <c:v>0.59599999999999997</c:v>
                </c:pt>
                <c:pt idx="3">
                  <c:v>0.61299999999999999</c:v>
                </c:pt>
                <c:pt idx="4">
                  <c:v>0.61199999999999999</c:v>
                </c:pt>
                <c:pt idx="5">
                  <c:v>0.59499999999999997</c:v>
                </c:pt>
                <c:pt idx="6">
                  <c:v>0.60399999999999998</c:v>
                </c:pt>
                <c:pt idx="7">
                  <c:v>0.60399999999999998</c:v>
                </c:pt>
                <c:pt idx="8">
                  <c:v>0.60399999999999998</c:v>
                </c:pt>
                <c:pt idx="9">
                  <c:v>0.59499999999999997</c:v>
                </c:pt>
                <c:pt idx="10">
                  <c:v>0.60499999999999998</c:v>
                </c:pt>
                <c:pt idx="11">
                  <c:v>0.59499999999999997</c:v>
                </c:pt>
                <c:pt idx="12">
                  <c:v>0.6</c:v>
                </c:pt>
                <c:pt idx="13">
                  <c:v>0.61</c:v>
                </c:pt>
                <c:pt idx="14">
                  <c:v>0.48599999999999999</c:v>
                </c:pt>
                <c:pt idx="15">
                  <c:v>0.48599999999999999</c:v>
                </c:pt>
                <c:pt idx="16">
                  <c:v>0.48599999999999999</c:v>
                </c:pt>
                <c:pt idx="17">
                  <c:v>0.48599999999999999</c:v>
                </c:pt>
                <c:pt idx="18">
                  <c:v>0.48599999999999999</c:v>
                </c:pt>
                <c:pt idx="19">
                  <c:v>0.48599999999999999</c:v>
                </c:pt>
                <c:pt idx="20">
                  <c:v>0.48599999999999999</c:v>
                </c:pt>
                <c:pt idx="21">
                  <c:v>0.48599999999999999</c:v>
                </c:pt>
                <c:pt idx="22">
                  <c:v>0.495</c:v>
                </c:pt>
                <c:pt idx="23">
                  <c:v>0.495</c:v>
                </c:pt>
                <c:pt idx="24">
                  <c:v>0.495</c:v>
                </c:pt>
                <c:pt idx="25">
                  <c:v>0.47699999999999998</c:v>
                </c:pt>
                <c:pt idx="26">
                  <c:v>0.47699999999999998</c:v>
                </c:pt>
                <c:pt idx="27">
                  <c:v>0.47599999999999998</c:v>
                </c:pt>
                <c:pt idx="28">
                  <c:v>0.48599999999999999</c:v>
                </c:pt>
                <c:pt idx="29">
                  <c:v>0.18</c:v>
                </c:pt>
                <c:pt idx="30">
                  <c:v>0.18</c:v>
                </c:pt>
                <c:pt idx="31">
                  <c:v>0.18</c:v>
                </c:pt>
                <c:pt idx="32">
                  <c:v>0.18</c:v>
                </c:pt>
                <c:pt idx="33">
                  <c:v>0.18</c:v>
                </c:pt>
                <c:pt idx="34">
                  <c:v>0.18</c:v>
                </c:pt>
              </c:numCache>
            </c:numRef>
          </c:xVal>
          <c:yVal>
            <c:numRef>
              <c:f>Summary!$V$178:$V$212</c:f>
              <c:numCache>
                <c:formatCode>0.00</c:formatCode>
                <c:ptCount val="35"/>
                <c:pt idx="0">
                  <c:v>0.89299065420560741</c:v>
                </c:pt>
                <c:pt idx="1">
                  <c:v>0.86239999999999994</c:v>
                </c:pt>
                <c:pt idx="2">
                  <c:v>1.0509383378016086</c:v>
                </c:pt>
                <c:pt idx="3">
                  <c:v>1.0918478260869566</c:v>
                </c:pt>
                <c:pt idx="4">
                  <c:v>1.0901639344262295</c:v>
                </c:pt>
                <c:pt idx="5">
                  <c:v>1.0973958333333333</c:v>
                </c:pt>
                <c:pt idx="6">
                  <c:v>0.97755610972568574</c:v>
                </c:pt>
                <c:pt idx="7">
                  <c:v>1.0798898071625345</c:v>
                </c:pt>
                <c:pt idx="8">
                  <c:v>0.98</c:v>
                </c:pt>
                <c:pt idx="9">
                  <c:v>1.0155440414507773</c:v>
                </c:pt>
                <c:pt idx="10">
                  <c:v>1.2590277777777779</c:v>
                </c:pt>
                <c:pt idx="11">
                  <c:v>1.1166666666666667</c:v>
                </c:pt>
                <c:pt idx="12">
                  <c:v>1.2457627118644068</c:v>
                </c:pt>
                <c:pt idx="13">
                  <c:v>1.110032362459547</c:v>
                </c:pt>
                <c:pt idx="14">
                  <c:v>1.2963394342762065</c:v>
                </c:pt>
                <c:pt idx="15">
                  <c:v>1.1176859504132233</c:v>
                </c:pt>
                <c:pt idx="16">
                  <c:v>1.1236842105263156</c:v>
                </c:pt>
                <c:pt idx="17">
                  <c:v>1.1732394366197183</c:v>
                </c:pt>
                <c:pt idx="18">
                  <c:v>1.2173277661795407</c:v>
                </c:pt>
                <c:pt idx="19">
                  <c:v>1.1707964601769913</c:v>
                </c:pt>
                <c:pt idx="20">
                  <c:v>1.3097852028639616</c:v>
                </c:pt>
                <c:pt idx="21">
                  <c:v>1.2133333333333334</c:v>
                </c:pt>
                <c:pt idx="22">
                  <c:v>1.0404109589041097</c:v>
                </c:pt>
                <c:pt idx="23">
                  <c:v>1.0590825688073395</c:v>
                </c:pt>
                <c:pt idx="24">
                  <c:v>1.0864745011086474</c:v>
                </c:pt>
                <c:pt idx="25">
                  <c:v>1.2587155963302752</c:v>
                </c:pt>
                <c:pt idx="26">
                  <c:v>1.2527835051546392</c:v>
                </c:pt>
                <c:pt idx="27">
                  <c:v>1.1630769230769231</c:v>
                </c:pt>
                <c:pt idx="28">
                  <c:v>1.0044859813084113</c:v>
                </c:pt>
                <c:pt idx="29">
                  <c:v>1.2504149377593361</c:v>
                </c:pt>
                <c:pt idx="30">
                  <c:v>1.2861985472154964</c:v>
                </c:pt>
                <c:pt idx="31">
                  <c:v>1.2153153153153153</c:v>
                </c:pt>
                <c:pt idx="32">
                  <c:v>1.2190812720848057</c:v>
                </c:pt>
                <c:pt idx="33">
                  <c:v>1.1581818181818182</c:v>
                </c:pt>
                <c:pt idx="34">
                  <c:v>1.1622093023255815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8AF-46EE-8915-CC5061AD051A}"/>
            </c:ext>
          </c:extLst>
        </c:ser>
        <c:ser>
          <c:idx val="22"/>
          <c:order val="22"/>
          <c:tx>
            <c:v>kZh2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Summary!$L$215:$L$245</c:f>
              <c:numCache>
                <c:formatCode>0.000</c:formatCode>
                <c:ptCount val="31"/>
                <c:pt idx="0">
                  <c:v>0.11799999999999999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0.11799999999999999</c:v>
                </c:pt>
                <c:pt idx="7">
                  <c:v>0.126</c:v>
                </c:pt>
                <c:pt idx="8">
                  <c:v>0.128</c:v>
                </c:pt>
                <c:pt idx="9">
                  <c:v>0.126</c:v>
                </c:pt>
                <c:pt idx="10">
                  <c:v>0.126</c:v>
                </c:pt>
                <c:pt idx="11">
                  <c:v>0.128</c:v>
                </c:pt>
                <c:pt idx="12">
                  <c:v>0.126</c:v>
                </c:pt>
                <c:pt idx="13">
                  <c:v>0.126</c:v>
                </c:pt>
                <c:pt idx="14">
                  <c:v>0.128</c:v>
                </c:pt>
                <c:pt idx="15">
                  <c:v>0.126</c:v>
                </c:pt>
                <c:pt idx="16">
                  <c:v>0.29399999999999998</c:v>
                </c:pt>
                <c:pt idx="17">
                  <c:v>0.29399999999999998</c:v>
                </c:pt>
                <c:pt idx="18">
                  <c:v>0.29399999999999998</c:v>
                </c:pt>
                <c:pt idx="19">
                  <c:v>0.29399999999999998</c:v>
                </c:pt>
                <c:pt idx="20">
                  <c:v>0.29399999999999998</c:v>
                </c:pt>
                <c:pt idx="21">
                  <c:v>0.29399999999999998</c:v>
                </c:pt>
                <c:pt idx="22">
                  <c:v>0.29399999999999998</c:v>
                </c:pt>
                <c:pt idx="23">
                  <c:v>0.29399999999999998</c:v>
                </c:pt>
                <c:pt idx="24">
                  <c:v>0.58799999999999997</c:v>
                </c:pt>
                <c:pt idx="25">
                  <c:v>0.58799999999999997</c:v>
                </c:pt>
                <c:pt idx="26">
                  <c:v>0.58799999999999997</c:v>
                </c:pt>
                <c:pt idx="27">
                  <c:v>0.58799999999999997</c:v>
                </c:pt>
                <c:pt idx="28">
                  <c:v>0.58799999999999997</c:v>
                </c:pt>
                <c:pt idx="29">
                  <c:v>0.58799999999999997</c:v>
                </c:pt>
                <c:pt idx="30">
                  <c:v>0.58799999999999997</c:v>
                </c:pt>
              </c:numCache>
            </c:numRef>
          </c:xVal>
          <c:yVal>
            <c:numRef>
              <c:f>Summary!$R$215:$R$245</c:f>
              <c:numCache>
                <c:formatCode>0.00</c:formatCode>
                <c:ptCount val="31"/>
                <c:pt idx="0">
                  <c:v>1.2936660268714011</c:v>
                </c:pt>
                <c:pt idx="1">
                  <c:v>1.2993630573248407</c:v>
                </c:pt>
                <c:pt idx="2">
                  <c:v>1.2934272300469483</c:v>
                </c:pt>
                <c:pt idx="3">
                  <c:v>1.1136950904392764</c:v>
                </c:pt>
                <c:pt idx="4">
                  <c:v>1.2301136363636365</c:v>
                </c:pt>
                <c:pt idx="5">
                  <c:v>1.3363363363363363</c:v>
                </c:pt>
                <c:pt idx="6">
                  <c:v>1.3489096573208723</c:v>
                </c:pt>
                <c:pt idx="7">
                  <c:v>1.5308875739644969</c:v>
                </c:pt>
                <c:pt idx="8">
                  <c:v>0.99475524475524479</c:v>
                </c:pt>
                <c:pt idx="9">
                  <c:v>1.47</c:v>
                </c:pt>
                <c:pt idx="10">
                  <c:v>1.4550869565217392</c:v>
                </c:pt>
                <c:pt idx="11">
                  <c:v>1.3544715447154472</c:v>
                </c:pt>
                <c:pt idx="12">
                  <c:v>1.4350000000000001</c:v>
                </c:pt>
                <c:pt idx="13">
                  <c:v>0.80529247910863511</c:v>
                </c:pt>
                <c:pt idx="14">
                  <c:v>1.479245283018868</c:v>
                </c:pt>
                <c:pt idx="15">
                  <c:v>1.3944664031620553</c:v>
                </c:pt>
                <c:pt idx="16">
                  <c:v>1.2162845849802373</c:v>
                </c:pt>
                <c:pt idx="17">
                  <c:v>1.1658620689655173</c:v>
                </c:pt>
                <c:pt idx="18">
                  <c:v>1.141747572815534</c:v>
                </c:pt>
                <c:pt idx="19">
                  <c:v>1.3774307304785895</c:v>
                </c:pt>
                <c:pt idx="20">
                  <c:v>1.1622641509433962</c:v>
                </c:pt>
                <c:pt idx="21">
                  <c:v>1.1529411764705884</c:v>
                </c:pt>
                <c:pt idx="22">
                  <c:v>1.0932947976878611</c:v>
                </c:pt>
                <c:pt idx="23">
                  <c:v>1.167859424920128</c:v>
                </c:pt>
                <c:pt idx="24">
                  <c:v>1.2368932038834952</c:v>
                </c:pt>
                <c:pt idx="25">
                  <c:v>1.3154362416107384</c:v>
                </c:pt>
                <c:pt idx="26">
                  <c:v>1.3082191780821917</c:v>
                </c:pt>
                <c:pt idx="27">
                  <c:v>1.2417808219178084</c:v>
                </c:pt>
                <c:pt idx="28">
                  <c:v>1.3429629629629631</c:v>
                </c:pt>
                <c:pt idx="29">
                  <c:v>1.3429629629629631</c:v>
                </c:pt>
                <c:pt idx="30">
                  <c:v>1.2818565400843882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8AF-46EE-8915-CC5061AD051A}"/>
            </c:ext>
          </c:extLst>
        </c:ser>
        <c:ser>
          <c:idx val="23"/>
          <c:order val="23"/>
          <c:tx>
            <c:v>2ndZh2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Summary!$L$215:$L$245</c:f>
              <c:numCache>
                <c:formatCode>0.000</c:formatCode>
                <c:ptCount val="31"/>
                <c:pt idx="0">
                  <c:v>0.11799999999999999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0.11799999999999999</c:v>
                </c:pt>
                <c:pt idx="5">
                  <c:v>0.11799999999999999</c:v>
                </c:pt>
                <c:pt idx="6">
                  <c:v>0.11799999999999999</c:v>
                </c:pt>
                <c:pt idx="7">
                  <c:v>0.126</c:v>
                </c:pt>
                <c:pt idx="8">
                  <c:v>0.128</c:v>
                </c:pt>
                <c:pt idx="9">
                  <c:v>0.126</c:v>
                </c:pt>
                <c:pt idx="10">
                  <c:v>0.126</c:v>
                </c:pt>
                <c:pt idx="11">
                  <c:v>0.128</c:v>
                </c:pt>
                <c:pt idx="12">
                  <c:v>0.126</c:v>
                </c:pt>
                <c:pt idx="13">
                  <c:v>0.126</c:v>
                </c:pt>
                <c:pt idx="14">
                  <c:v>0.128</c:v>
                </c:pt>
                <c:pt idx="15">
                  <c:v>0.126</c:v>
                </c:pt>
                <c:pt idx="16">
                  <c:v>0.29399999999999998</c:v>
                </c:pt>
                <c:pt idx="17">
                  <c:v>0.29399999999999998</c:v>
                </c:pt>
                <c:pt idx="18">
                  <c:v>0.29399999999999998</c:v>
                </c:pt>
                <c:pt idx="19">
                  <c:v>0.29399999999999998</c:v>
                </c:pt>
                <c:pt idx="20">
                  <c:v>0.29399999999999998</c:v>
                </c:pt>
                <c:pt idx="21">
                  <c:v>0.29399999999999998</c:v>
                </c:pt>
                <c:pt idx="22">
                  <c:v>0.29399999999999998</c:v>
                </c:pt>
                <c:pt idx="23">
                  <c:v>0.29399999999999998</c:v>
                </c:pt>
                <c:pt idx="24">
                  <c:v>0.58799999999999997</c:v>
                </c:pt>
                <c:pt idx="25">
                  <c:v>0.58799999999999997</c:v>
                </c:pt>
                <c:pt idx="26">
                  <c:v>0.58799999999999997</c:v>
                </c:pt>
                <c:pt idx="27">
                  <c:v>0.58799999999999997</c:v>
                </c:pt>
                <c:pt idx="28">
                  <c:v>0.58799999999999997</c:v>
                </c:pt>
                <c:pt idx="29">
                  <c:v>0.58799999999999997</c:v>
                </c:pt>
                <c:pt idx="30">
                  <c:v>0.58799999999999997</c:v>
                </c:pt>
              </c:numCache>
            </c:numRef>
          </c:xVal>
          <c:yVal>
            <c:numRef>
              <c:f>Summary!$V$215:$V$245</c:f>
              <c:numCache>
                <c:formatCode>0.00</c:formatCode>
                <c:ptCount val="31"/>
                <c:pt idx="0">
                  <c:v>1.2986512524084779</c:v>
                </c:pt>
                <c:pt idx="1">
                  <c:v>1.3076923076923077</c:v>
                </c:pt>
                <c:pt idx="2">
                  <c:v>1.3026004728132388</c:v>
                </c:pt>
                <c:pt idx="3">
                  <c:v>1.1223958333333333</c:v>
                </c:pt>
                <c:pt idx="4">
                  <c:v>1.2406876790830945</c:v>
                </c:pt>
                <c:pt idx="5">
                  <c:v>1.3444108761329305</c:v>
                </c:pt>
                <c:pt idx="6">
                  <c:v>1.3616352201257862</c:v>
                </c:pt>
                <c:pt idx="7">
                  <c:v>1.5308875739644969</c:v>
                </c:pt>
                <c:pt idx="8">
                  <c:v>0.99824561403508771</c:v>
                </c:pt>
                <c:pt idx="9">
                  <c:v>1.4804750593824227</c:v>
                </c:pt>
                <c:pt idx="10">
                  <c:v>1.4646389496717724</c:v>
                </c:pt>
                <c:pt idx="11">
                  <c:v>1.3655737704918032</c:v>
                </c:pt>
                <c:pt idx="12">
                  <c:v>1.4460668380462725</c:v>
                </c:pt>
                <c:pt idx="13">
                  <c:v>0.8075418994413408</c:v>
                </c:pt>
                <c:pt idx="14">
                  <c:v>1.4933333333333334</c:v>
                </c:pt>
                <c:pt idx="15">
                  <c:v>1.4055776892430278</c:v>
                </c:pt>
                <c:pt idx="16">
                  <c:v>1.2458299595141702</c:v>
                </c:pt>
                <c:pt idx="17">
                  <c:v>1.2021333333333335</c:v>
                </c:pt>
                <c:pt idx="18">
                  <c:v>1.1819095477386934</c:v>
                </c:pt>
                <c:pt idx="19">
                  <c:v>1.4390526315789474</c:v>
                </c:pt>
                <c:pt idx="20">
                  <c:v>1.2112359550561798</c:v>
                </c:pt>
                <c:pt idx="21">
                  <c:v>1.2</c:v>
                </c:pt>
                <c:pt idx="22">
                  <c:v>1.1393975903614457</c:v>
                </c:pt>
                <c:pt idx="23">
                  <c:v>1.2184666666666668</c:v>
                </c:pt>
                <c:pt idx="24">
                  <c:v>1.2210862619808307</c:v>
                </c:pt>
                <c:pt idx="25">
                  <c:v>1.3110367892976589</c:v>
                </c:pt>
                <c:pt idx="26">
                  <c:v>1.2949152542372881</c:v>
                </c:pt>
                <c:pt idx="27">
                  <c:v>1.2250000000000001</c:v>
                </c:pt>
                <c:pt idx="28">
                  <c:v>1.3330882352941178</c:v>
                </c:pt>
                <c:pt idx="29">
                  <c:v>1.3380073800738008</c:v>
                </c:pt>
                <c:pt idx="30">
                  <c:v>1.2553719008264463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8AF-46EE-8915-CC5061AD051A}"/>
            </c:ext>
          </c:extLst>
        </c:ser>
        <c:ser>
          <c:idx val="24"/>
          <c:order val="24"/>
          <c:tx>
            <c:v>kC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Summary!$L$248:$L$288</c:f>
              <c:numCache>
                <c:formatCode>0.000</c:formatCode>
                <c:ptCount val="41"/>
                <c:pt idx="0">
                  <c:v>0.18</c:v>
                </c:pt>
                <c:pt idx="1">
                  <c:v>0.18</c:v>
                </c:pt>
                <c:pt idx="2">
                  <c:v>0.188</c:v>
                </c:pt>
                <c:pt idx="3">
                  <c:v>0.186</c:v>
                </c:pt>
                <c:pt idx="4">
                  <c:v>0.185</c:v>
                </c:pt>
                <c:pt idx="5">
                  <c:v>0.17899999999999999</c:v>
                </c:pt>
                <c:pt idx="6">
                  <c:v>0.186</c:v>
                </c:pt>
                <c:pt idx="7">
                  <c:v>0.18099999999999999</c:v>
                </c:pt>
                <c:pt idx="8">
                  <c:v>0.18099999999999999</c:v>
                </c:pt>
                <c:pt idx="9">
                  <c:v>0.183</c:v>
                </c:pt>
                <c:pt idx="10">
                  <c:v>0.186</c:v>
                </c:pt>
                <c:pt idx="11">
                  <c:v>0.186</c:v>
                </c:pt>
                <c:pt idx="12">
                  <c:v>0.22700000000000001</c:v>
                </c:pt>
                <c:pt idx="13">
                  <c:v>0.22800000000000001</c:v>
                </c:pt>
                <c:pt idx="14">
                  <c:v>0.22900000000000001</c:v>
                </c:pt>
                <c:pt idx="15">
                  <c:v>0.22500000000000001</c:v>
                </c:pt>
                <c:pt idx="16">
                  <c:v>0.22800000000000001</c:v>
                </c:pt>
                <c:pt idx="17">
                  <c:v>0.22800000000000001</c:v>
                </c:pt>
                <c:pt idx="18">
                  <c:v>0.23100000000000001</c:v>
                </c:pt>
                <c:pt idx="19">
                  <c:v>0.23</c:v>
                </c:pt>
                <c:pt idx="20">
                  <c:v>0.44600000000000001</c:v>
                </c:pt>
                <c:pt idx="21">
                  <c:v>0.44500000000000001</c:v>
                </c:pt>
                <c:pt idx="22">
                  <c:v>0.44500000000000001</c:v>
                </c:pt>
                <c:pt idx="23">
                  <c:v>0.44500000000000001</c:v>
                </c:pt>
                <c:pt idx="24">
                  <c:v>0.44500000000000001</c:v>
                </c:pt>
                <c:pt idx="25">
                  <c:v>0.44500000000000001</c:v>
                </c:pt>
                <c:pt idx="26">
                  <c:v>0.44600000000000001</c:v>
                </c:pt>
                <c:pt idx="27">
                  <c:v>0.67600000000000005</c:v>
                </c:pt>
                <c:pt idx="28">
                  <c:v>0.67600000000000005</c:v>
                </c:pt>
                <c:pt idx="29">
                  <c:v>0.64900000000000002</c:v>
                </c:pt>
                <c:pt idx="30">
                  <c:v>0.64900000000000002</c:v>
                </c:pt>
                <c:pt idx="31">
                  <c:v>0.65100000000000002</c:v>
                </c:pt>
                <c:pt idx="32">
                  <c:v>0.624</c:v>
                </c:pt>
                <c:pt idx="33">
                  <c:v>0.64900000000000002</c:v>
                </c:pt>
                <c:pt idx="34">
                  <c:v>0.89400000000000002</c:v>
                </c:pt>
                <c:pt idx="35">
                  <c:v>0.89400000000000002</c:v>
                </c:pt>
                <c:pt idx="36">
                  <c:v>0.85599999999999998</c:v>
                </c:pt>
                <c:pt idx="37">
                  <c:v>0.88700000000000001</c:v>
                </c:pt>
                <c:pt idx="38">
                  <c:v>0.89900000000000002</c:v>
                </c:pt>
                <c:pt idx="39">
                  <c:v>0.89900000000000002</c:v>
                </c:pt>
                <c:pt idx="40">
                  <c:v>0.90500000000000003</c:v>
                </c:pt>
              </c:numCache>
            </c:numRef>
          </c:xVal>
          <c:yVal>
            <c:numRef>
              <c:f>Summary!$R$248:$R$288</c:f>
              <c:numCache>
                <c:formatCode>0.00</c:formatCode>
                <c:ptCount val="41"/>
                <c:pt idx="0">
                  <c:v>1.312150279776179</c:v>
                </c:pt>
                <c:pt idx="1">
                  <c:v>1.2533972821742605</c:v>
                </c:pt>
                <c:pt idx="2">
                  <c:v>1.3012448132780083</c:v>
                </c:pt>
                <c:pt idx="3">
                  <c:v>1.3333333333333333</c:v>
                </c:pt>
                <c:pt idx="4">
                  <c:v>1.1081612586037364</c:v>
                </c:pt>
                <c:pt idx="5">
                  <c:v>1.267687434002112</c:v>
                </c:pt>
                <c:pt idx="6">
                  <c:v>1.1402854006586169</c:v>
                </c:pt>
                <c:pt idx="7">
                  <c:v>1.1617370892018779</c:v>
                </c:pt>
                <c:pt idx="8">
                  <c:v>1.1052631578947369</c:v>
                </c:pt>
                <c:pt idx="9">
                  <c:v>1.2232220609579099</c:v>
                </c:pt>
                <c:pt idx="10">
                  <c:v>1.2250000000000001</c:v>
                </c:pt>
                <c:pt idx="11">
                  <c:v>1.1078260869565217</c:v>
                </c:pt>
                <c:pt idx="12">
                  <c:v>1.2334482758620688</c:v>
                </c:pt>
                <c:pt idx="13">
                  <c:v>1.299147485080989</c:v>
                </c:pt>
                <c:pt idx="14">
                  <c:v>1.1212321232123212</c:v>
                </c:pt>
                <c:pt idx="15">
                  <c:v>1.1844925883694413</c:v>
                </c:pt>
                <c:pt idx="16">
                  <c:v>1.1565390070921986</c:v>
                </c:pt>
                <c:pt idx="17">
                  <c:v>1.1329078014184397</c:v>
                </c:pt>
                <c:pt idx="18">
                  <c:v>1.0683438155136269</c:v>
                </c:pt>
                <c:pt idx="19">
                  <c:v>1.0492505353319057</c:v>
                </c:pt>
                <c:pt idx="20">
                  <c:v>1.2238232468780019</c:v>
                </c:pt>
                <c:pt idx="21">
                  <c:v>1.1340405014464803</c:v>
                </c:pt>
                <c:pt idx="22">
                  <c:v>1.1312581063553826</c:v>
                </c:pt>
                <c:pt idx="23">
                  <c:v>1.1503242542153047</c:v>
                </c:pt>
                <c:pt idx="24">
                  <c:v>1.0238805970149254</c:v>
                </c:pt>
                <c:pt idx="25">
                  <c:v>1.0238805970149254</c:v>
                </c:pt>
                <c:pt idx="26">
                  <c:v>1.0622222222222222</c:v>
                </c:pt>
                <c:pt idx="27">
                  <c:v>0.98838630806845962</c:v>
                </c:pt>
                <c:pt idx="28">
                  <c:v>0.95843520782396086</c:v>
                </c:pt>
                <c:pt idx="29">
                  <c:v>1.024390243902439</c:v>
                </c:pt>
                <c:pt idx="30">
                  <c:v>1.0192682926829266</c:v>
                </c:pt>
                <c:pt idx="31">
                  <c:v>1.051076923076923</c:v>
                </c:pt>
                <c:pt idx="32">
                  <c:v>1.1092565947242206</c:v>
                </c:pt>
                <c:pt idx="33">
                  <c:v>1.0783171521035599</c:v>
                </c:pt>
                <c:pt idx="34">
                  <c:v>1.021498371335505</c:v>
                </c:pt>
                <c:pt idx="35">
                  <c:v>1.0677850162866449</c:v>
                </c:pt>
                <c:pt idx="36">
                  <c:v>1.1395871559633028</c:v>
                </c:pt>
                <c:pt idx="37">
                  <c:v>1.0416485900216919</c:v>
                </c:pt>
                <c:pt idx="38">
                  <c:v>1.0394722955145119</c:v>
                </c:pt>
                <c:pt idx="39">
                  <c:v>1.0446437994722955</c:v>
                </c:pt>
                <c:pt idx="40">
                  <c:v>1.1087591240875914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8AF-46EE-8915-CC5061AD051A}"/>
            </c:ext>
          </c:extLst>
        </c:ser>
        <c:ser>
          <c:idx val="25"/>
          <c:order val="25"/>
          <c:tx>
            <c:v>2ndC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Summary!$L$248:$L$288</c:f>
              <c:numCache>
                <c:formatCode>0.000</c:formatCode>
                <c:ptCount val="41"/>
                <c:pt idx="0">
                  <c:v>0.18</c:v>
                </c:pt>
                <c:pt idx="1">
                  <c:v>0.18</c:v>
                </c:pt>
                <c:pt idx="2">
                  <c:v>0.188</c:v>
                </c:pt>
                <c:pt idx="3">
                  <c:v>0.186</c:v>
                </c:pt>
                <c:pt idx="4">
                  <c:v>0.185</c:v>
                </c:pt>
                <c:pt idx="5">
                  <c:v>0.17899999999999999</c:v>
                </c:pt>
                <c:pt idx="6">
                  <c:v>0.186</c:v>
                </c:pt>
                <c:pt idx="7">
                  <c:v>0.18099999999999999</c:v>
                </c:pt>
                <c:pt idx="8">
                  <c:v>0.18099999999999999</c:v>
                </c:pt>
                <c:pt idx="9">
                  <c:v>0.183</c:v>
                </c:pt>
                <c:pt idx="10">
                  <c:v>0.186</c:v>
                </c:pt>
                <c:pt idx="11">
                  <c:v>0.186</c:v>
                </c:pt>
                <c:pt idx="12">
                  <c:v>0.22700000000000001</c:v>
                </c:pt>
                <c:pt idx="13">
                  <c:v>0.22800000000000001</c:v>
                </c:pt>
                <c:pt idx="14">
                  <c:v>0.22900000000000001</c:v>
                </c:pt>
                <c:pt idx="15">
                  <c:v>0.22500000000000001</c:v>
                </c:pt>
                <c:pt idx="16">
                  <c:v>0.22800000000000001</c:v>
                </c:pt>
                <c:pt idx="17">
                  <c:v>0.22800000000000001</c:v>
                </c:pt>
                <c:pt idx="18">
                  <c:v>0.23100000000000001</c:v>
                </c:pt>
                <c:pt idx="19">
                  <c:v>0.23</c:v>
                </c:pt>
                <c:pt idx="20">
                  <c:v>0.44600000000000001</c:v>
                </c:pt>
                <c:pt idx="21">
                  <c:v>0.44500000000000001</c:v>
                </c:pt>
                <c:pt idx="22">
                  <c:v>0.44500000000000001</c:v>
                </c:pt>
                <c:pt idx="23">
                  <c:v>0.44500000000000001</c:v>
                </c:pt>
                <c:pt idx="24">
                  <c:v>0.44500000000000001</c:v>
                </c:pt>
                <c:pt idx="25">
                  <c:v>0.44500000000000001</c:v>
                </c:pt>
                <c:pt idx="26">
                  <c:v>0.44600000000000001</c:v>
                </c:pt>
                <c:pt idx="27">
                  <c:v>0.67600000000000005</c:v>
                </c:pt>
                <c:pt idx="28">
                  <c:v>0.67600000000000005</c:v>
                </c:pt>
                <c:pt idx="29">
                  <c:v>0.64900000000000002</c:v>
                </c:pt>
                <c:pt idx="30">
                  <c:v>0.64900000000000002</c:v>
                </c:pt>
                <c:pt idx="31">
                  <c:v>0.65100000000000002</c:v>
                </c:pt>
                <c:pt idx="32">
                  <c:v>0.624</c:v>
                </c:pt>
                <c:pt idx="33">
                  <c:v>0.64900000000000002</c:v>
                </c:pt>
                <c:pt idx="34">
                  <c:v>0.89400000000000002</c:v>
                </c:pt>
                <c:pt idx="35">
                  <c:v>0.89400000000000002</c:v>
                </c:pt>
                <c:pt idx="36">
                  <c:v>0.85599999999999998</c:v>
                </c:pt>
                <c:pt idx="37">
                  <c:v>0.88700000000000001</c:v>
                </c:pt>
                <c:pt idx="38">
                  <c:v>0.89900000000000002</c:v>
                </c:pt>
                <c:pt idx="39">
                  <c:v>0.89900000000000002</c:v>
                </c:pt>
                <c:pt idx="40">
                  <c:v>0.90500000000000003</c:v>
                </c:pt>
              </c:numCache>
            </c:numRef>
          </c:xVal>
          <c:yVal>
            <c:numRef>
              <c:f>Summary!$V$248:$V$288</c:f>
              <c:numCache>
                <c:formatCode>0.00</c:formatCode>
                <c:ptCount val="41"/>
                <c:pt idx="0">
                  <c:v>1.3195337620578778</c:v>
                </c:pt>
                <c:pt idx="1">
                  <c:v>1.2604501607717042</c:v>
                </c:pt>
                <c:pt idx="2">
                  <c:v>1.3187552565180825</c:v>
                </c:pt>
                <c:pt idx="3">
                  <c:v>1.3528904227782572</c:v>
                </c:pt>
                <c:pt idx="4">
                  <c:v>1.1247504990019961</c:v>
                </c:pt>
                <c:pt idx="5">
                  <c:v>1.2867095391211147</c:v>
                </c:pt>
                <c:pt idx="6">
                  <c:v>1.1606703910614524</c:v>
                </c:pt>
                <c:pt idx="7">
                  <c:v>1.181145584725537</c:v>
                </c:pt>
                <c:pt idx="8">
                  <c:v>1.1255742725880551</c:v>
                </c:pt>
                <c:pt idx="9">
                  <c:v>1.2467455621301775</c:v>
                </c:pt>
                <c:pt idx="10">
                  <c:v>1.2466814159292035</c:v>
                </c:pt>
                <c:pt idx="11">
                  <c:v>1.1249448123620309</c:v>
                </c:pt>
                <c:pt idx="12">
                  <c:v>1.2572934973637961</c:v>
                </c:pt>
                <c:pt idx="13">
                  <c:v>1.323979148566464</c:v>
                </c:pt>
                <c:pt idx="14">
                  <c:v>1.1516384180790962</c:v>
                </c:pt>
                <c:pt idx="15">
                  <c:v>1.2163934426229508</c:v>
                </c:pt>
                <c:pt idx="16">
                  <c:v>1.1903065693430657</c:v>
                </c:pt>
                <c:pt idx="17">
                  <c:v>1.1659854014598541</c:v>
                </c:pt>
                <c:pt idx="18">
                  <c:v>1.0935622317596567</c:v>
                </c:pt>
                <c:pt idx="19">
                  <c:v>1.0745614035087718</c:v>
                </c:pt>
                <c:pt idx="20">
                  <c:v>1.2144899904671116</c:v>
                </c:pt>
                <c:pt idx="21">
                  <c:v>1.1178707224334601</c:v>
                </c:pt>
                <c:pt idx="22">
                  <c:v>1.1026548672566372</c:v>
                </c:pt>
                <c:pt idx="23">
                  <c:v>1.1240811153358681</c:v>
                </c:pt>
                <c:pt idx="24">
                  <c:v>1.1172638436482085</c:v>
                </c:pt>
                <c:pt idx="25">
                  <c:v>1.1172638436482085</c:v>
                </c:pt>
                <c:pt idx="26">
                  <c:v>1.1453300733496332</c:v>
                </c:pt>
                <c:pt idx="27">
                  <c:v>0.9602137767220903</c:v>
                </c:pt>
                <c:pt idx="28">
                  <c:v>0.92781065088757397</c:v>
                </c:pt>
                <c:pt idx="29">
                  <c:v>0.98989898989898994</c:v>
                </c:pt>
                <c:pt idx="30">
                  <c:v>0.98329411764705876</c:v>
                </c:pt>
                <c:pt idx="31">
                  <c:v>1.01107822410148</c:v>
                </c:pt>
                <c:pt idx="32">
                  <c:v>1.0732250580046403</c:v>
                </c:pt>
                <c:pt idx="33">
                  <c:v>1.022085889570552</c:v>
                </c:pt>
                <c:pt idx="34">
                  <c:v>0.97089783281733755</c:v>
                </c:pt>
                <c:pt idx="35">
                  <c:v>1.021214953271028</c:v>
                </c:pt>
                <c:pt idx="36">
                  <c:v>1.1065924276169266</c:v>
                </c:pt>
                <c:pt idx="37">
                  <c:v>0.99420289855072463</c:v>
                </c:pt>
                <c:pt idx="38">
                  <c:v>0.99234256926952136</c:v>
                </c:pt>
                <c:pt idx="39">
                  <c:v>0.9997979797979798</c:v>
                </c:pt>
                <c:pt idx="40">
                  <c:v>1.0659649122807018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8AF-46EE-8915-CC5061AD051A}"/>
            </c:ext>
          </c:extLst>
        </c:ser>
        <c:ser>
          <c:idx val="26"/>
          <c:order val="26"/>
          <c:tx>
            <c:v>kG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Summary!$L$291:$L$299</c:f>
              <c:numCache>
                <c:formatCode>0.000</c:formatCode>
                <c:ptCount val="9"/>
                <c:pt idx="0">
                  <c:v>0.223</c:v>
                </c:pt>
                <c:pt idx="1">
                  <c:v>0.223</c:v>
                </c:pt>
                <c:pt idx="2">
                  <c:v>0.223</c:v>
                </c:pt>
                <c:pt idx="3">
                  <c:v>0.223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</c:numCache>
            </c:numRef>
          </c:xVal>
          <c:yVal>
            <c:numRef>
              <c:f>Summary!$R$291:$R$299</c:f>
              <c:numCache>
                <c:formatCode>0.00</c:formatCode>
                <c:ptCount val="9"/>
                <c:pt idx="0">
                  <c:v>1.0868510431829208</c:v>
                </c:pt>
                <c:pt idx="1">
                  <c:v>0.98873591989987486</c:v>
                </c:pt>
                <c:pt idx="2">
                  <c:v>0.98719999999999997</c:v>
                </c:pt>
                <c:pt idx="3">
                  <c:v>1.0024449877750612</c:v>
                </c:pt>
                <c:pt idx="4">
                  <c:v>1.1868256672345259</c:v>
                </c:pt>
                <c:pt idx="5">
                  <c:v>0.94108645753634279</c:v>
                </c:pt>
                <c:pt idx="6">
                  <c:v>1.1476664116296864</c:v>
                </c:pt>
                <c:pt idx="7">
                  <c:v>1.2376237623762376</c:v>
                </c:pt>
                <c:pt idx="8">
                  <c:v>0.75835475578406175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8AF-46EE-8915-CC5061AD051A}"/>
            </c:ext>
          </c:extLst>
        </c:ser>
        <c:ser>
          <c:idx val="27"/>
          <c:order val="27"/>
          <c:tx>
            <c:v>2ndG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Summary!$L$291:$L$299</c:f>
              <c:numCache>
                <c:formatCode>0.000</c:formatCode>
                <c:ptCount val="9"/>
                <c:pt idx="0">
                  <c:v>0.223</c:v>
                </c:pt>
                <c:pt idx="1">
                  <c:v>0.223</c:v>
                </c:pt>
                <c:pt idx="2">
                  <c:v>0.223</c:v>
                </c:pt>
                <c:pt idx="3">
                  <c:v>0.223</c:v>
                </c:pt>
                <c:pt idx="4">
                  <c:v>0.51900000000000002</c:v>
                </c:pt>
                <c:pt idx="5">
                  <c:v>0.51900000000000002</c:v>
                </c:pt>
                <c:pt idx="6">
                  <c:v>0.51900000000000002</c:v>
                </c:pt>
                <c:pt idx="7">
                  <c:v>0.51900000000000002</c:v>
                </c:pt>
                <c:pt idx="8">
                  <c:v>0.51900000000000002</c:v>
                </c:pt>
              </c:numCache>
            </c:numRef>
          </c:xVal>
          <c:yVal>
            <c:numRef>
              <c:f>Summary!$V$291:$V$299</c:f>
              <c:numCache>
                <c:formatCode>0.00</c:formatCode>
                <c:ptCount val="9"/>
                <c:pt idx="0">
                  <c:v>1.102904972919744</c:v>
                </c:pt>
                <c:pt idx="1">
                  <c:v>1.0102301790281329</c:v>
                </c:pt>
                <c:pt idx="2">
                  <c:v>1.0089942763695829</c:v>
                </c:pt>
                <c:pt idx="3">
                  <c:v>1.0211706102117062</c:v>
                </c:pt>
                <c:pt idx="4">
                  <c:v>1.1754780652418448</c:v>
                </c:pt>
                <c:pt idx="5">
                  <c:v>0.90043923865300146</c:v>
                </c:pt>
                <c:pt idx="6">
                  <c:v>1.1177347242921014</c:v>
                </c:pt>
                <c:pt idx="7">
                  <c:v>1.2007684918347743</c:v>
                </c:pt>
                <c:pt idx="8">
                  <c:v>0.8160442600276625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8AF-46EE-8915-CC5061AD0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86399"/>
        <c:axId val="1"/>
      </c:scatterChart>
      <c:valAx>
        <c:axId val="578286399"/>
        <c:scaling>
          <c:orientation val="minMax"/>
          <c:max val="1.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Slenderness</a:t>
                </a:r>
              </a:p>
            </c:rich>
          </c:tx>
          <c:layout>
            <c:manualLayout>
              <c:xMode val="edge"/>
              <c:yMode val="edge"/>
              <c:x val="0.47613762486126526"/>
              <c:y val="0.936378466557911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25"/>
      </c:valAx>
      <c:valAx>
        <c:axId val="1"/>
        <c:scaling>
          <c:orientation val="minMax"/>
          <c:max val="2.25"/>
          <c:min val="0.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 Test/Analysis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4061990212071778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86399"/>
        <c:crosses val="autoZero"/>
        <c:crossBetween val="midCat"/>
        <c:majorUnit val="0.2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EC4 Second Order Analysis  v  Simplified 'k' factor</a:t>
            </a:r>
          </a:p>
        </c:rich>
      </c:tx>
      <c:layout>
        <c:manualLayout>
          <c:xMode val="edge"/>
          <c:yMode val="edge"/>
          <c:x val="0.30077691453940064"/>
          <c:y val="2.77324632952691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01331853496109E-2"/>
          <c:y val="0.12071778140293637"/>
          <c:w val="0.86126526082130961"/>
          <c:h val="0.77324632952691685"/>
        </c:manualLayout>
      </c:layout>
      <c:scatterChart>
        <c:scatterStyle val="lineMarker"/>
        <c:varyColors val="0"/>
        <c:ser>
          <c:idx val="0"/>
          <c:order val="0"/>
          <c:tx>
            <c:v> Neogi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Summary!$R$10:$R$26</c:f>
              <c:numCache>
                <c:formatCode>0.00</c:formatCode>
                <c:ptCount val="17"/>
                <c:pt idx="0">
                  <c:v>1.1497227356746764</c:v>
                </c:pt>
                <c:pt idx="1">
                  <c:v>1.1359223300970873</c:v>
                </c:pt>
                <c:pt idx="2">
                  <c:v>1.1090573012939002</c:v>
                </c:pt>
                <c:pt idx="3">
                  <c:v>1.0629251700680271</c:v>
                </c:pt>
                <c:pt idx="4">
                  <c:v>1.0431309904153354</c:v>
                </c:pt>
                <c:pt idx="5">
                  <c:v>1.0452616690240453</c:v>
                </c:pt>
                <c:pt idx="6">
                  <c:v>1.0174496644295301</c:v>
                </c:pt>
                <c:pt idx="7">
                  <c:v>0.98738738738738741</c:v>
                </c:pt>
                <c:pt idx="8">
                  <c:v>1.0129390018484288</c:v>
                </c:pt>
                <c:pt idx="9">
                  <c:v>1.1179624664879357</c:v>
                </c:pt>
                <c:pt idx="10">
                  <c:v>1.5614886731391586</c:v>
                </c:pt>
                <c:pt idx="11">
                  <c:v>1.404026845637584</c:v>
                </c:pt>
                <c:pt idx="12">
                  <c:v>1.6719056974459725</c:v>
                </c:pt>
                <c:pt idx="13">
                  <c:v>1.2123287671232876</c:v>
                </c:pt>
                <c:pt idx="14">
                  <c:v>1.2347417840375587</c:v>
                </c:pt>
                <c:pt idx="15">
                  <c:v>1.4514767932489452</c:v>
                </c:pt>
                <c:pt idx="16">
                  <c:v>1.3449197860962567</c:v>
                </c:pt>
              </c:numCache>
            </c:numRef>
          </c:xVal>
          <c:yVal>
            <c:numRef>
              <c:f>Summary!$V$10:$V$26</c:f>
              <c:numCache>
                <c:formatCode>0.00</c:formatCode>
                <c:ptCount val="17"/>
                <c:pt idx="0">
                  <c:v>1.1207207207207208</c:v>
                </c:pt>
                <c:pt idx="1">
                  <c:v>1.1020408163265305</c:v>
                </c:pt>
                <c:pt idx="2">
                  <c:v>1.075268817204301</c:v>
                </c:pt>
                <c:pt idx="3">
                  <c:v>1.0245901639344261</c:v>
                </c:pt>
                <c:pt idx="4">
                  <c:v>1.0015337423312884</c:v>
                </c:pt>
                <c:pt idx="5">
                  <c:v>1.0054421768707482</c:v>
                </c:pt>
                <c:pt idx="6">
                  <c:v>0.97554697554697556</c:v>
                </c:pt>
                <c:pt idx="7">
                  <c:v>0.93197278911564629</c:v>
                </c:pt>
                <c:pt idx="8">
                  <c:v>0.96140350877192982</c:v>
                </c:pt>
                <c:pt idx="9">
                  <c:v>1.0747422680412371</c:v>
                </c:pt>
                <c:pt idx="10">
                  <c:v>1.587171052631579</c:v>
                </c:pt>
                <c:pt idx="11">
                  <c:v>1.4116059379217274</c:v>
                </c:pt>
                <c:pt idx="12">
                  <c:v>1.715725806451613</c:v>
                </c:pt>
                <c:pt idx="13">
                  <c:v>1.2123287671232876</c:v>
                </c:pt>
                <c:pt idx="14">
                  <c:v>1.2232558139534884</c:v>
                </c:pt>
                <c:pt idx="15">
                  <c:v>1.4638297872340424</c:v>
                </c:pt>
                <c:pt idx="16">
                  <c:v>1.3271767810026385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CE-4F02-A89A-437362CB4532}"/>
            </c:ext>
          </c:extLst>
        </c:ser>
        <c:ser>
          <c:idx val="1"/>
          <c:order val="1"/>
          <c:tx>
            <c:v> Rangan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Summary!$R$30:$R$47</c:f>
              <c:numCache>
                <c:formatCode>0.00</c:formatCode>
                <c:ptCount val="18"/>
                <c:pt idx="0">
                  <c:v>1.0070257611241218</c:v>
                </c:pt>
                <c:pt idx="1">
                  <c:v>0.96311475409836067</c:v>
                </c:pt>
                <c:pt idx="2">
                  <c:v>1</c:v>
                </c:pt>
                <c:pt idx="3">
                  <c:v>1.1176470588235294</c:v>
                </c:pt>
                <c:pt idx="4">
                  <c:v>1.0430463576158941</c:v>
                </c:pt>
                <c:pt idx="5">
                  <c:v>1.0852713178294573</c:v>
                </c:pt>
                <c:pt idx="6">
                  <c:v>1.0769230769230769</c:v>
                </c:pt>
                <c:pt idx="7">
                  <c:v>1.2154696132596685</c:v>
                </c:pt>
                <c:pt idx="8">
                  <c:v>1.2727272727272727</c:v>
                </c:pt>
                <c:pt idx="9">
                  <c:v>1.1875</c:v>
                </c:pt>
                <c:pt idx="10">
                  <c:v>1.1004566210045663</c:v>
                </c:pt>
                <c:pt idx="11">
                  <c:v>0.95876288659793818</c:v>
                </c:pt>
                <c:pt idx="12">
                  <c:v>0.93428571428571427</c:v>
                </c:pt>
                <c:pt idx="13">
                  <c:v>1.1010362694300517</c:v>
                </c:pt>
                <c:pt idx="14">
                  <c:v>0.93908629441624369</c:v>
                </c:pt>
                <c:pt idx="15">
                  <c:v>0.91860465116279066</c:v>
                </c:pt>
                <c:pt idx="16">
                  <c:v>0.93865030674846628</c:v>
                </c:pt>
                <c:pt idx="17">
                  <c:v>1.0264550264550265</c:v>
                </c:pt>
              </c:numCache>
            </c:numRef>
          </c:xVal>
          <c:yVal>
            <c:numRef>
              <c:f>Summary!$V$30:$V$47</c:f>
              <c:numCache>
                <c:formatCode>0.00</c:formatCode>
                <c:ptCount val="18"/>
                <c:pt idx="0">
                  <c:v>0.98623853211009171</c:v>
                </c:pt>
                <c:pt idx="1">
                  <c:v>1.0491071428571428</c:v>
                </c:pt>
                <c:pt idx="2">
                  <c:v>0.96952908587257614</c:v>
                </c:pt>
                <c:pt idx="3">
                  <c:v>1.0674157303370786</c:v>
                </c:pt>
                <c:pt idx="4">
                  <c:v>0.99683544303797467</c:v>
                </c:pt>
                <c:pt idx="5">
                  <c:v>1.037037037037037</c:v>
                </c:pt>
                <c:pt idx="6">
                  <c:v>1.0294117647058822</c:v>
                </c:pt>
                <c:pt idx="7">
                  <c:v>1.164021164021164</c:v>
                </c:pt>
                <c:pt idx="8">
                  <c:v>1.2727272727272727</c:v>
                </c:pt>
                <c:pt idx="9">
                  <c:v>1.1242603550295858</c:v>
                </c:pt>
                <c:pt idx="10">
                  <c:v>1.0478260869565217</c:v>
                </c:pt>
                <c:pt idx="11">
                  <c:v>0.92079207920792083</c:v>
                </c:pt>
                <c:pt idx="12">
                  <c:v>0.90581717451523547</c:v>
                </c:pt>
                <c:pt idx="13">
                  <c:v>1.1548913043478262</c:v>
                </c:pt>
                <c:pt idx="14">
                  <c:v>0.86046511627906974</c:v>
                </c:pt>
                <c:pt idx="15">
                  <c:v>0.85251798561151082</c:v>
                </c:pt>
                <c:pt idx="16">
                  <c:v>0.9</c:v>
                </c:pt>
                <c:pt idx="17">
                  <c:v>1.0025839793281655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CE-4F02-A89A-437362CB4532}"/>
            </c:ext>
          </c:extLst>
        </c:ser>
        <c:ser>
          <c:idx val="2"/>
          <c:order val="2"/>
          <c:tx>
            <c:v> Kilpatrick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Summary!$R$50:$R$64</c:f>
              <c:numCache>
                <c:formatCode>0.00</c:formatCode>
                <c:ptCount val="15"/>
                <c:pt idx="0">
                  <c:v>1.0603448275862069</c:v>
                </c:pt>
                <c:pt idx="1">
                  <c:v>0.89655172413793105</c:v>
                </c:pt>
                <c:pt idx="2">
                  <c:v>1.0887573964497042</c:v>
                </c:pt>
                <c:pt idx="3">
                  <c:v>1.0728476821192052</c:v>
                </c:pt>
                <c:pt idx="4">
                  <c:v>1.1370967741935485</c:v>
                </c:pt>
                <c:pt idx="5">
                  <c:v>1.1634615384615385</c:v>
                </c:pt>
                <c:pt idx="6">
                  <c:v>1.202247191011236</c:v>
                </c:pt>
                <c:pt idx="7">
                  <c:v>1.2467532467532467</c:v>
                </c:pt>
                <c:pt idx="8">
                  <c:v>1.1211180124223603</c:v>
                </c:pt>
                <c:pt idx="9">
                  <c:v>1.1195652173913044</c:v>
                </c:pt>
                <c:pt idx="10">
                  <c:v>1.1506276150627615</c:v>
                </c:pt>
                <c:pt idx="11">
                  <c:v>1.1374407582938388</c:v>
                </c:pt>
                <c:pt idx="12">
                  <c:v>1.1702127659574468</c:v>
                </c:pt>
                <c:pt idx="13">
                  <c:v>1.2207792207792207</c:v>
                </c:pt>
                <c:pt idx="14">
                  <c:v>1.234375</c:v>
                </c:pt>
              </c:numCache>
            </c:numRef>
          </c:xVal>
          <c:yVal>
            <c:numRef>
              <c:f>Summary!$V$50:$V$64</c:f>
              <c:numCache>
                <c:formatCode>0.00</c:formatCode>
                <c:ptCount val="15"/>
                <c:pt idx="0">
                  <c:v>1.1336405529953917</c:v>
                </c:pt>
                <c:pt idx="1">
                  <c:v>1.0505050505050506</c:v>
                </c:pt>
                <c:pt idx="2">
                  <c:v>1.0514285714285714</c:v>
                </c:pt>
                <c:pt idx="3">
                  <c:v>1.0657894736842106</c:v>
                </c:pt>
                <c:pt idx="4">
                  <c:v>1.1015625</c:v>
                </c:pt>
                <c:pt idx="5">
                  <c:v>1.1203703703703705</c:v>
                </c:pt>
                <c:pt idx="6">
                  <c:v>1.1505376344086022</c:v>
                </c:pt>
                <c:pt idx="7">
                  <c:v>1.2</c:v>
                </c:pt>
                <c:pt idx="8">
                  <c:v>1.0840840840840842</c:v>
                </c:pt>
                <c:pt idx="9">
                  <c:v>1.0880281690140845</c:v>
                </c:pt>
                <c:pt idx="10">
                  <c:v>1.1224489795918366</c:v>
                </c:pt>
                <c:pt idx="11">
                  <c:v>1.1059907834101383</c:v>
                </c:pt>
                <c:pt idx="12">
                  <c:v>1.1458333333333333</c:v>
                </c:pt>
                <c:pt idx="13">
                  <c:v>1.2129032258064516</c:v>
                </c:pt>
                <c:pt idx="14">
                  <c:v>1.2061068702290076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CE-4F02-A89A-437362CB4532}"/>
            </c:ext>
          </c:extLst>
        </c:ser>
        <c:ser>
          <c:idx val="3"/>
          <c:order val="3"/>
          <c:tx>
            <c:v> Matsui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Summary!$R$69:$R$86</c:f>
              <c:numCache>
                <c:formatCode>0.00</c:formatCode>
                <c:ptCount val="18"/>
                <c:pt idx="0">
                  <c:v>1.0775127768313457</c:v>
                </c:pt>
                <c:pt idx="1">
                  <c:v>1.1099855282199711</c:v>
                </c:pt>
                <c:pt idx="2">
                  <c:v>1.2595936794582392</c:v>
                </c:pt>
                <c:pt idx="3">
                  <c:v>0.95390070921985815</c:v>
                </c:pt>
                <c:pt idx="4">
                  <c:v>1.0284005979073243</c:v>
                </c:pt>
                <c:pt idx="5">
                  <c:v>1.0346420323325636</c:v>
                </c:pt>
                <c:pt idx="6">
                  <c:v>0.96399176954732513</c:v>
                </c:pt>
                <c:pt idx="7">
                  <c:v>1.0644567219152854</c:v>
                </c:pt>
                <c:pt idx="8">
                  <c:v>0.95923261390887293</c:v>
                </c:pt>
                <c:pt idx="9">
                  <c:v>1.0013054830287207</c:v>
                </c:pt>
                <c:pt idx="10">
                  <c:v>1.0612244897959184</c:v>
                </c:pt>
                <c:pt idx="11">
                  <c:v>1.0528052805280528</c:v>
                </c:pt>
                <c:pt idx="12">
                  <c:v>1.10752688172043</c:v>
                </c:pt>
                <c:pt idx="13">
                  <c:v>1.0233918128654971</c:v>
                </c:pt>
                <c:pt idx="14">
                  <c:v>1.1290322580645162</c:v>
                </c:pt>
                <c:pt idx="15">
                  <c:v>1.1687041564792175</c:v>
                </c:pt>
                <c:pt idx="16">
                  <c:v>1.1902985074626866</c:v>
                </c:pt>
                <c:pt idx="17">
                  <c:v>1.3300492610837438</c:v>
                </c:pt>
              </c:numCache>
            </c:numRef>
          </c:xVal>
          <c:yVal>
            <c:numRef>
              <c:f>Summary!$V$69:$V$86</c:f>
              <c:numCache>
                <c:formatCode>0.00</c:formatCode>
                <c:ptCount val="18"/>
                <c:pt idx="0">
                  <c:v>1.0895779500430662</c:v>
                </c:pt>
                <c:pt idx="1">
                  <c:v>1.1312684365781711</c:v>
                </c:pt>
                <c:pt idx="2">
                  <c:v>1.2798165137614679</c:v>
                </c:pt>
                <c:pt idx="3">
                  <c:v>0.9853479853479854</c:v>
                </c:pt>
                <c:pt idx="4">
                  <c:v>1.0972886762360448</c:v>
                </c:pt>
                <c:pt idx="5">
                  <c:v>1.0926829268292684</c:v>
                </c:pt>
                <c:pt idx="6">
                  <c:v>0.93981945837512537</c:v>
                </c:pt>
                <c:pt idx="7">
                  <c:v>1.0194003527336861</c:v>
                </c:pt>
                <c:pt idx="8">
                  <c:v>1.0638297872340425</c:v>
                </c:pt>
                <c:pt idx="9">
                  <c:v>0.95516811955168124</c:v>
                </c:pt>
                <c:pt idx="10">
                  <c:v>1.0196078431372548</c:v>
                </c:pt>
                <c:pt idx="11">
                  <c:v>1.0031446540880504</c:v>
                </c:pt>
                <c:pt idx="12">
                  <c:v>1.042158516020236</c:v>
                </c:pt>
                <c:pt idx="13">
                  <c:v>0.96685082872928174</c:v>
                </c:pt>
                <c:pt idx="14">
                  <c:v>1.09375</c:v>
                </c:pt>
                <c:pt idx="15">
                  <c:v>1.0888382687927107</c:v>
                </c:pt>
                <c:pt idx="16">
                  <c:v>1.1474820143884892</c:v>
                </c:pt>
                <c:pt idx="17">
                  <c:v>1.3366336633663367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3CE-4F02-A89A-437362CB4532}"/>
            </c:ext>
          </c:extLst>
        </c:ser>
        <c:ser>
          <c:idx val="4"/>
          <c:order val="4"/>
          <c:tx>
            <c:v> Johanasson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Summary!$R$89:$R$90</c:f>
              <c:numCache>
                <c:formatCode>0.00</c:formatCode>
                <c:ptCount val="2"/>
                <c:pt idx="0">
                  <c:v>1.0875331564986737</c:v>
                </c:pt>
                <c:pt idx="1">
                  <c:v>1.0873440285204992</c:v>
                </c:pt>
              </c:numCache>
            </c:numRef>
          </c:xVal>
          <c:yVal>
            <c:numRef>
              <c:f>Summary!$V$89:$V$90</c:f>
              <c:numCache>
                <c:formatCode>0.00</c:formatCode>
                <c:ptCount val="2"/>
                <c:pt idx="0">
                  <c:v>1.0318791946308725</c:v>
                </c:pt>
                <c:pt idx="1">
                  <c:v>1.0304054054054055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3CE-4F02-A89A-437362CB4532}"/>
            </c:ext>
          </c:extLst>
        </c:ser>
        <c:ser>
          <c:idx val="5"/>
          <c:order val="5"/>
          <c:tx>
            <c:v> Gopal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Summary!$R$93:$R$106</c:f>
              <c:numCache>
                <c:formatCode>0.00</c:formatCode>
                <c:ptCount val="14"/>
                <c:pt idx="0">
                  <c:v>1.5846994535519126</c:v>
                </c:pt>
                <c:pt idx="1">
                  <c:v>1.6898734177215189</c:v>
                </c:pt>
                <c:pt idx="2">
                  <c:v>1.7013888888888888</c:v>
                </c:pt>
                <c:pt idx="3">
                  <c:v>1.765625</c:v>
                </c:pt>
                <c:pt idx="4">
                  <c:v>1.8230088495575221</c:v>
                </c:pt>
                <c:pt idx="5">
                  <c:v>1.9072164948453609</c:v>
                </c:pt>
                <c:pt idx="6">
                  <c:v>1.5476190476190477</c:v>
                </c:pt>
                <c:pt idx="7">
                  <c:v>1.4864864864864864</c:v>
                </c:pt>
                <c:pt idx="8">
                  <c:v>1.6037735849056605</c:v>
                </c:pt>
                <c:pt idx="9">
                  <c:v>1.6206896551724137</c:v>
                </c:pt>
                <c:pt idx="10">
                  <c:v>1.703125</c:v>
                </c:pt>
                <c:pt idx="11">
                  <c:v>1.8230088495575221</c:v>
                </c:pt>
                <c:pt idx="12">
                  <c:v>1.6810344827586208</c:v>
                </c:pt>
                <c:pt idx="13">
                  <c:v>1.6470588235294117</c:v>
                </c:pt>
              </c:numCache>
            </c:numRef>
          </c:xVal>
          <c:yVal>
            <c:numRef>
              <c:f>Summary!$V$93:$V$106</c:f>
              <c:numCache>
                <c:formatCode>0.00</c:formatCode>
                <c:ptCount val="14"/>
                <c:pt idx="0">
                  <c:v>1.7159763313609468</c:v>
                </c:pt>
                <c:pt idx="1">
                  <c:v>1.7337662337662338</c:v>
                </c:pt>
                <c:pt idx="2">
                  <c:v>1.7753623188405796</c:v>
                </c:pt>
                <c:pt idx="3">
                  <c:v>1.8677685950413223</c:v>
                </c:pt>
                <c:pt idx="4">
                  <c:v>1.9807692307692308</c:v>
                </c:pt>
                <c:pt idx="5">
                  <c:v>2.0786516853932584</c:v>
                </c:pt>
                <c:pt idx="6">
                  <c:v>1.6049382716049383</c:v>
                </c:pt>
                <c:pt idx="7">
                  <c:v>1.6176470588235294</c:v>
                </c:pt>
                <c:pt idx="8">
                  <c:v>1.6451612903225807</c:v>
                </c:pt>
                <c:pt idx="9">
                  <c:v>1.6906474820143884</c:v>
                </c:pt>
                <c:pt idx="10">
                  <c:v>1.8016528925619835</c:v>
                </c:pt>
                <c:pt idx="11">
                  <c:v>1.9807692307692308</c:v>
                </c:pt>
                <c:pt idx="12">
                  <c:v>2.2159090909090908</c:v>
                </c:pt>
                <c:pt idx="13">
                  <c:v>1.75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CE-4F02-A89A-437362CB4532}"/>
            </c:ext>
          </c:extLst>
        </c:ser>
        <c:ser>
          <c:idx val="6"/>
          <c:order val="6"/>
          <c:tx>
            <c:v> Baochun</c:v>
          </c:tx>
          <c:spPr>
            <a:ln w="19050">
              <a:noFill/>
            </a:ln>
          </c:spPr>
          <c:marker>
            <c:symbol val="plus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Summary!$R$112:$R$125</c:f>
              <c:numCache>
                <c:formatCode>0.00</c:formatCode>
                <c:ptCount val="14"/>
                <c:pt idx="0">
                  <c:v>0.99472188388144545</c:v>
                </c:pt>
                <c:pt idx="1">
                  <c:v>0.95340501792114696</c:v>
                </c:pt>
                <c:pt idx="2">
                  <c:v>0.89764309764309769</c:v>
                </c:pt>
                <c:pt idx="3">
                  <c:v>0.843585237258348</c:v>
                </c:pt>
                <c:pt idx="4">
                  <c:v>0.83786724700761694</c:v>
                </c:pt>
                <c:pt idx="5">
                  <c:v>0.83468559837728196</c:v>
                </c:pt>
                <c:pt idx="6">
                  <c:v>0.81692002643754136</c:v>
                </c:pt>
                <c:pt idx="7">
                  <c:v>0.86276223776223782</c:v>
                </c:pt>
                <c:pt idx="8">
                  <c:v>0.76457142857142857</c:v>
                </c:pt>
                <c:pt idx="9">
                  <c:v>0.8318965517241379</c:v>
                </c:pt>
                <c:pt idx="10">
                  <c:v>0.79877474081055611</c:v>
                </c:pt>
                <c:pt idx="11">
                  <c:v>0.95300751879699253</c:v>
                </c:pt>
                <c:pt idx="12">
                  <c:v>0.86774744027303752</c:v>
                </c:pt>
                <c:pt idx="13">
                  <c:v>0.90163934426229508</c:v>
                </c:pt>
              </c:numCache>
            </c:numRef>
          </c:xVal>
          <c:yVal>
            <c:numRef>
              <c:f>Summary!$V$112:$V$125</c:f>
              <c:numCache>
                <c:formatCode>0.00</c:formatCode>
                <c:ptCount val="14"/>
                <c:pt idx="0">
                  <c:v>1.0078157136980666</c:v>
                </c:pt>
                <c:pt idx="1">
                  <c:v>0.97589098532494756</c:v>
                </c:pt>
                <c:pt idx="2">
                  <c:v>0.91741225051617348</c:v>
                </c:pt>
                <c:pt idx="3">
                  <c:v>0.86021505376344087</c:v>
                </c:pt>
                <c:pt idx="4">
                  <c:v>0.84988962472406182</c:v>
                </c:pt>
                <c:pt idx="5">
                  <c:v>0.84453565931246788</c:v>
                </c:pt>
                <c:pt idx="6">
                  <c:v>0.8328840970350404</c:v>
                </c:pt>
                <c:pt idx="7">
                  <c:v>0.88282647584973162</c:v>
                </c:pt>
                <c:pt idx="8">
                  <c:v>0.77790697674418607</c:v>
                </c:pt>
                <c:pt idx="9">
                  <c:v>0.84773060029282576</c:v>
                </c:pt>
                <c:pt idx="10">
                  <c:v>0.80906921241050123</c:v>
                </c:pt>
                <c:pt idx="11">
                  <c:v>0.97750642673521848</c:v>
                </c:pt>
                <c:pt idx="12">
                  <c:v>0.88820960698689955</c:v>
                </c:pt>
                <c:pt idx="13">
                  <c:v>0.92385218365061594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CE-4F02-A89A-437362CB4532}"/>
            </c:ext>
          </c:extLst>
        </c:ser>
        <c:ser>
          <c:idx val="7"/>
          <c:order val="7"/>
          <c:tx>
            <c:v> Han</c:v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Summary!$R$129:$R$133</c:f>
              <c:numCache>
                <c:formatCode>0.00</c:formatCode>
                <c:ptCount val="5"/>
                <c:pt idx="0">
                  <c:v>1.0704845814977975</c:v>
                </c:pt>
                <c:pt idx="1">
                  <c:v>0.99735682819383265</c:v>
                </c:pt>
                <c:pt idx="2">
                  <c:v>1.1374449339207049</c:v>
                </c:pt>
                <c:pt idx="3">
                  <c:v>1.0872246696035242</c:v>
                </c:pt>
                <c:pt idx="4">
                  <c:v>1.1277533039647578</c:v>
                </c:pt>
              </c:numCache>
            </c:numRef>
          </c:xVal>
          <c:yVal>
            <c:numRef>
              <c:f>Summary!$V$129:$V$133</c:f>
              <c:numCache>
                <c:formatCode>0.00</c:formatCode>
                <c:ptCount val="5"/>
                <c:pt idx="0">
                  <c:v>1.0456110154905336</c:v>
                </c:pt>
                <c:pt idx="1">
                  <c:v>0.96917808219178081</c:v>
                </c:pt>
                <c:pt idx="2">
                  <c:v>1.1177489177489177</c:v>
                </c:pt>
                <c:pt idx="3">
                  <c:v>1.0637931034482759</c:v>
                </c:pt>
                <c:pt idx="4">
                  <c:v>1.1063094209161626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CE-4F02-A89A-437362CB4532}"/>
            </c:ext>
          </c:extLst>
        </c:ser>
        <c:ser>
          <c:idx val="8"/>
          <c:order val="8"/>
          <c:tx>
            <c:v> Tang</c:v>
          </c:tx>
          <c:spPr>
            <a:ln w="19050">
              <a:noFill/>
            </a:ln>
          </c:spPr>
          <c:marker>
            <c:symbol val="dash"/>
            <c:size val="6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xVal>
            <c:numRef>
              <c:f>Summary!$R$139:$R$146</c:f>
              <c:numCache>
                <c:formatCode>0.00</c:formatCode>
                <c:ptCount val="8"/>
                <c:pt idx="0">
                  <c:v>1.200597609561753</c:v>
                </c:pt>
                <c:pt idx="1">
                  <c:v>1.2182568807339449</c:v>
                </c:pt>
                <c:pt idx="2">
                  <c:v>1.1337254901960785</c:v>
                </c:pt>
                <c:pt idx="3">
                  <c:v>1.1310163934426229</c:v>
                </c:pt>
                <c:pt idx="4">
                  <c:v>1.0702092050209204</c:v>
                </c:pt>
                <c:pt idx="5">
                  <c:v>1.0690909090909091</c:v>
                </c:pt>
                <c:pt idx="6">
                  <c:v>0.99027972027972033</c:v>
                </c:pt>
                <c:pt idx="7">
                  <c:v>1.0156363636363637</c:v>
                </c:pt>
              </c:numCache>
            </c:numRef>
          </c:xVal>
          <c:yVal>
            <c:numRef>
              <c:f>Summary!$V$139:$V$146</c:f>
              <c:numCache>
                <c:formatCode>0.00</c:formatCode>
                <c:ptCount val="8"/>
                <c:pt idx="0">
                  <c:v>1.2078156312625252</c:v>
                </c:pt>
                <c:pt idx="1">
                  <c:v>1.2295370370370369</c:v>
                </c:pt>
                <c:pt idx="2">
                  <c:v>1.1498295454545455</c:v>
                </c:pt>
                <c:pt idx="3">
                  <c:v>1.1498666666666666</c:v>
                </c:pt>
                <c:pt idx="4">
                  <c:v>1.0838135593220339</c:v>
                </c:pt>
                <c:pt idx="5">
                  <c:v>1.0865217391304347</c:v>
                </c:pt>
                <c:pt idx="6">
                  <c:v>0.95360269360269367</c:v>
                </c:pt>
                <c:pt idx="7">
                  <c:v>0.98000000000000009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CE-4F02-A89A-437362CB4532}"/>
            </c:ext>
          </c:extLst>
        </c:ser>
        <c:ser>
          <c:idx val="9"/>
          <c:order val="9"/>
          <c:tx>
            <c:v> Zhou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Summary!$R$149:$R$175</c:f>
              <c:numCache>
                <c:formatCode>0.00</c:formatCode>
                <c:ptCount val="27"/>
                <c:pt idx="0">
                  <c:v>1.1788405797101449</c:v>
                </c:pt>
                <c:pt idx="1">
                  <c:v>0.89491525423728813</c:v>
                </c:pt>
                <c:pt idx="2">
                  <c:v>1.2250000000000001</c:v>
                </c:pt>
                <c:pt idx="3">
                  <c:v>0.99707317073170743</c:v>
                </c:pt>
                <c:pt idx="4">
                  <c:v>1.110032362459547</c:v>
                </c:pt>
                <c:pt idx="5">
                  <c:v>1.0783171521035599</c:v>
                </c:pt>
                <c:pt idx="6">
                  <c:v>1.1363424124513619</c:v>
                </c:pt>
                <c:pt idx="7">
                  <c:v>1.0295719844357978</c:v>
                </c:pt>
                <c:pt idx="8">
                  <c:v>1.0056544502617801</c:v>
                </c:pt>
                <c:pt idx="9">
                  <c:v>1.0817486338797815</c:v>
                </c:pt>
                <c:pt idx="10">
                  <c:v>1.0150000000000001</c:v>
                </c:pt>
                <c:pt idx="11">
                  <c:v>1.0208333333333333</c:v>
                </c:pt>
                <c:pt idx="12">
                  <c:v>1.1759999999999999</c:v>
                </c:pt>
                <c:pt idx="13">
                  <c:v>1.0214084507042254</c:v>
                </c:pt>
                <c:pt idx="14">
                  <c:v>1.1456338028169015</c:v>
                </c:pt>
                <c:pt idx="15">
                  <c:v>1.0199095022624434</c:v>
                </c:pt>
                <c:pt idx="16">
                  <c:v>1.2114960629921261</c:v>
                </c:pt>
                <c:pt idx="17">
                  <c:v>1.2021333333333335</c:v>
                </c:pt>
                <c:pt idx="18">
                  <c:v>1.1863157894736842</c:v>
                </c:pt>
                <c:pt idx="19">
                  <c:v>1.2905232558139534</c:v>
                </c:pt>
                <c:pt idx="20">
                  <c:v>1.1352036199095021</c:v>
                </c:pt>
                <c:pt idx="21">
                  <c:v>1.2378947368421052</c:v>
                </c:pt>
                <c:pt idx="22">
                  <c:v>1.1547286821705427</c:v>
                </c:pt>
                <c:pt idx="23">
                  <c:v>1.0235555555555556</c:v>
                </c:pt>
                <c:pt idx="24">
                  <c:v>1.2323353293413175</c:v>
                </c:pt>
                <c:pt idx="25">
                  <c:v>1.0823880597014925</c:v>
                </c:pt>
                <c:pt idx="26">
                  <c:v>1.1863157894736842</c:v>
                </c:pt>
              </c:numCache>
            </c:numRef>
          </c:xVal>
          <c:yVal>
            <c:numRef>
              <c:f>Summary!$V$149:$V$175</c:f>
              <c:numCache>
                <c:formatCode>0.00</c:formatCode>
                <c:ptCount val="27"/>
                <c:pt idx="0">
                  <c:v>1.1737373737373737</c:v>
                </c:pt>
                <c:pt idx="1">
                  <c:v>0.86557377049180328</c:v>
                </c:pt>
                <c:pt idx="2">
                  <c:v>1.2109839816933639</c:v>
                </c:pt>
                <c:pt idx="3">
                  <c:v>0.94754966887417225</c:v>
                </c:pt>
                <c:pt idx="4">
                  <c:v>1.078616352201258</c:v>
                </c:pt>
                <c:pt idx="5">
                  <c:v>1.04125</c:v>
                </c:pt>
                <c:pt idx="6">
                  <c:v>1.1062121212121212</c:v>
                </c:pt>
                <c:pt idx="7">
                  <c:v>0.91875000000000007</c:v>
                </c:pt>
                <c:pt idx="8">
                  <c:v>0.95562189054726376</c:v>
                </c:pt>
                <c:pt idx="9">
                  <c:v>1.0364397905759162</c:v>
                </c:pt>
                <c:pt idx="10">
                  <c:v>0.9633898305084746</c:v>
                </c:pt>
                <c:pt idx="11">
                  <c:v>0.96892655367231639</c:v>
                </c:pt>
                <c:pt idx="12">
                  <c:v>1.1380645161290324</c:v>
                </c:pt>
                <c:pt idx="13">
                  <c:v>0.96693333333333331</c:v>
                </c:pt>
                <c:pt idx="14">
                  <c:v>1.0991891891891892</c:v>
                </c:pt>
                <c:pt idx="15">
                  <c:v>1.0582159624413146</c:v>
                </c:pt>
                <c:pt idx="16">
                  <c:v>1.1700380228136884</c:v>
                </c:pt>
                <c:pt idx="17">
                  <c:v>1.1558974358974359</c:v>
                </c:pt>
                <c:pt idx="18">
                  <c:v>1.1625214899713467</c:v>
                </c:pt>
                <c:pt idx="19">
                  <c:v>1.2297506925207755</c:v>
                </c:pt>
                <c:pt idx="20">
                  <c:v>1.0955458515283842</c:v>
                </c:pt>
                <c:pt idx="21">
                  <c:v>1.2139354838709677</c:v>
                </c:pt>
                <c:pt idx="22">
                  <c:v>1.1200000000000001</c:v>
                </c:pt>
                <c:pt idx="23">
                  <c:v>0.94000000000000006</c:v>
                </c:pt>
                <c:pt idx="24">
                  <c:v>1.2035087719298245</c:v>
                </c:pt>
                <c:pt idx="25">
                  <c:v>1.036</c:v>
                </c:pt>
                <c:pt idx="26">
                  <c:v>1.1658620689655173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3CE-4F02-A89A-437362CB4532}"/>
            </c:ext>
          </c:extLst>
        </c:ser>
        <c:ser>
          <c:idx val="10"/>
          <c:order val="10"/>
          <c:tx>
            <c:v> Zhong</c:v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Summary!$R$178:$R$212</c:f>
              <c:numCache>
                <c:formatCode>0.00</c:formatCode>
                <c:ptCount val="35"/>
                <c:pt idx="0">
                  <c:v>0.91654676258992807</c:v>
                </c:pt>
                <c:pt idx="1">
                  <c:v>0.89833333333333332</c:v>
                </c:pt>
                <c:pt idx="2">
                  <c:v>1.0681198910081744</c:v>
                </c:pt>
                <c:pt idx="3">
                  <c:v>1.1161111111111111</c:v>
                </c:pt>
                <c:pt idx="4">
                  <c:v>1.1083333333333334</c:v>
                </c:pt>
                <c:pt idx="5">
                  <c:v>1.1148148148148147</c:v>
                </c:pt>
                <c:pt idx="6">
                  <c:v>1</c:v>
                </c:pt>
                <c:pt idx="7">
                  <c:v>1.1042253521126761</c:v>
                </c:pt>
                <c:pt idx="8">
                  <c:v>0.99880095923261392</c:v>
                </c:pt>
                <c:pt idx="9">
                  <c:v>1.037037037037037</c:v>
                </c:pt>
                <c:pt idx="10">
                  <c:v>1.267832167832168</c:v>
                </c:pt>
                <c:pt idx="11">
                  <c:v>1.1439024390243904</c:v>
                </c:pt>
                <c:pt idx="12">
                  <c:v>1.2628865979381443</c:v>
                </c:pt>
                <c:pt idx="13">
                  <c:v>1.1320132013201321</c:v>
                </c:pt>
                <c:pt idx="14">
                  <c:v>1.2985</c:v>
                </c:pt>
                <c:pt idx="15">
                  <c:v>1.127</c:v>
                </c:pt>
                <c:pt idx="16">
                  <c:v>1.1386666666666665</c:v>
                </c:pt>
                <c:pt idx="17">
                  <c:v>1.1875763747454176</c:v>
                </c:pt>
                <c:pt idx="18">
                  <c:v>1.2353813559322033</c:v>
                </c:pt>
                <c:pt idx="19">
                  <c:v>1.1865470852017939</c:v>
                </c:pt>
                <c:pt idx="20">
                  <c:v>1.3224096385542168</c:v>
                </c:pt>
                <c:pt idx="21">
                  <c:v>1.2338983050847459</c:v>
                </c:pt>
                <c:pt idx="22">
                  <c:v>1.0585365853658537</c:v>
                </c:pt>
                <c:pt idx="23">
                  <c:v>1.0808988764044944</c:v>
                </c:pt>
                <c:pt idx="24">
                  <c:v>1.1161731207289294</c:v>
                </c:pt>
                <c:pt idx="25">
                  <c:v>1.2680221811460259</c:v>
                </c:pt>
                <c:pt idx="26">
                  <c:v>1.2658333333333334</c:v>
                </c:pt>
                <c:pt idx="27">
                  <c:v>1.1865470852017939</c:v>
                </c:pt>
                <c:pt idx="28">
                  <c:v>1.0275334608030593</c:v>
                </c:pt>
                <c:pt idx="29">
                  <c:v>1.2401234567901236</c:v>
                </c:pt>
                <c:pt idx="30">
                  <c:v>1.2677804295942723</c:v>
                </c:pt>
                <c:pt idx="31">
                  <c:v>1.1938053097345132</c:v>
                </c:pt>
                <c:pt idx="32">
                  <c:v>1.1979166666666667</c:v>
                </c:pt>
                <c:pt idx="33">
                  <c:v>1.1375</c:v>
                </c:pt>
                <c:pt idx="34">
                  <c:v>1.1488505747126436</c:v>
                </c:pt>
              </c:numCache>
            </c:numRef>
          </c:xVal>
          <c:yVal>
            <c:numRef>
              <c:f>Summary!$V$178:$V$212</c:f>
              <c:numCache>
                <c:formatCode>0.00</c:formatCode>
                <c:ptCount val="35"/>
                <c:pt idx="0">
                  <c:v>0.89299065420560741</c:v>
                </c:pt>
                <c:pt idx="1">
                  <c:v>0.86239999999999994</c:v>
                </c:pt>
                <c:pt idx="2">
                  <c:v>1.0509383378016086</c:v>
                </c:pt>
                <c:pt idx="3">
                  <c:v>1.0918478260869566</c:v>
                </c:pt>
                <c:pt idx="4">
                  <c:v>1.0901639344262295</c:v>
                </c:pt>
                <c:pt idx="5">
                  <c:v>1.0973958333333333</c:v>
                </c:pt>
                <c:pt idx="6">
                  <c:v>0.97755610972568574</c:v>
                </c:pt>
                <c:pt idx="7">
                  <c:v>1.0798898071625345</c:v>
                </c:pt>
                <c:pt idx="8">
                  <c:v>0.98</c:v>
                </c:pt>
                <c:pt idx="9">
                  <c:v>1.0155440414507773</c:v>
                </c:pt>
                <c:pt idx="10">
                  <c:v>1.2590277777777779</c:v>
                </c:pt>
                <c:pt idx="11">
                  <c:v>1.1166666666666667</c:v>
                </c:pt>
                <c:pt idx="12">
                  <c:v>1.2457627118644068</c:v>
                </c:pt>
                <c:pt idx="13">
                  <c:v>1.110032362459547</c:v>
                </c:pt>
                <c:pt idx="14">
                  <c:v>1.2963394342762065</c:v>
                </c:pt>
                <c:pt idx="15">
                  <c:v>1.1176859504132233</c:v>
                </c:pt>
                <c:pt idx="16">
                  <c:v>1.1236842105263156</c:v>
                </c:pt>
                <c:pt idx="17">
                  <c:v>1.1732394366197183</c:v>
                </c:pt>
                <c:pt idx="18">
                  <c:v>1.2173277661795407</c:v>
                </c:pt>
                <c:pt idx="19">
                  <c:v>1.1707964601769913</c:v>
                </c:pt>
                <c:pt idx="20">
                  <c:v>1.3097852028639616</c:v>
                </c:pt>
                <c:pt idx="21">
                  <c:v>1.2133333333333334</c:v>
                </c:pt>
                <c:pt idx="22">
                  <c:v>1.0404109589041097</c:v>
                </c:pt>
                <c:pt idx="23">
                  <c:v>1.0590825688073395</c:v>
                </c:pt>
                <c:pt idx="24">
                  <c:v>1.0864745011086474</c:v>
                </c:pt>
                <c:pt idx="25">
                  <c:v>1.2587155963302752</c:v>
                </c:pt>
                <c:pt idx="26">
                  <c:v>1.2527835051546392</c:v>
                </c:pt>
                <c:pt idx="27">
                  <c:v>1.1630769230769231</c:v>
                </c:pt>
                <c:pt idx="28">
                  <c:v>1.0044859813084113</c:v>
                </c:pt>
                <c:pt idx="29">
                  <c:v>1.2504149377593361</c:v>
                </c:pt>
                <c:pt idx="30">
                  <c:v>1.2861985472154964</c:v>
                </c:pt>
                <c:pt idx="31">
                  <c:v>1.2153153153153153</c:v>
                </c:pt>
                <c:pt idx="32">
                  <c:v>1.2190812720848057</c:v>
                </c:pt>
                <c:pt idx="33">
                  <c:v>1.1581818181818182</c:v>
                </c:pt>
                <c:pt idx="34">
                  <c:v>1.1622093023255815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3CE-4F02-A89A-437362CB4532}"/>
            </c:ext>
          </c:extLst>
        </c:ser>
        <c:ser>
          <c:idx val="11"/>
          <c:order val="11"/>
          <c:tx>
            <c:v> Zhong '83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Summary!$R$222:$R$245</c:f>
              <c:numCache>
                <c:formatCode>0.00</c:formatCode>
                <c:ptCount val="24"/>
                <c:pt idx="0">
                  <c:v>1.5308875739644969</c:v>
                </c:pt>
                <c:pt idx="1">
                  <c:v>0.99475524475524479</c:v>
                </c:pt>
                <c:pt idx="2">
                  <c:v>1.47</c:v>
                </c:pt>
                <c:pt idx="3">
                  <c:v>1.4550869565217392</c:v>
                </c:pt>
                <c:pt idx="4">
                  <c:v>1.3544715447154472</c:v>
                </c:pt>
                <c:pt idx="5">
                  <c:v>1.4350000000000001</c:v>
                </c:pt>
                <c:pt idx="6">
                  <c:v>0.80529247910863511</c:v>
                </c:pt>
                <c:pt idx="7">
                  <c:v>1.479245283018868</c:v>
                </c:pt>
                <c:pt idx="8">
                  <c:v>1.3944664031620553</c:v>
                </c:pt>
                <c:pt idx="9">
                  <c:v>1.2162845849802373</c:v>
                </c:pt>
                <c:pt idx="10">
                  <c:v>1.1658620689655173</c:v>
                </c:pt>
                <c:pt idx="11">
                  <c:v>1.141747572815534</c:v>
                </c:pt>
                <c:pt idx="12">
                  <c:v>1.3774307304785895</c:v>
                </c:pt>
                <c:pt idx="13">
                  <c:v>1.1622641509433962</c:v>
                </c:pt>
                <c:pt idx="14">
                  <c:v>1.1529411764705884</c:v>
                </c:pt>
                <c:pt idx="15">
                  <c:v>1.0932947976878611</c:v>
                </c:pt>
                <c:pt idx="16">
                  <c:v>1.167859424920128</c:v>
                </c:pt>
                <c:pt idx="17">
                  <c:v>1.2368932038834952</c:v>
                </c:pt>
                <c:pt idx="18">
                  <c:v>1.3154362416107384</c:v>
                </c:pt>
                <c:pt idx="19">
                  <c:v>1.3082191780821917</c:v>
                </c:pt>
                <c:pt idx="20">
                  <c:v>1.2417808219178084</c:v>
                </c:pt>
                <c:pt idx="21">
                  <c:v>1.3429629629629631</c:v>
                </c:pt>
                <c:pt idx="22">
                  <c:v>1.3429629629629631</c:v>
                </c:pt>
                <c:pt idx="23">
                  <c:v>1.2818565400843882</c:v>
                </c:pt>
              </c:numCache>
            </c:numRef>
          </c:xVal>
          <c:yVal>
            <c:numRef>
              <c:f>Summary!$V$222:$V$245</c:f>
              <c:numCache>
                <c:formatCode>0.00</c:formatCode>
                <c:ptCount val="24"/>
                <c:pt idx="0">
                  <c:v>1.5308875739644969</c:v>
                </c:pt>
                <c:pt idx="1">
                  <c:v>0.99824561403508771</c:v>
                </c:pt>
                <c:pt idx="2">
                  <c:v>1.4804750593824227</c:v>
                </c:pt>
                <c:pt idx="3">
                  <c:v>1.4646389496717724</c:v>
                </c:pt>
                <c:pt idx="4">
                  <c:v>1.3655737704918032</c:v>
                </c:pt>
                <c:pt idx="5">
                  <c:v>1.4460668380462725</c:v>
                </c:pt>
                <c:pt idx="6">
                  <c:v>0.8075418994413408</c:v>
                </c:pt>
                <c:pt idx="7">
                  <c:v>1.4933333333333334</c:v>
                </c:pt>
                <c:pt idx="8">
                  <c:v>1.4055776892430278</c:v>
                </c:pt>
                <c:pt idx="9">
                  <c:v>1.2458299595141702</c:v>
                </c:pt>
                <c:pt idx="10">
                  <c:v>1.2021333333333335</c:v>
                </c:pt>
                <c:pt idx="11">
                  <c:v>1.1819095477386934</c:v>
                </c:pt>
                <c:pt idx="12">
                  <c:v>1.4390526315789474</c:v>
                </c:pt>
                <c:pt idx="13">
                  <c:v>1.2112359550561798</c:v>
                </c:pt>
                <c:pt idx="14">
                  <c:v>1.2</c:v>
                </c:pt>
                <c:pt idx="15">
                  <c:v>1.1393975903614457</c:v>
                </c:pt>
                <c:pt idx="16">
                  <c:v>1.2184666666666668</c:v>
                </c:pt>
                <c:pt idx="17">
                  <c:v>1.2210862619808307</c:v>
                </c:pt>
                <c:pt idx="18">
                  <c:v>1.3110367892976589</c:v>
                </c:pt>
                <c:pt idx="19">
                  <c:v>1.2949152542372881</c:v>
                </c:pt>
                <c:pt idx="20">
                  <c:v>1.2250000000000001</c:v>
                </c:pt>
                <c:pt idx="21">
                  <c:v>1.3330882352941178</c:v>
                </c:pt>
                <c:pt idx="22">
                  <c:v>1.3380073800738008</c:v>
                </c:pt>
                <c:pt idx="23">
                  <c:v>1.2553719008264463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3CE-4F02-A89A-437362CB4532}"/>
            </c:ext>
          </c:extLst>
        </c:ser>
        <c:ser>
          <c:idx val="12"/>
          <c:order val="12"/>
          <c:tx>
            <c:v> Cai</c:v>
          </c:tx>
          <c:spPr>
            <a:ln w="19050">
              <a:noFill/>
            </a:ln>
          </c:spPr>
          <c:marker>
            <c:symbol val="x"/>
            <c:size val="6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Summary!$R$248:$R$288</c:f>
              <c:numCache>
                <c:formatCode>0.00</c:formatCode>
                <c:ptCount val="41"/>
                <c:pt idx="0">
                  <c:v>1.312150279776179</c:v>
                </c:pt>
                <c:pt idx="1">
                  <c:v>1.2533972821742605</c:v>
                </c:pt>
                <c:pt idx="2">
                  <c:v>1.3012448132780083</c:v>
                </c:pt>
                <c:pt idx="3">
                  <c:v>1.3333333333333333</c:v>
                </c:pt>
                <c:pt idx="4">
                  <c:v>1.1081612586037364</c:v>
                </c:pt>
                <c:pt idx="5">
                  <c:v>1.267687434002112</c:v>
                </c:pt>
                <c:pt idx="6">
                  <c:v>1.1402854006586169</c:v>
                </c:pt>
                <c:pt idx="7">
                  <c:v>1.1617370892018779</c:v>
                </c:pt>
                <c:pt idx="8">
                  <c:v>1.1052631578947369</c:v>
                </c:pt>
                <c:pt idx="9">
                  <c:v>1.2232220609579099</c:v>
                </c:pt>
                <c:pt idx="10">
                  <c:v>1.2250000000000001</c:v>
                </c:pt>
                <c:pt idx="11">
                  <c:v>1.1078260869565217</c:v>
                </c:pt>
                <c:pt idx="12">
                  <c:v>1.2334482758620688</c:v>
                </c:pt>
                <c:pt idx="13">
                  <c:v>1.299147485080989</c:v>
                </c:pt>
                <c:pt idx="14">
                  <c:v>1.1212321232123212</c:v>
                </c:pt>
                <c:pt idx="15">
                  <c:v>1.1844925883694413</c:v>
                </c:pt>
                <c:pt idx="16">
                  <c:v>1.1565390070921986</c:v>
                </c:pt>
                <c:pt idx="17">
                  <c:v>1.1329078014184397</c:v>
                </c:pt>
                <c:pt idx="18">
                  <c:v>1.0683438155136269</c:v>
                </c:pt>
                <c:pt idx="19">
                  <c:v>1.0492505353319057</c:v>
                </c:pt>
                <c:pt idx="20">
                  <c:v>1.2238232468780019</c:v>
                </c:pt>
                <c:pt idx="21">
                  <c:v>1.1340405014464803</c:v>
                </c:pt>
                <c:pt idx="22">
                  <c:v>1.1312581063553826</c:v>
                </c:pt>
                <c:pt idx="23">
                  <c:v>1.1503242542153047</c:v>
                </c:pt>
                <c:pt idx="24">
                  <c:v>1.0238805970149254</c:v>
                </c:pt>
                <c:pt idx="25">
                  <c:v>1.0238805970149254</c:v>
                </c:pt>
                <c:pt idx="26">
                  <c:v>1.0622222222222222</c:v>
                </c:pt>
                <c:pt idx="27">
                  <c:v>0.98838630806845962</c:v>
                </c:pt>
                <c:pt idx="28">
                  <c:v>0.95843520782396086</c:v>
                </c:pt>
                <c:pt idx="29">
                  <c:v>1.024390243902439</c:v>
                </c:pt>
                <c:pt idx="30">
                  <c:v>1.0192682926829266</c:v>
                </c:pt>
                <c:pt idx="31">
                  <c:v>1.051076923076923</c:v>
                </c:pt>
                <c:pt idx="32">
                  <c:v>1.1092565947242206</c:v>
                </c:pt>
                <c:pt idx="33">
                  <c:v>1.0783171521035599</c:v>
                </c:pt>
                <c:pt idx="34">
                  <c:v>1.021498371335505</c:v>
                </c:pt>
                <c:pt idx="35">
                  <c:v>1.0677850162866449</c:v>
                </c:pt>
                <c:pt idx="36">
                  <c:v>1.1395871559633028</c:v>
                </c:pt>
                <c:pt idx="37">
                  <c:v>1.0416485900216919</c:v>
                </c:pt>
                <c:pt idx="38">
                  <c:v>1.0394722955145119</c:v>
                </c:pt>
                <c:pt idx="39">
                  <c:v>1.0446437994722955</c:v>
                </c:pt>
                <c:pt idx="40">
                  <c:v>1.1087591240875914</c:v>
                </c:pt>
              </c:numCache>
            </c:numRef>
          </c:xVal>
          <c:yVal>
            <c:numRef>
              <c:f>Summary!$V$248:$V$288</c:f>
              <c:numCache>
                <c:formatCode>0.00</c:formatCode>
                <c:ptCount val="41"/>
                <c:pt idx="0">
                  <c:v>1.3195337620578778</c:v>
                </c:pt>
                <c:pt idx="1">
                  <c:v>1.2604501607717042</c:v>
                </c:pt>
                <c:pt idx="2">
                  <c:v>1.3187552565180825</c:v>
                </c:pt>
                <c:pt idx="3">
                  <c:v>1.3528904227782572</c:v>
                </c:pt>
                <c:pt idx="4">
                  <c:v>1.1247504990019961</c:v>
                </c:pt>
                <c:pt idx="5">
                  <c:v>1.2867095391211147</c:v>
                </c:pt>
                <c:pt idx="6">
                  <c:v>1.1606703910614524</c:v>
                </c:pt>
                <c:pt idx="7">
                  <c:v>1.181145584725537</c:v>
                </c:pt>
                <c:pt idx="8">
                  <c:v>1.1255742725880551</c:v>
                </c:pt>
                <c:pt idx="9">
                  <c:v>1.2467455621301775</c:v>
                </c:pt>
                <c:pt idx="10">
                  <c:v>1.2466814159292035</c:v>
                </c:pt>
                <c:pt idx="11">
                  <c:v>1.1249448123620309</c:v>
                </c:pt>
                <c:pt idx="12">
                  <c:v>1.2572934973637961</c:v>
                </c:pt>
                <c:pt idx="13">
                  <c:v>1.323979148566464</c:v>
                </c:pt>
                <c:pt idx="14">
                  <c:v>1.1516384180790962</c:v>
                </c:pt>
                <c:pt idx="15">
                  <c:v>1.2163934426229508</c:v>
                </c:pt>
                <c:pt idx="16">
                  <c:v>1.1903065693430657</c:v>
                </c:pt>
                <c:pt idx="17">
                  <c:v>1.1659854014598541</c:v>
                </c:pt>
                <c:pt idx="18">
                  <c:v>1.0935622317596567</c:v>
                </c:pt>
                <c:pt idx="19">
                  <c:v>1.0745614035087718</c:v>
                </c:pt>
                <c:pt idx="20">
                  <c:v>1.2144899904671116</c:v>
                </c:pt>
                <c:pt idx="21">
                  <c:v>1.1178707224334601</c:v>
                </c:pt>
                <c:pt idx="22">
                  <c:v>1.1026548672566372</c:v>
                </c:pt>
                <c:pt idx="23">
                  <c:v>1.1240811153358681</c:v>
                </c:pt>
                <c:pt idx="24">
                  <c:v>1.1172638436482085</c:v>
                </c:pt>
                <c:pt idx="25">
                  <c:v>1.1172638436482085</c:v>
                </c:pt>
                <c:pt idx="26">
                  <c:v>1.1453300733496332</c:v>
                </c:pt>
                <c:pt idx="27">
                  <c:v>0.9602137767220903</c:v>
                </c:pt>
                <c:pt idx="28">
                  <c:v>0.92781065088757397</c:v>
                </c:pt>
                <c:pt idx="29">
                  <c:v>0.98989898989898994</c:v>
                </c:pt>
                <c:pt idx="30">
                  <c:v>0.98329411764705876</c:v>
                </c:pt>
                <c:pt idx="31">
                  <c:v>1.01107822410148</c:v>
                </c:pt>
                <c:pt idx="32">
                  <c:v>1.0732250580046403</c:v>
                </c:pt>
                <c:pt idx="33">
                  <c:v>1.022085889570552</c:v>
                </c:pt>
                <c:pt idx="34">
                  <c:v>0.97089783281733755</c:v>
                </c:pt>
                <c:pt idx="35">
                  <c:v>1.021214953271028</c:v>
                </c:pt>
                <c:pt idx="36">
                  <c:v>1.1065924276169266</c:v>
                </c:pt>
                <c:pt idx="37">
                  <c:v>0.99420289855072463</c:v>
                </c:pt>
                <c:pt idx="38">
                  <c:v>0.99234256926952136</c:v>
                </c:pt>
                <c:pt idx="39">
                  <c:v>0.9997979797979798</c:v>
                </c:pt>
                <c:pt idx="40">
                  <c:v>1.0659649122807018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3CE-4F02-A89A-437362CB4532}"/>
            </c:ext>
          </c:extLst>
        </c:ser>
        <c:ser>
          <c:idx val="13"/>
          <c:order val="13"/>
          <c:tx>
            <c:v> Gu</c:v>
          </c:tx>
          <c:spPr>
            <a:ln w="19050">
              <a:noFill/>
            </a:ln>
          </c:spPr>
          <c:marker>
            <c:symbol val="star"/>
            <c:size val="6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Summary!$R$291:$R$299</c:f>
              <c:numCache>
                <c:formatCode>0.00</c:formatCode>
                <c:ptCount val="9"/>
                <c:pt idx="0">
                  <c:v>1.0868510431829208</c:v>
                </c:pt>
                <c:pt idx="1">
                  <c:v>0.98873591989987486</c:v>
                </c:pt>
                <c:pt idx="2">
                  <c:v>0.98719999999999997</c:v>
                </c:pt>
                <c:pt idx="3">
                  <c:v>1.0024449877750612</c:v>
                </c:pt>
                <c:pt idx="4">
                  <c:v>1.1868256672345259</c:v>
                </c:pt>
                <c:pt idx="5">
                  <c:v>0.94108645753634279</c:v>
                </c:pt>
                <c:pt idx="6">
                  <c:v>1.1476664116296864</c:v>
                </c:pt>
                <c:pt idx="7">
                  <c:v>1.2376237623762376</c:v>
                </c:pt>
                <c:pt idx="8">
                  <c:v>0.75835475578406175</c:v>
                </c:pt>
              </c:numCache>
            </c:numRef>
          </c:xVal>
          <c:yVal>
            <c:numRef>
              <c:f>Summary!$V$291:$V$299</c:f>
              <c:numCache>
                <c:formatCode>0.00</c:formatCode>
                <c:ptCount val="9"/>
                <c:pt idx="0">
                  <c:v>1.102904972919744</c:v>
                </c:pt>
                <c:pt idx="1">
                  <c:v>1.0102301790281329</c:v>
                </c:pt>
                <c:pt idx="2">
                  <c:v>1.0089942763695829</c:v>
                </c:pt>
                <c:pt idx="3">
                  <c:v>1.0211706102117062</c:v>
                </c:pt>
                <c:pt idx="4">
                  <c:v>1.1754780652418448</c:v>
                </c:pt>
                <c:pt idx="5">
                  <c:v>0.90043923865300146</c:v>
                </c:pt>
                <c:pt idx="6">
                  <c:v>1.1177347242921014</c:v>
                </c:pt>
                <c:pt idx="7">
                  <c:v>1.2007684918347743</c:v>
                </c:pt>
                <c:pt idx="8">
                  <c:v>0.8160442600276625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CE-4F02-A89A-437362CB4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290559"/>
        <c:axId val="1"/>
      </c:scatterChart>
      <c:valAx>
        <c:axId val="578290559"/>
        <c:scaling>
          <c:orientation val="minMax"/>
          <c:max val="2"/>
          <c:min val="0.7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Test/simplified 'k' factor</a:t>
                </a:r>
              </a:p>
            </c:rich>
          </c:tx>
          <c:layout>
            <c:manualLayout>
              <c:xMode val="edge"/>
              <c:yMode val="edge"/>
              <c:x val="0.40399556048834628"/>
              <c:y val="0.9445350734094616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25"/>
      </c:valAx>
      <c:valAx>
        <c:axId val="1"/>
        <c:scaling>
          <c:orientation val="minMax"/>
          <c:max val="2.25"/>
          <c:min val="0.7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Test/Second order analysis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344208809135399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290559"/>
        <c:crosses val="autoZero"/>
        <c:crossBetween val="midCat"/>
        <c:majorUnit val="0.25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598224195338513"/>
          <c:y val="0.58564437194127239"/>
          <c:w val="0.31964483906770258"/>
          <c:h val="0.2805872756933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69" workbookViewId="0" xr3:uid="{842E5F09-E766-5B8D-85AF-A39847EA96FD}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69" workbookViewId="0" xr3:uid="{51F8DEE0-4D01-5F28-A812-FC0BD7CAC4A5}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69" workbookViewId="0" xr3:uid="{F9CF3CF3-643B-5BE6-8B46-32C596A47465}"/>
  </sheetViews>
  <pageMargins left="0.75" right="0.75" top="1" bottom="1" header="0.5" footer="0.5"/>
  <pageSetup paperSize="9" orientation="landscape" horizontalDpi="4294967293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69" workbookViewId="0" xr3:uid="{78B4E459-6924-5F8B-B7BA-2DD04133E49E}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67" workbookViewId="0" xr3:uid="{9B253EF2-77E0-53E3-AE26-4D66ECD923F3}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67" workbookViewId="0" xr3:uid="{85D5C41F-068E-5C55-9968-509E7C2A5619}"/>
  </sheetViews>
  <pageMargins left="0.75" right="0.75" top="1" bottom="1" header="0.5" footer="0.5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67" workbookViewId="0" xr3:uid="{44B22561-5205-5C8A-B808-2C70100D228F}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D91D0F68-CC69-4EFB-897C-5ED4F07F80E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0.08275</cdr:x>
      <cdr:y>0.75925</cdr:y>
    </cdr:from>
    <cdr:to>
      <cdr:x>0.95025</cdr:x>
      <cdr:y>0.75925</cdr:y>
    </cdr:to>
    <cdr:sp macro="" textlink="">
      <cdr:nvSpPr>
        <cdr:cNvPr id="83970" name="Line 2">
          <a:extLst xmlns:a="http://schemas.openxmlformats.org/drawingml/2006/main">
            <a:ext uri="{FF2B5EF4-FFF2-40B4-BE49-F238E27FC236}">
              <a16:creationId xmlns:a16="http://schemas.microsoft.com/office/drawing/2014/main" id="{8ED530EE-7516-412A-BC04-F344A52F80D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0163" y="4433128"/>
          <a:ext cx="7444906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A7D3D7E4-9312-4ADA-8FF9-F331C71200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0.83625</cdr:x>
      <cdr:y>0.224</cdr:y>
    </cdr:from>
    <cdr:to>
      <cdr:x>0.9625</cdr:x>
      <cdr:y>0.3745</cdr:y>
    </cdr:to>
    <cdr:sp macro="" textlink="">
      <cdr:nvSpPr>
        <cdr:cNvPr id="92161" name="Text Box 1">
          <a:extLst xmlns:a="http://schemas.openxmlformats.org/drawingml/2006/main">
            <a:ext uri="{FF2B5EF4-FFF2-40B4-BE49-F238E27FC236}">
              <a16:creationId xmlns:a16="http://schemas.microsoft.com/office/drawing/2014/main" id="{4D712A77-74AC-4E60-A386-F59C370E3EC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6718" y="1307897"/>
          <a:ext cx="1083481" cy="878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 'k' factor</a:t>
          </a:r>
        </a:p>
        <a:p xmlns:a="http://schemas.openxmlformats.org/drawingml/2006/main">
          <a:pPr algn="l" rtl="0">
            <a:defRPr sz="1000"/>
          </a:pPr>
          <a:endParaRPr lang="en-US" sz="13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 2nd Order</a:t>
          </a:r>
        </a:p>
      </cdr:txBody>
    </cdr:sp>
  </cdr:relSizeAnchor>
  <cdr:relSizeAnchor xmlns:cdr="http://schemas.openxmlformats.org/drawingml/2006/chartDrawing">
    <cdr:from>
      <cdr:x>0.79975</cdr:x>
      <cdr:y>0.308</cdr:y>
    </cdr:from>
    <cdr:to>
      <cdr:x>0.82025</cdr:x>
      <cdr:y>0.33725</cdr:y>
    </cdr:to>
    <cdr:sp macro="" textlink="">
      <cdr:nvSpPr>
        <cdr:cNvPr id="92162" name="Rectangle 2">
          <a:extLst xmlns:a="http://schemas.openxmlformats.org/drawingml/2006/main">
            <a:ext uri="{FF2B5EF4-FFF2-40B4-BE49-F238E27FC236}">
              <a16:creationId xmlns:a16="http://schemas.microsoft.com/office/drawing/2014/main" id="{E7B91AD5-C633-4A08-B5B2-553DC1DED1F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3474" y="1798358"/>
          <a:ext cx="175932" cy="1707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0000" mc:Ignorable="a14" a14:legacySpreadsheetColorIndex="10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0.79975</cdr:x>
      <cdr:y>0.224</cdr:y>
    </cdr:from>
    <cdr:to>
      <cdr:x>0.82025</cdr:x>
      <cdr:y>0.25825</cdr:y>
    </cdr:to>
    <cdr:sp macro="" textlink="">
      <cdr:nvSpPr>
        <cdr:cNvPr id="92163" name="AutoShape 3">
          <a:extLst xmlns:a="http://schemas.openxmlformats.org/drawingml/2006/main">
            <a:ext uri="{FF2B5EF4-FFF2-40B4-BE49-F238E27FC236}">
              <a16:creationId xmlns:a16="http://schemas.microsoft.com/office/drawing/2014/main" id="{554CDA47-344F-4286-BDB3-CD619EB2F5E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63474" y="1307897"/>
          <a:ext cx="175932" cy="199980"/>
        </a:xfrm>
        <a:prstGeom xmlns:a="http://schemas.openxmlformats.org/drawingml/2006/main" prst="diamond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000000" mc:Ignorable="a14" a14:legacySpreadsheetColorIndex="8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0.08325</cdr:x>
      <cdr:y>0.7625</cdr:y>
    </cdr:from>
    <cdr:to>
      <cdr:x>0.97775</cdr:x>
      <cdr:y>0.7625</cdr:y>
    </cdr:to>
    <cdr:sp macro="" textlink="">
      <cdr:nvSpPr>
        <cdr:cNvPr id="92164" name="Line 4">
          <a:extLst xmlns:a="http://schemas.openxmlformats.org/drawingml/2006/main">
            <a:ext uri="{FF2B5EF4-FFF2-40B4-BE49-F238E27FC236}">
              <a16:creationId xmlns:a16="http://schemas.microsoft.com/office/drawing/2014/main" id="{E916AF6C-8D0E-451C-A0C3-423B20324D3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14454" y="4452104"/>
          <a:ext cx="767662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DDA17A76-3605-44E4-9021-1B16D3623A1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0.0805</cdr:x>
      <cdr:y>0.249</cdr:y>
    </cdr:from>
    <cdr:to>
      <cdr:x>0.93825</cdr:x>
      <cdr:y>0.894</cdr:y>
    </cdr:to>
    <cdr:sp macro="" textlink="">
      <cdr:nvSpPr>
        <cdr:cNvPr id="84993" name="Line 1">
          <a:extLst xmlns:a="http://schemas.openxmlformats.org/drawingml/2006/main">
            <a:ext uri="{FF2B5EF4-FFF2-40B4-BE49-F238E27FC236}">
              <a16:creationId xmlns:a16="http://schemas.microsoft.com/office/drawing/2014/main" id="{AFCB3578-8EC2-4E55-9F3A-B9577F69C5F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90853" y="1453867"/>
          <a:ext cx="7361232" cy="376604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0.08275</cdr:x>
      <cdr:y>0.13275</cdr:y>
    </cdr:from>
    <cdr:to>
      <cdr:x>0.94325</cdr:x>
      <cdr:y>0.8865</cdr:y>
    </cdr:to>
    <cdr:sp macro="" textlink="">
      <cdr:nvSpPr>
        <cdr:cNvPr id="1025" name="Line 1">
          <a:extLst xmlns:a="http://schemas.openxmlformats.org/drawingml/2006/main">
            <a:ext uri="{FF2B5EF4-FFF2-40B4-BE49-F238E27FC236}">
              <a16:creationId xmlns:a16="http://schemas.microsoft.com/office/drawing/2014/main" id="{46E31822-81DC-424A-8BB0-D976BD3EC29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62183" y="746022"/>
          <a:ext cx="7925786" cy="423588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CF8E2436-F0F9-4996-AA02-77DF6FA5F0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0.08175</cdr:x>
      <cdr:y>0.1215</cdr:y>
    </cdr:from>
    <cdr:to>
      <cdr:x>0.93775</cdr:x>
      <cdr:y>0.84925</cdr:y>
    </cdr:to>
    <cdr:sp macro="" textlink="">
      <cdr:nvSpPr>
        <cdr:cNvPr id="23553" name="Line 1">
          <a:extLst xmlns:a="http://schemas.openxmlformats.org/drawingml/2006/main">
            <a:ext uri="{FF2B5EF4-FFF2-40B4-BE49-F238E27FC236}">
              <a16:creationId xmlns:a16="http://schemas.microsoft.com/office/drawing/2014/main" id="{1A6AA3B3-8B28-49E2-B445-90E8EDE5A07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01581" y="709417"/>
          <a:ext cx="7346213" cy="42492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748B47DE-83CC-4546-B999-D5AA016050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0.06375</cdr:x>
      <cdr:y>0.5735</cdr:y>
    </cdr:from>
    <cdr:to>
      <cdr:x>0.94075</cdr:x>
      <cdr:y>0.5735</cdr:y>
    </cdr:to>
    <cdr:sp macro="" textlink="">
      <cdr:nvSpPr>
        <cdr:cNvPr id="26626" name="Line 2">
          <a:extLst xmlns:a="http://schemas.openxmlformats.org/drawingml/2006/main">
            <a:ext uri="{FF2B5EF4-FFF2-40B4-BE49-F238E27FC236}">
              <a16:creationId xmlns:a16="http://schemas.microsoft.com/office/drawing/2014/main" id="{D93410D3-258F-466A-BC3E-F665B130426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87181" y="3222927"/>
          <a:ext cx="8077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A25296D6-4C35-4B5E-9839-42580528338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0.068</cdr:x>
      <cdr:y>0.58425</cdr:y>
    </cdr:from>
    <cdr:to>
      <cdr:x>0.95</cdr:x>
      <cdr:y>0.58475</cdr:y>
    </cdr:to>
    <cdr:sp macro="" textlink="">
      <cdr:nvSpPr>
        <cdr:cNvPr id="29697" name="Line 1">
          <a:extLst xmlns:a="http://schemas.openxmlformats.org/drawingml/2006/main">
            <a:ext uri="{FF2B5EF4-FFF2-40B4-BE49-F238E27FC236}">
              <a16:creationId xmlns:a16="http://schemas.microsoft.com/office/drawing/2014/main" id="{7B89A276-ACE7-48F9-9960-E005793DCA34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6326" y="3283339"/>
          <a:ext cx="8123815" cy="2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85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267A96E-D0DD-4F6C-8586-00797DA0C1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00"/>
  <sheetViews>
    <sheetView workbookViewId="0" xr3:uid="{AEA406A1-0E4B-5B11-9CD5-51D6E497D94C}">
      <pane xSplit="1" ySplit="8" topLeftCell="B84" activePane="bottomRight" state="frozen"/>
      <selection pane="bottomRight" activeCell="A4" sqref="A4"/>
      <selection pane="bottomLeft" activeCell="A9" sqref="A9"/>
      <selection pane="topRight" activeCell="B1" sqref="B1"/>
    </sheetView>
  </sheetViews>
  <sheetFormatPr defaultRowHeight="12.75"/>
  <cols>
    <col min="1" max="1" width="14.7109375" style="24" customWidth="1"/>
    <col min="2" max="38" width="7.7109375" customWidth="1"/>
  </cols>
  <sheetData>
    <row r="1" spans="1:38">
      <c r="A1" s="86" t="s">
        <v>0</v>
      </c>
      <c r="B1" s="86"/>
      <c r="C1" s="86"/>
      <c r="D1" s="86"/>
      <c r="E1" s="86"/>
      <c r="F1" s="86"/>
      <c r="G1" s="21"/>
      <c r="H1" s="4"/>
      <c r="M1" s="4"/>
      <c r="N1" s="4"/>
      <c r="O1" s="4"/>
      <c r="P1" s="4"/>
      <c r="Q1" s="4"/>
    </row>
    <row r="2" spans="1:38">
      <c r="A2" s="86" t="s">
        <v>1</v>
      </c>
      <c r="B2" s="86"/>
      <c r="C2" s="86"/>
      <c r="D2" s="86"/>
      <c r="E2" s="5"/>
      <c r="F2" s="2"/>
      <c r="G2" s="3"/>
      <c r="H2" s="4"/>
      <c r="M2" s="4"/>
      <c r="N2" s="4"/>
      <c r="O2" s="4"/>
      <c r="P2" s="4"/>
      <c r="Q2" s="4"/>
      <c r="W2" s="4"/>
      <c r="X2" s="4"/>
      <c r="Z2" s="4"/>
      <c r="AA2" s="7"/>
      <c r="AB2" s="8"/>
      <c r="AC2" s="8"/>
    </row>
    <row r="3" spans="1:38">
      <c r="A3" s="85" t="s">
        <v>2</v>
      </c>
      <c r="S3" s="88" t="s">
        <v>3</v>
      </c>
      <c r="T3" s="88"/>
    </row>
    <row r="4" spans="1:38">
      <c r="A4" s="84"/>
      <c r="B4" s="26" t="s">
        <v>4</v>
      </c>
      <c r="C4" s="9" t="s">
        <v>5</v>
      </c>
      <c r="D4" s="5" t="s">
        <v>6</v>
      </c>
      <c r="E4" s="5" t="s">
        <v>7</v>
      </c>
      <c r="F4" s="10" t="s">
        <v>8</v>
      </c>
      <c r="G4" s="3" t="s">
        <v>9</v>
      </c>
      <c r="H4" s="5" t="s">
        <v>10</v>
      </c>
      <c r="I4" s="4"/>
    </row>
    <row r="5" spans="1:38">
      <c r="A5" s="84"/>
      <c r="C5" s="9" t="s">
        <v>11</v>
      </c>
      <c r="D5" s="5" t="s">
        <v>12</v>
      </c>
      <c r="E5" s="5" t="s">
        <v>13</v>
      </c>
      <c r="F5" s="3" t="s">
        <v>14</v>
      </c>
      <c r="G5" s="3" t="s">
        <v>15</v>
      </c>
      <c r="O5" s="5" t="s">
        <v>16</v>
      </c>
      <c r="P5" s="1" t="s">
        <v>17</v>
      </c>
      <c r="Q5" s="1" t="s">
        <v>18</v>
      </c>
      <c r="R5" s="5" t="s">
        <v>19</v>
      </c>
      <c r="S5" s="5" t="s">
        <v>20</v>
      </c>
      <c r="W5" s="5"/>
      <c r="X5" s="5" t="s">
        <v>21</v>
      </c>
      <c r="Y5" s="6" t="s">
        <v>22</v>
      </c>
      <c r="Z5" s="5" t="s">
        <v>23</v>
      </c>
      <c r="AA5" s="11" t="s">
        <v>23</v>
      </c>
      <c r="AB5" s="5" t="s">
        <v>23</v>
      </c>
      <c r="AC5" s="5" t="s">
        <v>24</v>
      </c>
      <c r="AD5" s="5" t="s">
        <v>25</v>
      </c>
      <c r="AE5" s="5" t="s">
        <v>26</v>
      </c>
      <c r="AF5" s="12" t="s">
        <v>27</v>
      </c>
      <c r="AG5" s="5" t="s">
        <v>28</v>
      </c>
      <c r="AH5" s="12" t="s">
        <v>29</v>
      </c>
      <c r="AI5" s="5" t="s">
        <v>30</v>
      </c>
      <c r="AL5" s="9" t="s">
        <v>31</v>
      </c>
    </row>
    <row r="6" spans="1:38">
      <c r="A6" s="84"/>
      <c r="L6" s="85" t="s">
        <v>32</v>
      </c>
      <c r="M6" s="83" t="s">
        <v>33</v>
      </c>
      <c r="N6" s="83" t="s">
        <v>34</v>
      </c>
      <c r="R6" s="5" t="s">
        <v>35</v>
      </c>
      <c r="S6" s="5" t="s">
        <v>36</v>
      </c>
      <c r="T6" s="13" t="s">
        <v>37</v>
      </c>
      <c r="W6" s="79" t="s">
        <v>38</v>
      </c>
    </row>
    <row r="7" spans="1:38">
      <c r="A7" s="83" t="s">
        <v>39</v>
      </c>
      <c r="B7" s="26" t="s">
        <v>40</v>
      </c>
      <c r="C7" s="33" t="s">
        <v>41</v>
      </c>
      <c r="D7" s="26" t="s">
        <v>42</v>
      </c>
      <c r="E7" s="26" t="s">
        <v>43</v>
      </c>
      <c r="F7" s="21" t="s">
        <v>44</v>
      </c>
      <c r="G7" s="21" t="s">
        <v>45</v>
      </c>
      <c r="H7" s="26" t="s">
        <v>46</v>
      </c>
      <c r="I7" s="21" t="s">
        <v>47</v>
      </c>
      <c r="J7" s="35" t="s">
        <v>48</v>
      </c>
      <c r="K7" s="75" t="s">
        <v>49</v>
      </c>
      <c r="L7" s="75" t="s">
        <v>50</v>
      </c>
      <c r="M7" s="83" t="s">
        <v>51</v>
      </c>
      <c r="N7" s="83" t="s">
        <v>52</v>
      </c>
      <c r="O7" s="5" t="s">
        <v>53</v>
      </c>
      <c r="P7" s="5" t="s">
        <v>54</v>
      </c>
      <c r="Q7" s="1" t="s">
        <v>55</v>
      </c>
      <c r="R7" s="5" t="s">
        <v>56</v>
      </c>
      <c r="S7" s="5" t="s">
        <v>35</v>
      </c>
      <c r="T7" s="1" t="s">
        <v>57</v>
      </c>
      <c r="U7" s="6" t="s">
        <v>58</v>
      </c>
      <c r="V7" s="6" t="s">
        <v>59</v>
      </c>
      <c r="W7" s="80" t="s">
        <v>60</v>
      </c>
      <c r="X7" s="5" t="s">
        <v>61</v>
      </c>
      <c r="Y7" s="20" t="s">
        <v>62</v>
      </c>
      <c r="Z7" s="5" t="s">
        <v>63</v>
      </c>
      <c r="AA7" s="11" t="s">
        <v>64</v>
      </c>
      <c r="AB7" s="5" t="s">
        <v>65</v>
      </c>
      <c r="AC7" s="5" t="s">
        <v>66</v>
      </c>
      <c r="AD7" s="5" t="s">
        <v>67</v>
      </c>
      <c r="AE7" s="5" t="s">
        <v>68</v>
      </c>
      <c r="AF7" s="5" t="s">
        <v>69</v>
      </c>
    </row>
    <row r="8" spans="1:38">
      <c r="A8" s="84"/>
      <c r="B8" s="26" t="s">
        <v>70</v>
      </c>
      <c r="C8" s="33" t="s">
        <v>70</v>
      </c>
      <c r="D8" s="26" t="s">
        <v>71</v>
      </c>
      <c r="E8" s="26" t="s">
        <v>72</v>
      </c>
      <c r="F8" s="21" t="s">
        <v>71</v>
      </c>
      <c r="G8" s="21" t="s">
        <v>72</v>
      </c>
      <c r="H8" s="26" t="s">
        <v>70</v>
      </c>
      <c r="I8" s="34"/>
      <c r="J8" s="35" t="s">
        <v>73</v>
      </c>
      <c r="K8" s="35"/>
      <c r="L8" s="75" t="s">
        <v>74</v>
      </c>
      <c r="M8" s="83" t="s">
        <v>75</v>
      </c>
      <c r="N8" s="83" t="s">
        <v>76</v>
      </c>
      <c r="O8" s="5" t="s">
        <v>77</v>
      </c>
      <c r="P8" s="5" t="s">
        <v>78</v>
      </c>
      <c r="Q8" s="1" t="s">
        <v>79</v>
      </c>
      <c r="R8" s="5" t="s">
        <v>80</v>
      </c>
      <c r="S8" s="5" t="s">
        <v>80</v>
      </c>
      <c r="U8" s="6" t="s">
        <v>70</v>
      </c>
      <c r="V8" s="6" t="s">
        <v>70</v>
      </c>
      <c r="W8" s="83" t="s">
        <v>55</v>
      </c>
      <c r="X8" s="5" t="s">
        <v>81</v>
      </c>
      <c r="Y8" s="6" t="s">
        <v>70</v>
      </c>
      <c r="Z8" s="5" t="s">
        <v>82</v>
      </c>
      <c r="AB8" s="5" t="s">
        <v>83</v>
      </c>
      <c r="AE8" s="5" t="s">
        <v>84</v>
      </c>
      <c r="AF8" s="5" t="s">
        <v>85</v>
      </c>
      <c r="AG8" s="5" t="s">
        <v>86</v>
      </c>
      <c r="AH8" s="5" t="s">
        <v>87</v>
      </c>
      <c r="AI8" s="5" t="s">
        <v>88</v>
      </c>
      <c r="AJ8" s="5" t="s">
        <v>89</v>
      </c>
      <c r="AK8" s="14" t="s">
        <v>90</v>
      </c>
      <c r="AL8" s="6" t="s">
        <v>91</v>
      </c>
    </row>
    <row r="9" spans="1:38">
      <c r="A9" s="83" t="s">
        <v>92</v>
      </c>
      <c r="B9" s="5" t="s">
        <v>93</v>
      </c>
      <c r="C9" s="6" t="s">
        <v>94</v>
      </c>
      <c r="D9" s="5" t="s">
        <v>95</v>
      </c>
      <c r="E9" s="83">
        <v>1969</v>
      </c>
      <c r="F9" s="84" t="s">
        <v>96</v>
      </c>
    </row>
    <row r="10" spans="1:38">
      <c r="A10" s="1" t="s">
        <v>97</v>
      </c>
      <c r="B10" s="4">
        <v>169</v>
      </c>
      <c r="C10" s="15">
        <v>5.0999999999999996</v>
      </c>
      <c r="D10" s="4">
        <v>309</v>
      </c>
      <c r="E10" s="4">
        <v>207</v>
      </c>
      <c r="F10" s="2">
        <v>37.799999999999997</v>
      </c>
      <c r="G10" s="2">
        <f>22*((F10+8)/10)^0.3</f>
        <v>34.728204020613802</v>
      </c>
      <c r="H10" s="4">
        <v>3327</v>
      </c>
      <c r="I10" s="2">
        <f t="shared" ref="I10:I26" si="0">(H10/B10)</f>
        <v>19.68639053254438</v>
      </c>
      <c r="J10" s="16">
        <f t="shared" ref="J10:J26" si="1">SQRT((64*AE10*H10*H10)/(PI()^3*((B10^4-(B10-2*C10)^4)*E10+(B10-2*C10)^4*G10*0.8/1.35)))</f>
        <v>0.84173534035842412</v>
      </c>
      <c r="K10" s="74">
        <f>B10/C10</f>
        <v>33.137254901960787</v>
      </c>
      <c r="L10" s="76">
        <f>K10/(90*235/D10)</f>
        <v>0.48413294395772499</v>
      </c>
      <c r="M10" s="4">
        <v>622</v>
      </c>
      <c r="O10" s="4">
        <f t="shared" ref="O10:O26" si="2">ROUND((0.85*F10*(B10-2*C10)^2+D10*(B10*B10-(B10-2*C10)^2))*PI()/4000,0)</f>
        <v>1448</v>
      </c>
      <c r="P10" s="4">
        <f t="shared" ref="P10:P26" si="3">ROUND((0.85*F10+6*C10*D10/(B10-2*C10))*PI()*(B10-2*C10)^2/4000,0)</f>
        <v>1816</v>
      </c>
      <c r="Q10" s="77">
        <f>PI()*((B10*B10-(B10-2*C10)^2)*D10+(B10-2*C10)^2*F10)/4000</f>
        <v>1560.09863203956</v>
      </c>
      <c r="R10" s="17">
        <f t="shared" ref="R10:R26" si="4">0.00025*PI()*((B10*B10-(B10-2*C10)^2)*D10*AJ10+F10*(B10-2*C10)^2*(1+AI10*C10*D10/(B10*F10)))</f>
        <v>1560.09863203956</v>
      </c>
      <c r="S10" s="17">
        <f t="shared" ref="S10:S26" si="5">AK10*R10</f>
        <v>1202.8388170693095</v>
      </c>
      <c r="T10" s="15">
        <f t="shared" ref="T10:T22" si="6">M10/S10</f>
        <v>0.51711001604977247</v>
      </c>
      <c r="U10" s="15">
        <v>47.6</v>
      </c>
      <c r="V10" s="15">
        <v>47.6</v>
      </c>
      <c r="W10" s="31">
        <f>PI()*B10*C10*D10/(1000*P10)</f>
        <v>0.46073307313429196</v>
      </c>
      <c r="Z10" s="4">
        <v>290</v>
      </c>
      <c r="AA10" s="18">
        <v>2.1999999999999999E-2</v>
      </c>
      <c r="AB10" s="4">
        <v>4</v>
      </c>
      <c r="AE10" s="17">
        <f t="shared" ref="AE10:AE26" si="7">0.00025*PI()*((B10*B10-(B10-2*C10)^2)*D10+F10*(B10-2*C10)^2)</f>
        <v>1560.09863203956</v>
      </c>
      <c r="AF10" s="4">
        <f t="shared" ref="AF10:AF26" si="8">SQRT((64*AE10*H10*H10)/(PI()^3*((B10^4-(B10-2*C10)^4)*E10+(B10-2*C10)^4*G10*0.6)))</f>
        <v>0.84037012349503515</v>
      </c>
      <c r="AG10" s="4">
        <f t="shared" ref="AG10:AG26" si="9">IF(AF10&gt;0.5,0,AL10)</f>
        <v>0</v>
      </c>
      <c r="AH10" s="4">
        <f t="shared" ref="AH10:AH26" si="10">IF((0.25*(3+2*AF10))&gt;1,1,(0.25*(3+2*AF10)))</f>
        <v>1</v>
      </c>
      <c r="AI10" s="4">
        <f t="shared" ref="AI10:AI26" si="11">IF((U10+V10)&gt;(0.2*B10),0,AG10*(1-5*(U10+V10)/B10))</f>
        <v>0</v>
      </c>
      <c r="AJ10" s="4">
        <f t="shared" ref="AJ10:AJ26" si="12">IF((U10+V10)&gt;(0.2*B10),1,(AH10+(1-AH10)*5*(U10+V10)/B10))</f>
        <v>1</v>
      </c>
      <c r="AK10" s="16">
        <f t="shared" ref="AK10:AK26" si="13">IF(J10&lt;0.2,1,1/(0.5*(1+0.21*(J10-0.2)+J10*J10)+SQRT((0.5*(1+0.21*(J10-0.2)+J10*J10))^2-J10*J10)))</f>
        <v>0.77100177666126468</v>
      </c>
      <c r="AL10" s="15">
        <f t="shared" ref="AL10:AL26" si="14">IF((4.9-18.5*AF10+17*AF10*AF10)&lt;0,0,(4.9-18.5*AF10+17*AF10*AF10))</f>
        <v>1.3589257712138796</v>
      </c>
    </row>
    <row r="11" spans="1:38">
      <c r="A11" s="1" t="s">
        <v>98</v>
      </c>
      <c r="B11" s="4">
        <v>169</v>
      </c>
      <c r="C11" s="15">
        <v>5.26</v>
      </c>
      <c r="D11" s="4">
        <v>309</v>
      </c>
      <c r="E11" s="4">
        <v>207</v>
      </c>
      <c r="F11" s="2">
        <v>36.799999999999997</v>
      </c>
      <c r="G11" s="2">
        <f>22*((F11+8)/10)^0.3</f>
        <v>34.498966507573023</v>
      </c>
      <c r="H11" s="4">
        <v>3327</v>
      </c>
      <c r="I11" s="2">
        <f t="shared" si="0"/>
        <v>19.68639053254438</v>
      </c>
      <c r="J11" s="16">
        <f t="shared" si="1"/>
        <v>0.83508278463468222</v>
      </c>
      <c r="K11" s="74">
        <f t="shared" ref="K11:K74" si="15">B11/C11</f>
        <v>32.129277566539926</v>
      </c>
      <c r="L11" s="76">
        <f t="shared" ref="L11:L74" si="16">K11/(90*235/D11)</f>
        <v>0.46940646657498047</v>
      </c>
      <c r="M11" s="4">
        <v>702</v>
      </c>
      <c r="O11" s="4">
        <f t="shared" si="2"/>
        <v>1453</v>
      </c>
      <c r="P11" s="4">
        <f t="shared" si="3"/>
        <v>1831</v>
      </c>
      <c r="Q11" s="77">
        <f t="shared" ref="Q11:Q74" si="17">PI()*((B11*B11-(B11-2*C11)^2)*D11+(B11-2*C11)^2*F11)/4000</f>
        <v>1561.9984451030195</v>
      </c>
      <c r="R11" s="17">
        <f t="shared" si="4"/>
        <v>1561.9984451030195</v>
      </c>
      <c r="S11" s="17">
        <f t="shared" si="5"/>
        <v>1210.6270400696917</v>
      </c>
      <c r="T11" s="15">
        <f t="shared" si="6"/>
        <v>0.57986479466011942</v>
      </c>
      <c r="U11" s="15">
        <v>38.1</v>
      </c>
      <c r="V11" s="15">
        <v>38.1</v>
      </c>
      <c r="W11" s="31">
        <f t="shared" ref="W11:W74" si="18">PI()*B11*C11*D11/(1000*P11)</f>
        <v>0.47129459224793674</v>
      </c>
      <c r="AE11" s="17">
        <f t="shared" si="7"/>
        <v>1561.9984451030195</v>
      </c>
      <c r="AF11" s="4">
        <f t="shared" si="8"/>
        <v>0.83377062201697272</v>
      </c>
      <c r="AG11" s="4">
        <f t="shared" si="9"/>
        <v>0</v>
      </c>
      <c r="AH11" s="4">
        <f t="shared" si="10"/>
        <v>1</v>
      </c>
      <c r="AI11" s="4">
        <f t="shared" si="11"/>
        <v>0</v>
      </c>
      <c r="AJ11" s="4">
        <f t="shared" si="12"/>
        <v>1</v>
      </c>
      <c r="AK11" s="16">
        <f t="shared" si="13"/>
        <v>0.77505009295309923</v>
      </c>
      <c r="AL11" s="15">
        <f t="shared" si="14"/>
        <v>1.2931921450416883</v>
      </c>
    </row>
    <row r="12" spans="1:38">
      <c r="A12" s="1" t="s">
        <v>99</v>
      </c>
      <c r="B12" s="4">
        <v>169</v>
      </c>
      <c r="C12" s="15">
        <v>5.66</v>
      </c>
      <c r="D12" s="4">
        <v>295</v>
      </c>
      <c r="E12" s="4">
        <v>207</v>
      </c>
      <c r="F12" s="2">
        <v>28.9</v>
      </c>
      <c r="G12" s="2">
        <f t="shared" ref="G12:G27" si="19">22*((F12+8)/10)^0.3</f>
        <v>32.548470905905774</v>
      </c>
      <c r="H12" s="4">
        <v>3327</v>
      </c>
      <c r="I12" s="2">
        <f t="shared" si="0"/>
        <v>19.68639053254438</v>
      </c>
      <c r="J12" s="16">
        <f t="shared" si="1"/>
        <v>0.78404851306586765</v>
      </c>
      <c r="K12" s="74">
        <f t="shared" si="15"/>
        <v>29.858657243816253</v>
      </c>
      <c r="L12" s="76">
        <f t="shared" si="16"/>
        <v>0.41646826888538035</v>
      </c>
      <c r="M12" s="4">
        <v>600</v>
      </c>
      <c r="O12" s="4">
        <f t="shared" si="2"/>
        <v>1336</v>
      </c>
      <c r="P12" s="4">
        <f t="shared" si="3"/>
        <v>1720</v>
      </c>
      <c r="Q12" s="77">
        <f t="shared" si="17"/>
        <v>1421.1429348405695</v>
      </c>
      <c r="R12" s="17">
        <f t="shared" si="4"/>
        <v>1421.1429348405698</v>
      </c>
      <c r="S12" s="17">
        <f t="shared" si="5"/>
        <v>1143.5811550798926</v>
      </c>
      <c r="T12" s="15">
        <f t="shared" si="6"/>
        <v>0.52466761745307267</v>
      </c>
      <c r="U12" s="15">
        <v>47.6</v>
      </c>
      <c r="V12" s="15">
        <v>47.6</v>
      </c>
      <c r="W12" s="31">
        <f t="shared" si="18"/>
        <v>0.51540256736925016</v>
      </c>
      <c r="AE12" s="17">
        <f t="shared" si="7"/>
        <v>1421.1429348405698</v>
      </c>
      <c r="AF12" s="4">
        <f t="shared" si="8"/>
        <v>0.78294466207842905</v>
      </c>
      <c r="AG12" s="4">
        <f t="shared" si="9"/>
        <v>0</v>
      </c>
      <c r="AH12" s="4">
        <f t="shared" si="10"/>
        <v>1</v>
      </c>
      <c r="AI12" s="4">
        <f t="shared" si="11"/>
        <v>0</v>
      </c>
      <c r="AJ12" s="4">
        <f t="shared" si="12"/>
        <v>1</v>
      </c>
      <c r="AK12" s="16">
        <f t="shared" si="13"/>
        <v>0.80469115881590381</v>
      </c>
      <c r="AL12" s="15">
        <f t="shared" si="14"/>
        <v>0.83656359745985576</v>
      </c>
    </row>
    <row r="13" spans="1:38">
      <c r="A13" s="1" t="s">
        <v>100</v>
      </c>
      <c r="B13" s="4">
        <v>169</v>
      </c>
      <c r="C13" s="15">
        <v>6.55</v>
      </c>
      <c r="D13" s="4">
        <v>298</v>
      </c>
      <c r="E13" s="4">
        <v>207</v>
      </c>
      <c r="F13" s="2">
        <v>25.8</v>
      </c>
      <c r="G13" s="2">
        <f t="shared" si="19"/>
        <v>31.702805108860478</v>
      </c>
      <c r="H13" s="4">
        <v>3327</v>
      </c>
      <c r="I13" s="2">
        <f t="shared" si="0"/>
        <v>19.68639053254438</v>
      </c>
      <c r="J13" s="16">
        <f t="shared" si="1"/>
        <v>0.76793293410275876</v>
      </c>
      <c r="K13" s="74">
        <f t="shared" si="15"/>
        <v>25.801526717557252</v>
      </c>
      <c r="L13" s="76">
        <f t="shared" si="16"/>
        <v>0.36353924169418728</v>
      </c>
      <c r="M13" s="4">
        <v>625</v>
      </c>
      <c r="O13" s="4">
        <f t="shared" si="2"/>
        <v>1415</v>
      </c>
      <c r="P13" s="4">
        <f t="shared" si="3"/>
        <v>1853</v>
      </c>
      <c r="Q13" s="77">
        <f t="shared" si="17"/>
        <v>1488.6505260047115</v>
      </c>
      <c r="R13" s="17">
        <f t="shared" si="4"/>
        <v>1488.6505260047118</v>
      </c>
      <c r="S13" s="17">
        <f t="shared" si="5"/>
        <v>1211.0291900246843</v>
      </c>
      <c r="T13" s="15">
        <f t="shared" si="6"/>
        <v>0.51608995484845466</v>
      </c>
      <c r="U13" s="15">
        <v>47.6</v>
      </c>
      <c r="V13" s="15">
        <v>47.6</v>
      </c>
      <c r="W13" s="31">
        <f t="shared" si="18"/>
        <v>0.55926639200841011</v>
      </c>
      <c r="AE13" s="17">
        <f t="shared" si="7"/>
        <v>1488.6505260047118</v>
      </c>
      <c r="AF13" s="4">
        <f t="shared" si="8"/>
        <v>0.76701104864056058</v>
      </c>
      <c r="AG13" s="4">
        <f t="shared" si="9"/>
        <v>0</v>
      </c>
      <c r="AH13" s="4">
        <f t="shared" si="10"/>
        <v>1</v>
      </c>
      <c r="AI13" s="4">
        <f t="shared" si="11"/>
        <v>0</v>
      </c>
      <c r="AJ13" s="4">
        <f t="shared" si="12"/>
        <v>1</v>
      </c>
      <c r="AK13" s="16">
        <f t="shared" si="13"/>
        <v>0.81350805233978152</v>
      </c>
      <c r="AL13" s="15">
        <f t="shared" si="14"/>
        <v>0.7114967286733993</v>
      </c>
    </row>
    <row r="14" spans="1:38">
      <c r="A14" s="1" t="s">
        <v>101</v>
      </c>
      <c r="B14" s="4">
        <v>169</v>
      </c>
      <c r="C14" s="15">
        <v>7.19</v>
      </c>
      <c r="D14" s="4">
        <v>312</v>
      </c>
      <c r="E14" s="4">
        <v>207</v>
      </c>
      <c r="F14" s="2">
        <v>21.8</v>
      </c>
      <c r="G14" s="2">
        <f t="shared" si="19"/>
        <v>30.527241335130874</v>
      </c>
      <c r="H14" s="4">
        <v>3327</v>
      </c>
      <c r="I14" s="2">
        <f t="shared" si="0"/>
        <v>19.68639053254438</v>
      </c>
      <c r="J14" s="16">
        <f t="shared" si="1"/>
        <v>0.76259249883876279</v>
      </c>
      <c r="K14" s="74">
        <f t="shared" si="15"/>
        <v>23.504867872044503</v>
      </c>
      <c r="L14" s="76">
        <f t="shared" si="16"/>
        <v>0.34673847641030192</v>
      </c>
      <c r="M14" s="4">
        <v>653</v>
      </c>
      <c r="N14" s="4">
        <v>76</v>
      </c>
      <c r="O14" s="4">
        <f t="shared" si="2"/>
        <v>1488</v>
      </c>
      <c r="P14" s="4">
        <f t="shared" si="3"/>
        <v>1982</v>
      </c>
      <c r="Q14" s="77">
        <f t="shared" si="17"/>
        <v>1549.6853386928176</v>
      </c>
      <c r="R14" s="17">
        <f t="shared" si="4"/>
        <v>1549.6853386928176</v>
      </c>
      <c r="S14" s="17">
        <f t="shared" si="5"/>
        <v>1265.1179913966134</v>
      </c>
      <c r="T14" s="15">
        <f t="shared" si="6"/>
        <v>0.5161573896195466</v>
      </c>
      <c r="U14" s="15">
        <v>47.6</v>
      </c>
      <c r="V14" s="15">
        <v>47.6</v>
      </c>
      <c r="W14" s="31">
        <f t="shared" si="18"/>
        <v>0.6009196582152827</v>
      </c>
      <c r="AE14" s="17">
        <f t="shared" si="7"/>
        <v>1549.6853386928176</v>
      </c>
      <c r="AF14" s="4">
        <f t="shared" si="8"/>
        <v>0.76178434546947582</v>
      </c>
      <c r="AG14" s="4">
        <f t="shared" si="9"/>
        <v>0</v>
      </c>
      <c r="AH14" s="4">
        <f t="shared" si="10"/>
        <v>1</v>
      </c>
      <c r="AI14" s="4">
        <f t="shared" si="11"/>
        <v>0</v>
      </c>
      <c r="AJ14" s="4">
        <f t="shared" si="12"/>
        <v>1</v>
      </c>
      <c r="AK14" s="16">
        <f t="shared" si="13"/>
        <v>0.81637088498479249</v>
      </c>
      <c r="AL14" s="15">
        <f t="shared" si="14"/>
        <v>0.67235122185477891</v>
      </c>
    </row>
    <row r="15" spans="1:38">
      <c r="A15" s="1" t="s">
        <v>102</v>
      </c>
      <c r="B15" s="4">
        <v>169</v>
      </c>
      <c r="C15" s="15">
        <v>7.29</v>
      </c>
      <c r="D15" s="4">
        <v>312</v>
      </c>
      <c r="E15" s="4">
        <v>207</v>
      </c>
      <c r="F15" s="2">
        <v>22.6</v>
      </c>
      <c r="G15" s="2">
        <f t="shared" si="19"/>
        <v>30.7708227642959</v>
      </c>
      <c r="H15" s="4">
        <v>3327</v>
      </c>
      <c r="I15" s="2">
        <f t="shared" si="0"/>
        <v>19.68639053254438</v>
      </c>
      <c r="J15" s="16">
        <f t="shared" si="1"/>
        <v>0.76570009683394247</v>
      </c>
      <c r="K15" s="74">
        <f t="shared" si="15"/>
        <v>23.182441700960219</v>
      </c>
      <c r="L15" s="76">
        <f t="shared" si="16"/>
        <v>0.34198211870920042</v>
      </c>
      <c r="M15" s="4">
        <v>739</v>
      </c>
      <c r="O15" s="4">
        <f t="shared" si="2"/>
        <v>1515</v>
      </c>
      <c r="P15" s="4">
        <f t="shared" si="3"/>
        <v>2015</v>
      </c>
      <c r="Q15" s="77">
        <f t="shared" si="17"/>
        <v>1578.755367873933</v>
      </c>
      <c r="R15" s="17">
        <f t="shared" si="4"/>
        <v>1578.755367873933</v>
      </c>
      <c r="S15" s="17">
        <f t="shared" si="5"/>
        <v>1286.2255471094768</v>
      </c>
      <c r="T15" s="15">
        <f t="shared" si="6"/>
        <v>0.5745493095365336</v>
      </c>
      <c r="U15" s="15">
        <v>38.1</v>
      </c>
      <c r="V15" s="15">
        <v>38.1</v>
      </c>
      <c r="W15" s="31">
        <f t="shared" si="18"/>
        <v>0.59929913266825718</v>
      </c>
      <c r="AE15" s="17">
        <f t="shared" si="7"/>
        <v>1578.755367873933</v>
      </c>
      <c r="AF15" s="4">
        <f t="shared" si="8"/>
        <v>0.76489484942334485</v>
      </c>
      <c r="AG15" s="4">
        <f t="shared" si="9"/>
        <v>0</v>
      </c>
      <c r="AH15" s="4">
        <f t="shared" si="10"/>
        <v>1</v>
      </c>
      <c r="AI15" s="4">
        <f t="shared" si="11"/>
        <v>0</v>
      </c>
      <c r="AJ15" s="4">
        <f t="shared" si="12"/>
        <v>1</v>
      </c>
      <c r="AK15" s="16">
        <f t="shared" si="13"/>
        <v>0.81470858201521235</v>
      </c>
      <c r="AL15" s="15">
        <f t="shared" si="14"/>
        <v>0.69553550713226286</v>
      </c>
    </row>
    <row r="16" spans="1:38">
      <c r="A16" s="1" t="s">
        <v>103</v>
      </c>
      <c r="B16" s="4">
        <v>169</v>
      </c>
      <c r="C16" s="15">
        <v>8.81</v>
      </c>
      <c r="D16" s="4">
        <v>323</v>
      </c>
      <c r="E16" s="4">
        <v>207</v>
      </c>
      <c r="F16" s="2">
        <v>22.5</v>
      </c>
      <c r="G16" s="2">
        <f t="shared" si="19"/>
        <v>30.740620721677693</v>
      </c>
      <c r="H16" s="4">
        <v>3302</v>
      </c>
      <c r="I16" s="2">
        <f t="shared" si="0"/>
        <v>19.53846153846154</v>
      </c>
      <c r="J16" s="16">
        <f t="shared" si="1"/>
        <v>0.77006045034165704</v>
      </c>
      <c r="K16" s="74">
        <f t="shared" si="15"/>
        <v>19.182746878547103</v>
      </c>
      <c r="L16" s="76">
        <f t="shared" si="16"/>
        <v>0.29295637076930092</v>
      </c>
      <c r="M16" s="4">
        <v>758</v>
      </c>
      <c r="O16" s="4">
        <f t="shared" si="2"/>
        <v>1776</v>
      </c>
      <c r="P16" s="4">
        <f t="shared" si="3"/>
        <v>2374</v>
      </c>
      <c r="Q16" s="77">
        <f t="shared" si="17"/>
        <v>1837.0256700490031</v>
      </c>
      <c r="R16" s="17">
        <f t="shared" si="4"/>
        <v>1837.0256700490031</v>
      </c>
      <c r="S16" s="17">
        <f t="shared" si="5"/>
        <v>1492.325016113957</v>
      </c>
      <c r="T16" s="15">
        <f t="shared" si="6"/>
        <v>0.50793224787844582</v>
      </c>
      <c r="U16" s="15">
        <v>47.6</v>
      </c>
      <c r="V16" s="15">
        <v>47.6</v>
      </c>
      <c r="W16" s="31">
        <f t="shared" si="18"/>
        <v>0.63640604093473807</v>
      </c>
      <c r="AE16" s="17">
        <f t="shared" si="7"/>
        <v>1837.0256700490031</v>
      </c>
      <c r="AF16" s="4">
        <f t="shared" si="8"/>
        <v>0.76940091300243618</v>
      </c>
      <c r="AG16" s="4">
        <f t="shared" si="9"/>
        <v>0</v>
      </c>
      <c r="AH16" s="4">
        <f t="shared" si="10"/>
        <v>1</v>
      </c>
      <c r="AI16" s="4">
        <f t="shared" si="11"/>
        <v>0</v>
      </c>
      <c r="AJ16" s="4">
        <f t="shared" si="12"/>
        <v>1</v>
      </c>
      <c r="AK16" s="16">
        <f t="shared" si="13"/>
        <v>0.81235937006484449</v>
      </c>
      <c r="AL16" s="15">
        <f t="shared" si="14"/>
        <v>0.72970511324763088</v>
      </c>
    </row>
    <row r="17" spans="1:38">
      <c r="A17" s="1" t="s">
        <v>104</v>
      </c>
      <c r="B17" s="4">
        <v>140</v>
      </c>
      <c r="C17" s="15">
        <v>9.6</v>
      </c>
      <c r="D17" s="4">
        <v>273</v>
      </c>
      <c r="E17" s="4">
        <v>210</v>
      </c>
      <c r="F17" s="2">
        <v>28.2</v>
      </c>
      <c r="G17" s="2">
        <f t="shared" si="19"/>
        <v>32.361992431564779</v>
      </c>
      <c r="H17" s="4">
        <v>3327</v>
      </c>
      <c r="I17" s="2">
        <f t="shared" si="0"/>
        <v>23.764285714285716</v>
      </c>
      <c r="J17" s="16">
        <f t="shared" si="1"/>
        <v>0.89279468727224232</v>
      </c>
      <c r="K17" s="74">
        <f t="shared" si="15"/>
        <v>14.583333333333334</v>
      </c>
      <c r="L17" s="76">
        <f t="shared" si="16"/>
        <v>0.1882387706855792</v>
      </c>
      <c r="M17" s="4">
        <v>548</v>
      </c>
      <c r="O17" s="4">
        <f t="shared" si="2"/>
        <v>1348</v>
      </c>
      <c r="P17" s="4">
        <f t="shared" si="3"/>
        <v>1767</v>
      </c>
      <c r="Q17" s="77">
        <f t="shared" si="17"/>
        <v>1396.8476987336562</v>
      </c>
      <c r="R17" s="17">
        <f t="shared" si="4"/>
        <v>1396.8476987336562</v>
      </c>
      <c r="S17" s="17">
        <f t="shared" si="5"/>
        <v>1031.804214362948</v>
      </c>
      <c r="T17" s="15">
        <f t="shared" si="6"/>
        <v>0.53110851106413026</v>
      </c>
      <c r="U17" s="15">
        <v>31.8</v>
      </c>
      <c r="V17" s="15">
        <v>31.8</v>
      </c>
      <c r="W17" s="31">
        <f t="shared" si="18"/>
        <v>0.65234184703675047</v>
      </c>
      <c r="Y17" s="15">
        <v>-5.69</v>
      </c>
      <c r="Z17" s="4">
        <v>290</v>
      </c>
      <c r="AA17" s="18">
        <v>2.1999999999999999E-2</v>
      </c>
      <c r="AB17" s="4">
        <v>4</v>
      </c>
      <c r="AE17" s="17">
        <f t="shared" si="7"/>
        <v>1396.8476987336562</v>
      </c>
      <c r="AF17" s="4">
        <f t="shared" si="8"/>
        <v>0.8922261041387326</v>
      </c>
      <c r="AG17" s="4">
        <f t="shared" si="9"/>
        <v>0</v>
      </c>
      <c r="AH17" s="4">
        <f t="shared" si="10"/>
        <v>1</v>
      </c>
      <c r="AI17" s="4">
        <f t="shared" si="11"/>
        <v>0</v>
      </c>
      <c r="AJ17" s="4">
        <f t="shared" si="12"/>
        <v>1</v>
      </c>
      <c r="AK17" s="16">
        <f t="shared" si="13"/>
        <v>0.73866622345324651</v>
      </c>
      <c r="AL17" s="15">
        <f t="shared" si="14"/>
        <v>1.9269632288453167</v>
      </c>
    </row>
    <row r="18" spans="1:38">
      <c r="A18" s="1" t="s">
        <v>105</v>
      </c>
      <c r="B18" s="4">
        <v>140</v>
      </c>
      <c r="C18" s="15">
        <v>9.75</v>
      </c>
      <c r="D18" s="4">
        <v>273</v>
      </c>
      <c r="E18" s="4">
        <v>210</v>
      </c>
      <c r="F18" s="2">
        <v>18.399999999999999</v>
      </c>
      <c r="G18" s="2">
        <f t="shared" si="19"/>
        <v>29.437698901886222</v>
      </c>
      <c r="H18" s="4">
        <v>3327</v>
      </c>
      <c r="I18" s="2">
        <f t="shared" si="0"/>
        <v>23.764285714285716</v>
      </c>
      <c r="J18" s="16">
        <f t="shared" si="1"/>
        <v>0.86056368025147267</v>
      </c>
      <c r="K18" s="74">
        <f t="shared" si="15"/>
        <v>14.358974358974359</v>
      </c>
      <c r="L18" s="76">
        <f t="shared" si="16"/>
        <v>0.18534278959810874</v>
      </c>
      <c r="M18" s="4">
        <v>548</v>
      </c>
      <c r="O18" s="4">
        <f t="shared" si="2"/>
        <v>1268</v>
      </c>
      <c r="P18" s="4">
        <f t="shared" si="3"/>
        <v>1690</v>
      </c>
      <c r="Q18" s="77">
        <f t="shared" si="17"/>
        <v>1299.0048548515865</v>
      </c>
      <c r="R18" s="17">
        <f t="shared" si="4"/>
        <v>1299.0048548515865</v>
      </c>
      <c r="S18" s="17">
        <f t="shared" si="5"/>
        <v>986.37224718224707</v>
      </c>
      <c r="T18" s="15">
        <f t="shared" si="6"/>
        <v>0.55557118680646411</v>
      </c>
      <c r="U18" s="15">
        <v>31.8</v>
      </c>
      <c r="V18" s="15">
        <v>31.8</v>
      </c>
      <c r="W18" s="31">
        <f t="shared" si="18"/>
        <v>0.69272118011654926</v>
      </c>
      <c r="Y18" s="15">
        <v>-3.73</v>
      </c>
      <c r="Z18" s="4">
        <v>290</v>
      </c>
      <c r="AA18" s="18">
        <v>2.1999999999999999E-2</v>
      </c>
      <c r="AB18" s="4">
        <v>4</v>
      </c>
      <c r="AE18" s="17">
        <f t="shared" si="7"/>
        <v>1299.0048548515865</v>
      </c>
      <c r="AF18" s="4">
        <f t="shared" si="8"/>
        <v>0.86007048700613875</v>
      </c>
      <c r="AG18" s="4">
        <f t="shared" si="9"/>
        <v>0</v>
      </c>
      <c r="AH18" s="4">
        <f t="shared" si="10"/>
        <v>1</v>
      </c>
      <c r="AI18" s="4">
        <f t="shared" si="11"/>
        <v>0</v>
      </c>
      <c r="AJ18" s="4">
        <f t="shared" si="12"/>
        <v>1</v>
      </c>
      <c r="AK18" s="16">
        <f t="shared" si="13"/>
        <v>0.75932914607539459</v>
      </c>
      <c r="AL18" s="15">
        <f t="shared" si="14"/>
        <v>1.5639571149090372</v>
      </c>
    </row>
    <row r="19" spans="1:38">
      <c r="A19" s="1" t="s">
        <v>106</v>
      </c>
      <c r="B19" s="4">
        <v>141</v>
      </c>
      <c r="C19" s="15">
        <v>5</v>
      </c>
      <c r="D19" s="4">
        <v>293</v>
      </c>
      <c r="E19" s="4">
        <v>207</v>
      </c>
      <c r="F19" s="2">
        <v>29</v>
      </c>
      <c r="G19" s="2">
        <f t="shared" si="19"/>
        <v>32.574908016228029</v>
      </c>
      <c r="H19" s="4">
        <v>3327</v>
      </c>
      <c r="I19" s="2">
        <f t="shared" si="0"/>
        <v>23.595744680851062</v>
      </c>
      <c r="J19" s="16">
        <f t="shared" si="1"/>
        <v>0.93557051876111541</v>
      </c>
      <c r="K19" s="74">
        <f t="shared" si="15"/>
        <v>28.2</v>
      </c>
      <c r="L19" s="76">
        <f t="shared" si="16"/>
        <v>0.39066666666666666</v>
      </c>
      <c r="M19" s="4">
        <v>417</v>
      </c>
      <c r="O19" s="4">
        <f t="shared" si="2"/>
        <v>958</v>
      </c>
      <c r="P19" s="4">
        <f t="shared" si="3"/>
        <v>1237</v>
      </c>
      <c r="Q19" s="77">
        <f t="shared" si="17"/>
        <v>1016.7992388810751</v>
      </c>
      <c r="R19" s="17">
        <f t="shared" si="4"/>
        <v>1016.7992388810751</v>
      </c>
      <c r="S19" s="17">
        <f t="shared" si="5"/>
        <v>722.06157889080168</v>
      </c>
      <c r="T19" s="15">
        <f t="shared" si="6"/>
        <v>0.5775130711712656</v>
      </c>
      <c r="U19" s="15">
        <v>31.8</v>
      </c>
      <c r="V19" s="15">
        <v>31.8</v>
      </c>
      <c r="W19" s="31">
        <f t="shared" si="18"/>
        <v>0.52461041753336757</v>
      </c>
      <c r="Y19" s="15">
        <v>-1.02</v>
      </c>
      <c r="Z19" s="4">
        <v>340</v>
      </c>
      <c r="AA19" s="18">
        <v>1.2E-2</v>
      </c>
      <c r="AB19" s="4">
        <v>8</v>
      </c>
      <c r="AE19" s="17">
        <f t="shared" si="7"/>
        <v>1016.7992388810751</v>
      </c>
      <c r="AF19" s="4">
        <f t="shared" si="8"/>
        <v>0.93432057058413542</v>
      </c>
      <c r="AG19" s="4">
        <f t="shared" si="9"/>
        <v>0</v>
      </c>
      <c r="AH19" s="4">
        <f t="shared" si="10"/>
        <v>1</v>
      </c>
      <c r="AI19" s="4">
        <f t="shared" si="11"/>
        <v>0</v>
      </c>
      <c r="AJ19" s="4">
        <f t="shared" si="12"/>
        <v>1</v>
      </c>
      <c r="AK19" s="16">
        <f t="shared" si="13"/>
        <v>0.71013190340837185</v>
      </c>
      <c r="AL19" s="15">
        <f t="shared" si="14"/>
        <v>2.4553032306767921</v>
      </c>
    </row>
    <row r="20" spans="1:38">
      <c r="A20" s="1" t="s">
        <v>107</v>
      </c>
      <c r="B20" s="4">
        <v>127</v>
      </c>
      <c r="C20" s="15">
        <v>1.83</v>
      </c>
      <c r="D20" s="4">
        <v>193</v>
      </c>
      <c r="E20" s="4">
        <v>205</v>
      </c>
      <c r="F20" s="2">
        <v>56.7</v>
      </c>
      <c r="G20" s="2">
        <f t="shared" si="19"/>
        <v>38.520681770828951</v>
      </c>
      <c r="H20" s="4">
        <v>1410</v>
      </c>
      <c r="I20" s="2">
        <f t="shared" si="0"/>
        <v>11.102362204724409</v>
      </c>
      <c r="J20" s="16">
        <f t="shared" si="1"/>
        <v>0.54764432153807019</v>
      </c>
      <c r="K20" s="74">
        <f t="shared" si="15"/>
        <v>69.398907103825138</v>
      </c>
      <c r="L20" s="76">
        <f t="shared" si="16"/>
        <v>0.63328553527367626</v>
      </c>
      <c r="M20" s="4">
        <v>965</v>
      </c>
      <c r="O20" s="4">
        <f t="shared" si="2"/>
        <v>715</v>
      </c>
      <c r="P20" s="4">
        <f t="shared" si="3"/>
        <v>781</v>
      </c>
      <c r="Q20" s="77">
        <f t="shared" si="17"/>
        <v>816.34160360311273</v>
      </c>
      <c r="R20" s="17">
        <f t="shared" si="4"/>
        <v>816.34160360311284</v>
      </c>
      <c r="S20" s="17">
        <f t="shared" si="5"/>
        <v>741.886428324029</v>
      </c>
      <c r="T20" s="15">
        <f t="shared" si="6"/>
        <v>1.3007381765696935</v>
      </c>
      <c r="U20" s="15">
        <v>6.35</v>
      </c>
      <c r="V20" s="15">
        <v>6.35</v>
      </c>
      <c r="W20" s="31">
        <f t="shared" si="18"/>
        <v>0.18043091790501298</v>
      </c>
      <c r="Y20" s="15">
        <v>-0.48</v>
      </c>
      <c r="Z20" s="4">
        <v>342</v>
      </c>
      <c r="AA20" s="18">
        <v>2.3999999999999998E-3</v>
      </c>
      <c r="AB20" s="4">
        <v>40</v>
      </c>
      <c r="AE20" s="17">
        <f t="shared" si="7"/>
        <v>816.34160360311284</v>
      </c>
      <c r="AF20" s="4">
        <f t="shared" si="8"/>
        <v>0.54603263426323878</v>
      </c>
      <c r="AG20" s="4">
        <f t="shared" si="9"/>
        <v>0</v>
      </c>
      <c r="AH20" s="4">
        <f t="shared" si="10"/>
        <v>1</v>
      </c>
      <c r="AI20" s="4">
        <f t="shared" si="11"/>
        <v>0</v>
      </c>
      <c r="AJ20" s="4">
        <f t="shared" si="12"/>
        <v>1</v>
      </c>
      <c r="AK20" s="16">
        <f t="shared" si="13"/>
        <v>0.90879409434670644</v>
      </c>
      <c r="AL20" s="15">
        <f t="shared" si="14"/>
        <v>0</v>
      </c>
    </row>
    <row r="21" spans="1:38">
      <c r="A21" s="1" t="s">
        <v>108</v>
      </c>
      <c r="B21" s="4">
        <v>127</v>
      </c>
      <c r="C21" s="15">
        <v>2.84</v>
      </c>
      <c r="D21" s="4">
        <v>270</v>
      </c>
      <c r="E21" s="4">
        <v>205</v>
      </c>
      <c r="F21" s="2">
        <v>56.7</v>
      </c>
      <c r="G21" s="2">
        <f t="shared" si="19"/>
        <v>38.520681770828951</v>
      </c>
      <c r="H21" s="4">
        <v>1410</v>
      </c>
      <c r="I21" s="2">
        <f t="shared" si="0"/>
        <v>11.102362204724409</v>
      </c>
      <c r="J21" s="16">
        <f t="shared" si="1"/>
        <v>0.5315327258712329</v>
      </c>
      <c r="K21" s="74">
        <f t="shared" si="15"/>
        <v>44.718309859154935</v>
      </c>
      <c r="L21" s="76">
        <f t="shared" si="16"/>
        <v>0.5708720407551694</v>
      </c>
      <c r="M21" s="4">
        <v>1046</v>
      </c>
      <c r="O21" s="4">
        <f t="shared" si="2"/>
        <v>856</v>
      </c>
      <c r="P21" s="4">
        <f t="shared" si="3"/>
        <v>996</v>
      </c>
      <c r="Q21" s="77">
        <f t="shared" si="17"/>
        <v>954.54536509294451</v>
      </c>
      <c r="R21" s="17">
        <f t="shared" si="4"/>
        <v>954.54536509294451</v>
      </c>
      <c r="S21" s="17">
        <f t="shared" si="5"/>
        <v>872.63477912662836</v>
      </c>
      <c r="T21" s="15">
        <f t="shared" si="6"/>
        <v>1.1986687042738353</v>
      </c>
      <c r="U21" s="15">
        <v>6.35</v>
      </c>
      <c r="V21" s="15">
        <v>6.35</v>
      </c>
      <c r="W21" s="31">
        <f t="shared" si="18"/>
        <v>0.30716827544189457</v>
      </c>
      <c r="Y21" s="15">
        <v>-0.38</v>
      </c>
      <c r="Z21" s="4">
        <v>386</v>
      </c>
      <c r="AA21" s="18">
        <v>2.7000000000000001E-3</v>
      </c>
      <c r="AB21" s="4">
        <v>19</v>
      </c>
      <c r="AE21" s="17">
        <f t="shared" si="7"/>
        <v>954.54536509294451</v>
      </c>
      <c r="AF21" s="4">
        <f t="shared" si="8"/>
        <v>0.53035176522531213</v>
      </c>
      <c r="AG21" s="4">
        <f t="shared" si="9"/>
        <v>0</v>
      </c>
      <c r="AH21" s="4">
        <f t="shared" si="10"/>
        <v>1</v>
      </c>
      <c r="AI21" s="4">
        <f t="shared" si="11"/>
        <v>0</v>
      </c>
      <c r="AJ21" s="4">
        <f t="shared" si="12"/>
        <v>1</v>
      </c>
      <c r="AK21" s="16">
        <f t="shared" si="13"/>
        <v>0.91418890189850699</v>
      </c>
      <c r="AL21" s="15">
        <f t="shared" si="14"/>
        <v>0</v>
      </c>
    </row>
    <row r="22" spans="1:38">
      <c r="A22" s="1" t="s">
        <v>109</v>
      </c>
      <c r="B22" s="4">
        <v>127</v>
      </c>
      <c r="C22" s="15">
        <v>1.73</v>
      </c>
      <c r="D22" s="4">
        <v>193</v>
      </c>
      <c r="E22" s="4">
        <v>205</v>
      </c>
      <c r="F22" s="2">
        <v>48.7</v>
      </c>
      <c r="G22" s="2">
        <f t="shared" si="19"/>
        <v>37.025215801817069</v>
      </c>
      <c r="H22" s="4">
        <v>1714</v>
      </c>
      <c r="I22" s="2">
        <f t="shared" si="0"/>
        <v>13.496062992125983</v>
      </c>
      <c r="J22" s="16">
        <f t="shared" si="1"/>
        <v>0.63694997261085295</v>
      </c>
      <c r="K22" s="74">
        <f t="shared" si="15"/>
        <v>73.410404624277461</v>
      </c>
      <c r="L22" s="76">
        <f t="shared" si="16"/>
        <v>0.66989163557851306</v>
      </c>
      <c r="M22" s="4">
        <v>851</v>
      </c>
      <c r="O22" s="4">
        <f t="shared" si="2"/>
        <v>628</v>
      </c>
      <c r="P22" s="4">
        <f t="shared" si="3"/>
        <v>691</v>
      </c>
      <c r="Q22" s="77">
        <f t="shared" si="17"/>
        <v>715.16111315047249</v>
      </c>
      <c r="R22" s="17">
        <f t="shared" si="4"/>
        <v>715.16111315047249</v>
      </c>
      <c r="S22" s="17">
        <f t="shared" si="5"/>
        <v>626.07157373241876</v>
      </c>
      <c r="T22" s="15">
        <f t="shared" si="6"/>
        <v>1.3592695079999193</v>
      </c>
      <c r="U22" s="15">
        <v>6.35</v>
      </c>
      <c r="V22" s="15">
        <v>6.35</v>
      </c>
      <c r="W22" s="31">
        <f t="shared" si="18"/>
        <v>0.19278753853922029</v>
      </c>
      <c r="Y22" s="15">
        <v>-0.56000000000000005</v>
      </c>
      <c r="Z22" s="4">
        <v>342</v>
      </c>
      <c r="AA22" s="18">
        <v>2.3999999999999998E-3</v>
      </c>
      <c r="AB22" s="4">
        <v>40</v>
      </c>
      <c r="AE22" s="17">
        <f t="shared" si="7"/>
        <v>715.16111315047249</v>
      </c>
      <c r="AF22" s="4">
        <f t="shared" si="8"/>
        <v>0.63505508724533788</v>
      </c>
      <c r="AG22" s="4">
        <f t="shared" si="9"/>
        <v>0</v>
      </c>
      <c r="AH22" s="4">
        <f t="shared" si="10"/>
        <v>1</v>
      </c>
      <c r="AI22" s="4">
        <f t="shared" si="11"/>
        <v>0</v>
      </c>
      <c r="AJ22" s="4">
        <f t="shared" si="12"/>
        <v>1</v>
      </c>
      <c r="AK22" s="16">
        <f t="shared" si="13"/>
        <v>0.87542731591544332</v>
      </c>
      <c r="AL22" s="15">
        <f t="shared" si="14"/>
        <v>7.4952711763733859E-3</v>
      </c>
    </row>
    <row r="23" spans="1:38">
      <c r="A23" s="1" t="s">
        <v>110</v>
      </c>
      <c r="B23" s="4">
        <v>127</v>
      </c>
      <c r="C23" s="15">
        <v>1.78</v>
      </c>
      <c r="D23" s="4">
        <v>193</v>
      </c>
      <c r="E23" s="4">
        <v>205</v>
      </c>
      <c r="F23" s="2">
        <v>34.200000000000003</v>
      </c>
      <c r="G23" s="2">
        <f t="shared" si="19"/>
        <v>33.885696451817836</v>
      </c>
      <c r="H23" s="4">
        <v>2032</v>
      </c>
      <c r="I23" s="2">
        <f t="shared" si="0"/>
        <v>16</v>
      </c>
      <c r="J23" s="16">
        <f t="shared" si="1"/>
        <v>0.66810647474410001</v>
      </c>
      <c r="K23" s="74">
        <f t="shared" si="15"/>
        <v>71.348314606741567</v>
      </c>
      <c r="L23" s="76">
        <f t="shared" si="16"/>
        <v>0.65107445480383563</v>
      </c>
      <c r="M23" s="4">
        <v>354</v>
      </c>
      <c r="O23" s="4">
        <f t="shared" si="2"/>
        <v>483</v>
      </c>
      <c r="P23" s="4">
        <f t="shared" si="3"/>
        <v>548</v>
      </c>
      <c r="Q23" s="77">
        <f t="shared" si="17"/>
        <v>544.43215118973228</v>
      </c>
      <c r="R23" s="17">
        <f t="shared" si="4"/>
        <v>544.43215118973228</v>
      </c>
      <c r="S23" s="17">
        <f t="shared" si="5"/>
        <v>469.41671570047708</v>
      </c>
      <c r="T23" s="15">
        <f>M23/S23</f>
        <v>0.75412738438969107</v>
      </c>
      <c r="U23" s="15">
        <v>15.9</v>
      </c>
      <c r="V23" s="15">
        <v>15.9</v>
      </c>
      <c r="W23" s="31">
        <f t="shared" si="18"/>
        <v>0.25012110950220467</v>
      </c>
      <c r="Z23" s="4">
        <v>342</v>
      </c>
      <c r="AA23" s="18">
        <v>2.3999999999999998E-3</v>
      </c>
      <c r="AB23" s="4">
        <v>40</v>
      </c>
      <c r="AE23" s="17">
        <f t="shared" si="7"/>
        <v>544.43215118973228</v>
      </c>
      <c r="AF23" s="4">
        <f t="shared" si="8"/>
        <v>0.66624151094532791</v>
      </c>
      <c r="AG23" s="4">
        <f t="shared" si="9"/>
        <v>0</v>
      </c>
      <c r="AH23" s="4">
        <f t="shared" si="10"/>
        <v>1</v>
      </c>
      <c r="AI23" s="4">
        <f t="shared" si="11"/>
        <v>0</v>
      </c>
      <c r="AJ23" s="4">
        <f t="shared" si="12"/>
        <v>1</v>
      </c>
      <c r="AK23" s="16">
        <f t="shared" si="13"/>
        <v>0.86221343591607136</v>
      </c>
      <c r="AL23" s="15">
        <f t="shared" si="14"/>
        <v>0.12045381292556367</v>
      </c>
    </row>
    <row r="24" spans="1:38">
      <c r="A24" s="1" t="s">
        <v>111</v>
      </c>
      <c r="B24" s="4">
        <v>127</v>
      </c>
      <c r="C24" s="15">
        <v>3.25</v>
      </c>
      <c r="D24" s="4">
        <v>270</v>
      </c>
      <c r="E24" s="4">
        <v>205</v>
      </c>
      <c r="F24" s="2">
        <v>34.200000000000003</v>
      </c>
      <c r="G24" s="2">
        <f t="shared" si="19"/>
        <v>33.885696451817836</v>
      </c>
      <c r="H24" s="4">
        <v>2032</v>
      </c>
      <c r="I24" s="2">
        <f t="shared" si="0"/>
        <v>16</v>
      </c>
      <c r="J24" s="16">
        <f t="shared" si="1"/>
        <v>0.65917206681084139</v>
      </c>
      <c r="K24" s="74">
        <f t="shared" si="15"/>
        <v>39.07692307692308</v>
      </c>
      <c r="L24" s="76">
        <f t="shared" si="16"/>
        <v>0.49885433715220956</v>
      </c>
      <c r="M24" s="4">
        <v>526</v>
      </c>
      <c r="O24" s="4">
        <f t="shared" si="2"/>
        <v>673</v>
      </c>
      <c r="P24" s="4">
        <f t="shared" si="3"/>
        <v>830</v>
      </c>
      <c r="Q24" s="77">
        <f t="shared" si="17"/>
        <v>731.17038647557968</v>
      </c>
      <c r="R24" s="17">
        <f t="shared" si="4"/>
        <v>731.17038647557968</v>
      </c>
      <c r="S24" s="17">
        <f t="shared" si="5"/>
        <v>633.26207858334658</v>
      </c>
      <c r="T24" s="15">
        <f>M24/S24</f>
        <v>0.83061976674286309</v>
      </c>
      <c r="U24" s="15">
        <v>15.9</v>
      </c>
      <c r="V24" s="15">
        <v>15.9</v>
      </c>
      <c r="W24" s="31">
        <f t="shared" si="18"/>
        <v>0.4218155895152777</v>
      </c>
      <c r="Z24" s="4">
        <v>386</v>
      </c>
      <c r="AA24" s="18">
        <v>2.7000000000000001E-3</v>
      </c>
      <c r="AB24" s="4">
        <v>19</v>
      </c>
      <c r="AE24" s="17">
        <f t="shared" si="7"/>
        <v>731.17038647557968</v>
      </c>
      <c r="AF24" s="4">
        <f t="shared" si="8"/>
        <v>0.65795923390554223</v>
      </c>
      <c r="AG24" s="4">
        <f t="shared" si="9"/>
        <v>0</v>
      </c>
      <c r="AH24" s="4">
        <f t="shared" si="10"/>
        <v>1</v>
      </c>
      <c r="AI24" s="4">
        <f t="shared" si="11"/>
        <v>0</v>
      </c>
      <c r="AJ24" s="4">
        <f t="shared" si="12"/>
        <v>1</v>
      </c>
      <c r="AK24" s="16">
        <f t="shared" si="13"/>
        <v>0.86609371809466318</v>
      </c>
      <c r="AL24" s="15">
        <f t="shared" si="14"/>
        <v>8.7230181934125461E-2</v>
      </c>
    </row>
    <row r="25" spans="1:38">
      <c r="A25" s="1" t="s">
        <v>112</v>
      </c>
      <c r="B25" s="4">
        <v>127</v>
      </c>
      <c r="C25" s="15">
        <v>1.62</v>
      </c>
      <c r="D25" s="4">
        <v>193</v>
      </c>
      <c r="E25" s="4">
        <v>205</v>
      </c>
      <c r="F25" s="2">
        <v>36.200000000000003</v>
      </c>
      <c r="G25" s="2">
        <f t="shared" si="19"/>
        <v>34.359699869086576</v>
      </c>
      <c r="H25" s="4">
        <v>2032</v>
      </c>
      <c r="I25" s="2">
        <f t="shared" si="0"/>
        <v>16</v>
      </c>
      <c r="J25" s="16">
        <f t="shared" si="1"/>
        <v>0.68951452518448531</v>
      </c>
      <c r="K25" s="74">
        <f t="shared" si="15"/>
        <v>78.395061728395063</v>
      </c>
      <c r="L25" s="76">
        <f t="shared" si="16"/>
        <v>0.7153781046610046</v>
      </c>
      <c r="M25" s="4">
        <v>344</v>
      </c>
      <c r="O25" s="4">
        <f t="shared" si="2"/>
        <v>493</v>
      </c>
      <c r="P25" s="4">
        <f t="shared" si="3"/>
        <v>552</v>
      </c>
      <c r="Q25" s="77">
        <f t="shared" si="17"/>
        <v>558.62536414382623</v>
      </c>
      <c r="R25" s="17">
        <f t="shared" si="4"/>
        <v>558.62536414382623</v>
      </c>
      <c r="S25" s="17">
        <f t="shared" si="5"/>
        <v>476.28800206498425</v>
      </c>
      <c r="T25" s="15">
        <f>M25/S25</f>
        <v>0.72225207964206706</v>
      </c>
      <c r="U25" s="15">
        <v>22.2</v>
      </c>
      <c r="V25" s="15">
        <v>22.2</v>
      </c>
      <c r="W25" s="31">
        <f t="shared" si="18"/>
        <v>0.22598876014867006</v>
      </c>
      <c r="Z25" s="4">
        <v>342</v>
      </c>
      <c r="AA25" s="18">
        <v>2.3999999999999998E-3</v>
      </c>
      <c r="AB25" s="4">
        <v>40</v>
      </c>
      <c r="AE25" s="17">
        <f t="shared" si="7"/>
        <v>558.62536414382623</v>
      </c>
      <c r="AF25" s="4">
        <f t="shared" si="8"/>
        <v>0.68746807189956627</v>
      </c>
      <c r="AG25" s="4">
        <f t="shared" si="9"/>
        <v>0</v>
      </c>
      <c r="AH25" s="4">
        <f t="shared" si="10"/>
        <v>1</v>
      </c>
      <c r="AI25" s="4">
        <f t="shared" si="11"/>
        <v>0</v>
      </c>
      <c r="AJ25" s="4">
        <f t="shared" si="12"/>
        <v>1</v>
      </c>
      <c r="AK25" s="16">
        <f t="shared" si="13"/>
        <v>0.85260719014247444</v>
      </c>
      <c r="AL25" s="15">
        <f t="shared" si="14"/>
        <v>0.21625061784024702</v>
      </c>
    </row>
    <row r="26" spans="1:38">
      <c r="A26" s="1" t="s">
        <v>113</v>
      </c>
      <c r="B26" s="4">
        <v>127</v>
      </c>
      <c r="C26" s="15">
        <v>3.25</v>
      </c>
      <c r="D26" s="4">
        <v>270</v>
      </c>
      <c r="E26" s="4">
        <v>205</v>
      </c>
      <c r="F26" s="2">
        <v>36.200000000000003</v>
      </c>
      <c r="G26" s="2">
        <f t="shared" si="19"/>
        <v>34.359699869086576</v>
      </c>
      <c r="H26" s="4">
        <v>2032</v>
      </c>
      <c r="I26" s="2">
        <f t="shared" si="0"/>
        <v>16</v>
      </c>
      <c r="J26" s="16">
        <f t="shared" si="1"/>
        <v>0.66799653140975268</v>
      </c>
      <c r="K26" s="74">
        <f t="shared" si="15"/>
        <v>39.07692307692308</v>
      </c>
      <c r="L26" s="76">
        <f t="shared" si="16"/>
        <v>0.49885433715220956</v>
      </c>
      <c r="M26" s="4">
        <v>503</v>
      </c>
      <c r="O26" s="4">
        <f t="shared" si="2"/>
        <v>692</v>
      </c>
      <c r="P26" s="4">
        <f t="shared" si="3"/>
        <v>849</v>
      </c>
      <c r="Q26" s="77">
        <f t="shared" si="17"/>
        <v>753.97874183972328</v>
      </c>
      <c r="R26" s="17">
        <f t="shared" si="4"/>
        <v>753.97874183972328</v>
      </c>
      <c r="S26" s="17">
        <f t="shared" si="5"/>
        <v>650.12694636583899</v>
      </c>
      <c r="T26" s="15">
        <f>M26/S26</f>
        <v>0.77369504957721313</v>
      </c>
      <c r="U26" s="15">
        <v>22.2</v>
      </c>
      <c r="V26" s="15">
        <v>22.2</v>
      </c>
      <c r="W26" s="31">
        <f t="shared" si="18"/>
        <v>0.41237566466157893</v>
      </c>
      <c r="Z26" s="4">
        <v>386</v>
      </c>
      <c r="AA26" s="18">
        <v>2.7000000000000001E-3</v>
      </c>
      <c r="AB26" s="4">
        <v>19</v>
      </c>
      <c r="AE26" s="17">
        <f t="shared" si="7"/>
        <v>753.97874183972328</v>
      </c>
      <c r="AF26" s="4">
        <f t="shared" si="8"/>
        <v>0.66675542824169787</v>
      </c>
      <c r="AG26" s="4">
        <f t="shared" si="9"/>
        <v>0</v>
      </c>
      <c r="AH26" s="4">
        <f t="shared" si="10"/>
        <v>1</v>
      </c>
      <c r="AI26" s="4">
        <f t="shared" si="11"/>
        <v>0</v>
      </c>
      <c r="AJ26" s="4">
        <f t="shared" si="12"/>
        <v>1</v>
      </c>
      <c r="AK26" s="16">
        <f t="shared" si="13"/>
        <v>0.86226163986999982</v>
      </c>
      <c r="AL26" s="15">
        <f t="shared" si="14"/>
        <v>0.1225921960546783</v>
      </c>
    </row>
    <row r="27" spans="1:38">
      <c r="A27" s="1" t="s">
        <v>114</v>
      </c>
      <c r="B27" s="4">
        <v>127</v>
      </c>
      <c r="C27" s="15">
        <v>3.02</v>
      </c>
      <c r="D27" s="4">
        <v>270</v>
      </c>
      <c r="E27" s="4">
        <v>205</v>
      </c>
      <c r="F27" s="2">
        <v>48.7</v>
      </c>
      <c r="G27" s="2">
        <f t="shared" si="19"/>
        <v>37.025215801817069</v>
      </c>
      <c r="H27" s="4">
        <v>1714</v>
      </c>
      <c r="I27" s="2">
        <f>(H27/B27)</f>
        <v>13.496062992125983</v>
      </c>
      <c r="J27" s="16">
        <f>SQRT((64*AE27*H27*H27)/(PI()^3*((B27^4-(B27-2*C27)^4)*E27+(B27-2*C27)^4*G27*0.8/1.35)))</f>
        <v>0.61332281061786731</v>
      </c>
      <c r="K27" s="74">
        <f t="shared" si="15"/>
        <v>42.05298013245033</v>
      </c>
      <c r="L27" s="76">
        <f t="shared" si="16"/>
        <v>0.53684655488234467</v>
      </c>
      <c r="M27" s="5" t="s">
        <v>115</v>
      </c>
      <c r="O27" s="4">
        <f>ROUND((0.85*F27*(B27-2*C27)^2+D27*(B27*B27-(B27-2*C27)^2))*PI()/4000,0)</f>
        <v>793</v>
      </c>
      <c r="P27" s="4">
        <f>ROUND((0.85*F27+6*C27*D27/(B27-2*C27))*PI()*(B27-2*C27)^2/4000,0)</f>
        <v>940</v>
      </c>
      <c r="Q27" s="77">
        <f t="shared" si="17"/>
        <v>877.22576206374595</v>
      </c>
      <c r="R27" s="17">
        <f>0.00025*PI()*((B27*B27-(B27-2*C27)^2)*D27*AJ27+F27*(B27-2*C27)^2*(1+AI27*C27*D27/(B27*F27)))</f>
        <v>877.22576206374606</v>
      </c>
      <c r="S27" s="17">
        <f>AK27*R27</f>
        <v>776.23451432751733</v>
      </c>
      <c r="T27" s="15">
        <v>1.04</v>
      </c>
      <c r="U27" s="15">
        <v>6.35</v>
      </c>
      <c r="V27" s="15">
        <v>6.35</v>
      </c>
      <c r="W27" s="31">
        <f t="shared" si="18"/>
        <v>0.34609589416661052</v>
      </c>
      <c r="Y27" s="15">
        <v>-0.56000000000000005</v>
      </c>
      <c r="Z27" s="4">
        <v>386</v>
      </c>
      <c r="AA27" s="18">
        <v>2.7000000000000001E-3</v>
      </c>
      <c r="AB27" s="4">
        <v>19</v>
      </c>
      <c r="AE27" s="17">
        <f>0.00025*PI()*((B27*B27-(B27-2*C27)^2)*D27+F27*(B27-2*C27)^2)</f>
        <v>877.22576206374606</v>
      </c>
      <c r="AF27" s="4">
        <f>SQRT((64*AE27*H27*H27)/(PI()^3*((B27^4-(B27-2*C27)^4)*E27+(B27-2*C27)^4*G27*0.6)))</f>
        <v>0.61205353733182266</v>
      </c>
      <c r="AG27" s="4">
        <f>IF(AF27&gt;0.5,0,AL27)</f>
        <v>0</v>
      </c>
      <c r="AH27" s="4">
        <f>IF((0.25*(3+2*AF27))&gt;1,1,(0.25*(3+2*AF27)))</f>
        <v>1</v>
      </c>
      <c r="AI27" s="4">
        <f>IF((U27+V27)&gt;(0.2*B27),0,AG27*(1-5*(U27+V27)/B27))</f>
        <v>0</v>
      </c>
      <c r="AJ27" s="4">
        <f>IF((U27+V27)&gt;(0.2*B27),1,(AH27+(1-AH27)*5*(U27+V27)/B27))</f>
        <v>1</v>
      </c>
      <c r="AK27" s="16">
        <f>IF(J27&lt;0.2,1,1/(0.5*(1+0.21*(J27-0.2)+J27*J27)+SQRT((0.5*(1+0.21*(J27-0.2)+J27*J27))^2-J27*J27)))</f>
        <v>0.88487427968526766</v>
      </c>
      <c r="AL27" s="15">
        <f>IF((4.9-18.5*AF27+17*AF27*AF27)&lt;0,0,(4.9-18.5*AF27+17*AF27*AF27))</f>
        <v>0</v>
      </c>
    </row>
    <row r="28" spans="1:38">
      <c r="A28" s="1"/>
      <c r="B28" s="4"/>
      <c r="C28" s="15"/>
      <c r="D28" s="4"/>
      <c r="E28" s="4"/>
      <c r="F28" s="2"/>
      <c r="G28" s="2"/>
      <c r="H28" s="4"/>
      <c r="I28" s="2"/>
      <c r="J28" s="16"/>
      <c r="K28" s="74"/>
      <c r="L28" s="76"/>
      <c r="M28" s="5"/>
      <c r="O28" s="4"/>
      <c r="P28" s="4"/>
      <c r="Q28" s="77"/>
      <c r="R28" s="17"/>
      <c r="S28" s="17"/>
      <c r="T28" s="15"/>
      <c r="U28" s="15"/>
      <c r="V28" s="15"/>
      <c r="W28" s="31"/>
      <c r="Y28" s="15"/>
      <c r="Z28" s="4"/>
      <c r="AA28" s="18"/>
      <c r="AB28" s="4"/>
      <c r="AE28" s="17"/>
      <c r="AF28" s="4"/>
      <c r="AG28" s="4"/>
      <c r="AH28" s="4"/>
      <c r="AI28" s="4"/>
      <c r="AJ28" s="4"/>
      <c r="AK28" s="16"/>
      <c r="AL28" s="15"/>
    </row>
    <row r="29" spans="1:38">
      <c r="A29" s="83" t="s">
        <v>116</v>
      </c>
      <c r="B29" s="83">
        <v>1992</v>
      </c>
      <c r="C29" s="43" t="s">
        <v>117</v>
      </c>
      <c r="D29" s="84"/>
      <c r="G29" s="85" t="s">
        <v>118</v>
      </c>
      <c r="K29" s="74"/>
      <c r="L29" s="76"/>
      <c r="Q29" s="77"/>
      <c r="R29" s="17"/>
      <c r="S29" s="17"/>
      <c r="T29" s="15"/>
      <c r="W29" s="31"/>
      <c r="AE29" s="17"/>
    </row>
    <row r="30" spans="1:38">
      <c r="A30" s="1">
        <v>1</v>
      </c>
      <c r="B30" s="4">
        <v>101.6</v>
      </c>
      <c r="C30" s="15">
        <v>1.6</v>
      </c>
      <c r="D30" s="4">
        <v>218</v>
      </c>
      <c r="E30" s="4">
        <v>200</v>
      </c>
      <c r="F30" s="2">
        <v>67.400000000000006</v>
      </c>
      <c r="G30" s="2">
        <f t="shared" ref="G30:G47" si="20">22*((F30+8)/10)^0.3</f>
        <v>40.330544421530597</v>
      </c>
      <c r="H30" s="4">
        <v>808</v>
      </c>
      <c r="I30" s="2">
        <f t="shared" ref="I30:I47" si="21">(H30/B30)</f>
        <v>7.9527559055118111</v>
      </c>
      <c r="J30" s="16">
        <f t="shared" ref="J30:J47" si="22">SQRT((64*AE30*H30*H30)/(PI()^3*((B30^4-(B30-2*C30)^4)*E30+(B30-2*C30)^4*G30*0.8/1.35)))</f>
        <v>0.41786820422663384</v>
      </c>
      <c r="K30" s="74">
        <f t="shared" si="15"/>
        <v>63.499999999999993</v>
      </c>
      <c r="L30" s="76">
        <f t="shared" si="16"/>
        <v>0.65451536643025998</v>
      </c>
      <c r="M30" s="4">
        <v>430</v>
      </c>
      <c r="O30" s="4">
        <f t="shared" ref="O30:O47" si="23">ROUND((0.85*F30*(B30-2*C30)^2+D30*(B30*B30-(B30-2*C30)^2))*PI()/4000,0)</f>
        <v>545</v>
      </c>
      <c r="P30" s="4">
        <f t="shared" ref="P30:P47" si="24">ROUND((0.85*F30+6*C30*D30/(B30-2*C30))*PI()*(B30-2*C30)^2/4000,0)</f>
        <v>597</v>
      </c>
      <c r="Q30" s="77">
        <f t="shared" si="17"/>
        <v>622.13316203964143</v>
      </c>
      <c r="R30" s="17">
        <f t="shared" ref="R30:R47" si="25">0.00025*PI()*((B30*B30-(B30-2*C30)^2)*D30*AJ30+F30*(B30-2*C30)^2*(1+AI30*C30*D30/(B30*F30)))</f>
        <v>622.12008673539367</v>
      </c>
      <c r="S30" s="17">
        <f t="shared" ref="S30:S47" si="26">AK30*R30</f>
        <v>589.78315792722765</v>
      </c>
      <c r="T30" s="15">
        <f t="shared" ref="T30:T47" si="27">M30/S30</f>
        <v>0.72908151787721442</v>
      </c>
      <c r="U30" s="15">
        <v>10</v>
      </c>
      <c r="V30" s="15">
        <v>10</v>
      </c>
      <c r="W30" s="31">
        <f t="shared" si="18"/>
        <v>0.1864857818849705</v>
      </c>
      <c r="AE30" s="17">
        <f t="shared" ref="AE30:AE47" si="28">0.00025*PI()*((B30*B30-(B30-2*C30)^2)*D30+F30*(B30-2*C30)^2)</f>
        <v>622.13316203964143</v>
      </c>
      <c r="AF30" s="4">
        <f t="shared" ref="AF30:AF47" si="29">SQRT((64*AE30*H30*H30)/(PI()^3*((B30^4-(B30-2*C30)^4)*E30+(B30-2*C30)^4*G30*0.6)))</f>
        <v>0.41665471126550341</v>
      </c>
      <c r="AG30" s="4">
        <f t="shared" ref="AG30:AG47" si="30">IF(AF30&gt;0.5,0,AL30)</f>
        <v>0.14310736472376728</v>
      </c>
      <c r="AH30" s="4">
        <f t="shared" ref="AH30:AH47" si="31">IF((0.25*(3+2*AF30))&gt;1,1,(0.25*(3+2*AF30)))</f>
        <v>0.95832735563275173</v>
      </c>
      <c r="AI30" s="4">
        <f t="shared" ref="AI30:AI47" si="32">IF((U30+V30)&gt;(0.2*B30),0,AG30*(1-5*(U30+V30)/B30))</f>
        <v>2.2536592869884572E-3</v>
      </c>
      <c r="AJ30" s="4">
        <f t="shared" ref="AJ30:AJ47" si="33">IF((U30+V30)&gt;(0.2*B30),1,(AH30+(1-AH30)*5*(U30+V30)/B30))</f>
        <v>0.99934373788398034</v>
      </c>
      <c r="AK30" s="16">
        <f t="shared" ref="AK30:AK47" si="34">IF(J30&lt;0.2,1,1/(0.5*(1+0.21*(J30-0.2)+J30*J30)+SQRT((0.5*(1+0.21*(J30-0.2)+J30*J30))^2-J30*J30)))</f>
        <v>0.94802140374882338</v>
      </c>
      <c r="AL30" s="15">
        <f t="shared" ref="AL30:AL47" si="35">IF((4.9-18.5*AF30+17*AF30*AF30)&lt;0,0,(4.9-18.5*AF30+17*AF30*AF30))</f>
        <v>0.14310736472376728</v>
      </c>
    </row>
    <row r="31" spans="1:38">
      <c r="A31" s="1">
        <v>2</v>
      </c>
      <c r="B31" s="4">
        <v>101.6</v>
      </c>
      <c r="C31" s="15">
        <v>1.6</v>
      </c>
      <c r="D31" s="4">
        <v>218</v>
      </c>
      <c r="E31" s="4">
        <v>200</v>
      </c>
      <c r="F31" s="2">
        <v>67.400000000000006</v>
      </c>
      <c r="G31" s="2">
        <f t="shared" si="20"/>
        <v>40.330544421530597</v>
      </c>
      <c r="H31" s="4">
        <v>808</v>
      </c>
      <c r="I31" s="2">
        <f t="shared" si="21"/>
        <v>7.9527559055118111</v>
      </c>
      <c r="J31" s="16">
        <f t="shared" si="22"/>
        <v>0.41786820422663384</v>
      </c>
      <c r="K31" s="74">
        <f t="shared" si="15"/>
        <v>63.499999999999993</v>
      </c>
      <c r="L31" s="76">
        <f t="shared" si="16"/>
        <v>0.65451536643025998</v>
      </c>
      <c r="M31" s="4">
        <v>235</v>
      </c>
      <c r="O31" s="4">
        <f t="shared" si="23"/>
        <v>545</v>
      </c>
      <c r="P31" s="4">
        <f t="shared" si="24"/>
        <v>597</v>
      </c>
      <c r="Q31" s="77">
        <f t="shared" si="17"/>
        <v>622.13316203964143</v>
      </c>
      <c r="R31" s="17">
        <f t="shared" si="25"/>
        <v>622.13316203964143</v>
      </c>
      <c r="S31" s="17">
        <f t="shared" si="26"/>
        <v>589.79555359551512</v>
      </c>
      <c r="T31" s="15">
        <f t="shared" si="27"/>
        <v>0.39844315300003808</v>
      </c>
      <c r="U31" s="15">
        <v>30</v>
      </c>
      <c r="V31" s="15">
        <v>30</v>
      </c>
      <c r="W31" s="31">
        <f t="shared" si="18"/>
        <v>0.1864857818849705</v>
      </c>
      <c r="AE31" s="17">
        <f t="shared" si="28"/>
        <v>622.13316203964143</v>
      </c>
      <c r="AF31" s="4">
        <f t="shared" si="29"/>
        <v>0.41665471126550341</v>
      </c>
      <c r="AG31" s="4">
        <f t="shared" si="30"/>
        <v>0.14310736472376728</v>
      </c>
      <c r="AH31" s="4">
        <f t="shared" si="31"/>
        <v>0.95832735563275173</v>
      </c>
      <c r="AI31" s="4">
        <f t="shared" si="32"/>
        <v>0</v>
      </c>
      <c r="AJ31" s="4">
        <f t="shared" si="33"/>
        <v>1</v>
      </c>
      <c r="AK31" s="16">
        <f t="shared" si="34"/>
        <v>0.94802140374882338</v>
      </c>
      <c r="AL31" s="15">
        <f t="shared" si="35"/>
        <v>0.14310736472376728</v>
      </c>
    </row>
    <row r="32" spans="1:38">
      <c r="A32" s="1">
        <v>3</v>
      </c>
      <c r="B32" s="4">
        <v>101.6</v>
      </c>
      <c r="C32" s="15">
        <v>1.6</v>
      </c>
      <c r="D32" s="4">
        <v>218</v>
      </c>
      <c r="E32" s="4">
        <v>200</v>
      </c>
      <c r="F32" s="2">
        <v>67.400000000000006</v>
      </c>
      <c r="G32" s="2">
        <f t="shared" si="20"/>
        <v>40.330544421530597</v>
      </c>
      <c r="H32" s="4">
        <v>1313</v>
      </c>
      <c r="I32" s="2">
        <f t="shared" si="21"/>
        <v>12.923228346456694</v>
      </c>
      <c r="J32" s="16">
        <f t="shared" si="22"/>
        <v>0.67903583186827998</v>
      </c>
      <c r="K32" s="74">
        <f t="shared" si="15"/>
        <v>63.499999999999993</v>
      </c>
      <c r="L32" s="76">
        <f t="shared" si="16"/>
        <v>0.65451536643025998</v>
      </c>
      <c r="M32" s="4">
        <v>350</v>
      </c>
      <c r="O32" s="4">
        <f t="shared" si="23"/>
        <v>545</v>
      </c>
      <c r="P32" s="4">
        <f t="shared" si="24"/>
        <v>597</v>
      </c>
      <c r="Q32" s="77">
        <f t="shared" si="17"/>
        <v>622.13316203964143</v>
      </c>
      <c r="R32" s="17">
        <f t="shared" si="25"/>
        <v>622.13316203964143</v>
      </c>
      <c r="S32" s="17">
        <f t="shared" si="26"/>
        <v>533.3947387220785</v>
      </c>
      <c r="T32" s="15">
        <f t="shared" si="27"/>
        <v>0.65617445128637641</v>
      </c>
      <c r="U32" s="15">
        <v>10</v>
      </c>
      <c r="V32" s="15">
        <v>10</v>
      </c>
      <c r="W32" s="31">
        <f t="shared" si="18"/>
        <v>0.1864857818849705</v>
      </c>
      <c r="AE32" s="17">
        <f t="shared" si="28"/>
        <v>622.13316203964143</v>
      </c>
      <c r="AF32" s="4">
        <f t="shared" si="29"/>
        <v>0.67706390580644316</v>
      </c>
      <c r="AG32" s="4">
        <f t="shared" si="30"/>
        <v>0</v>
      </c>
      <c r="AH32" s="4">
        <f t="shared" si="31"/>
        <v>1</v>
      </c>
      <c r="AI32" s="4">
        <f t="shared" si="32"/>
        <v>0</v>
      </c>
      <c r="AJ32" s="4">
        <f t="shared" si="33"/>
        <v>1</v>
      </c>
      <c r="AK32" s="16">
        <f t="shared" si="34"/>
        <v>0.85736426101023588</v>
      </c>
      <c r="AL32" s="15">
        <f t="shared" si="35"/>
        <v>0.16738179586069624</v>
      </c>
    </row>
    <row r="33" spans="1:38">
      <c r="A33" s="1">
        <v>4</v>
      </c>
      <c r="B33" s="4">
        <v>101.6</v>
      </c>
      <c r="C33" s="15">
        <v>1.6</v>
      </c>
      <c r="D33" s="4">
        <v>218</v>
      </c>
      <c r="E33" s="4">
        <v>200</v>
      </c>
      <c r="F33" s="2">
        <v>67.400000000000006</v>
      </c>
      <c r="G33" s="2">
        <f t="shared" si="20"/>
        <v>40.330544421530597</v>
      </c>
      <c r="H33" s="4">
        <v>1313</v>
      </c>
      <c r="I33" s="2">
        <f t="shared" si="21"/>
        <v>12.923228346456694</v>
      </c>
      <c r="J33" s="16">
        <f t="shared" si="22"/>
        <v>0.67903583186827998</v>
      </c>
      <c r="K33" s="74">
        <f t="shared" si="15"/>
        <v>63.499999999999993</v>
      </c>
      <c r="L33" s="76">
        <f t="shared" si="16"/>
        <v>0.65451536643025998</v>
      </c>
      <c r="M33" s="4">
        <v>190</v>
      </c>
      <c r="O33" s="4">
        <f t="shared" si="23"/>
        <v>545</v>
      </c>
      <c r="P33" s="4">
        <f t="shared" si="24"/>
        <v>597</v>
      </c>
      <c r="Q33" s="77">
        <f t="shared" si="17"/>
        <v>622.13316203964143</v>
      </c>
      <c r="R33" s="17">
        <f t="shared" si="25"/>
        <v>622.13316203964143</v>
      </c>
      <c r="S33" s="17">
        <f t="shared" si="26"/>
        <v>533.3947387220785</v>
      </c>
      <c r="T33" s="15">
        <f t="shared" si="27"/>
        <v>0.35620898784117577</v>
      </c>
      <c r="U33" s="15">
        <v>30</v>
      </c>
      <c r="V33" s="15">
        <v>30</v>
      </c>
      <c r="W33" s="31">
        <f t="shared" si="18"/>
        <v>0.1864857818849705</v>
      </c>
      <c r="AE33" s="17">
        <f t="shared" si="28"/>
        <v>622.13316203964143</v>
      </c>
      <c r="AF33" s="4">
        <f t="shared" si="29"/>
        <v>0.67706390580644316</v>
      </c>
      <c r="AG33" s="4">
        <f t="shared" si="30"/>
        <v>0</v>
      </c>
      <c r="AH33" s="4">
        <f t="shared" si="31"/>
        <v>1</v>
      </c>
      <c r="AI33" s="4">
        <f t="shared" si="32"/>
        <v>0</v>
      </c>
      <c r="AJ33" s="4">
        <f t="shared" si="33"/>
        <v>1</v>
      </c>
      <c r="AK33" s="16">
        <f t="shared" si="34"/>
        <v>0.85736426101023588</v>
      </c>
      <c r="AL33" s="15">
        <f t="shared" si="35"/>
        <v>0.16738179586069624</v>
      </c>
    </row>
    <row r="34" spans="1:38">
      <c r="A34" s="1">
        <v>5</v>
      </c>
      <c r="B34" s="4">
        <v>101.6</v>
      </c>
      <c r="C34" s="15">
        <v>1.6</v>
      </c>
      <c r="D34" s="4">
        <v>218</v>
      </c>
      <c r="E34" s="4">
        <v>200</v>
      </c>
      <c r="F34" s="2">
        <v>67.400000000000006</v>
      </c>
      <c r="G34" s="2">
        <f t="shared" si="20"/>
        <v>40.330544421530597</v>
      </c>
      <c r="H34" s="4">
        <v>1565</v>
      </c>
      <c r="I34" s="2">
        <f t="shared" si="21"/>
        <v>15.403543307086615</v>
      </c>
      <c r="J34" s="16">
        <f t="shared" si="22"/>
        <v>0.80936106387955697</v>
      </c>
      <c r="K34" s="74">
        <f t="shared" si="15"/>
        <v>63.499999999999993</v>
      </c>
      <c r="L34" s="76">
        <f t="shared" si="16"/>
        <v>0.65451536643025998</v>
      </c>
      <c r="M34" s="4">
        <v>315</v>
      </c>
      <c r="O34" s="4">
        <f t="shared" si="23"/>
        <v>545</v>
      </c>
      <c r="P34" s="4">
        <f t="shared" si="24"/>
        <v>597</v>
      </c>
      <c r="Q34" s="77">
        <f t="shared" si="17"/>
        <v>622.13316203964143</v>
      </c>
      <c r="R34" s="17">
        <f t="shared" si="25"/>
        <v>622.13316203964143</v>
      </c>
      <c r="S34" s="17">
        <f t="shared" si="26"/>
        <v>491.67792220532721</v>
      </c>
      <c r="T34" s="15">
        <f t="shared" si="27"/>
        <v>0.64066329963958479</v>
      </c>
      <c r="U34" s="15">
        <v>10</v>
      </c>
      <c r="V34" s="15">
        <v>10</v>
      </c>
      <c r="W34" s="31">
        <f t="shared" si="18"/>
        <v>0.1864857818849705</v>
      </c>
      <c r="AE34" s="17">
        <f t="shared" si="28"/>
        <v>622.13316203964143</v>
      </c>
      <c r="AF34" s="4">
        <f t="shared" si="29"/>
        <v>0.80701067219122891</v>
      </c>
      <c r="AG34" s="4">
        <f t="shared" si="30"/>
        <v>0</v>
      </c>
      <c r="AH34" s="4">
        <f t="shared" si="31"/>
        <v>1</v>
      </c>
      <c r="AI34" s="4">
        <f t="shared" si="32"/>
        <v>0</v>
      </c>
      <c r="AJ34" s="4">
        <f t="shared" si="33"/>
        <v>1</v>
      </c>
      <c r="AK34" s="16">
        <f t="shared" si="34"/>
        <v>0.79030977965131877</v>
      </c>
      <c r="AL34" s="15">
        <f t="shared" si="35"/>
        <v>1.0418283899814309</v>
      </c>
    </row>
    <row r="35" spans="1:38">
      <c r="A35" s="1">
        <v>6</v>
      </c>
      <c r="B35" s="4">
        <v>101.6</v>
      </c>
      <c r="C35" s="15">
        <v>1.6</v>
      </c>
      <c r="D35" s="4">
        <v>218</v>
      </c>
      <c r="E35" s="4">
        <v>200</v>
      </c>
      <c r="F35" s="2">
        <v>67.400000000000006</v>
      </c>
      <c r="G35" s="2">
        <f t="shared" si="20"/>
        <v>40.330544421530597</v>
      </c>
      <c r="H35" s="4">
        <v>1818</v>
      </c>
      <c r="I35" s="2">
        <f t="shared" si="21"/>
        <v>17.893700787401574</v>
      </c>
      <c r="J35" s="16">
        <f t="shared" si="22"/>
        <v>0.94020345950992612</v>
      </c>
      <c r="K35" s="74">
        <f t="shared" si="15"/>
        <v>63.499999999999993</v>
      </c>
      <c r="L35" s="76">
        <f t="shared" si="16"/>
        <v>0.65451536643025998</v>
      </c>
      <c r="M35" s="4">
        <v>280</v>
      </c>
      <c r="O35" s="4">
        <f t="shared" si="23"/>
        <v>545</v>
      </c>
      <c r="P35" s="4">
        <f t="shared" si="24"/>
        <v>597</v>
      </c>
      <c r="Q35" s="77">
        <f t="shared" si="17"/>
        <v>622.13316203964143</v>
      </c>
      <c r="R35" s="17">
        <f t="shared" si="25"/>
        <v>622.13316203964143</v>
      </c>
      <c r="S35" s="17">
        <f t="shared" si="26"/>
        <v>439.83563510170853</v>
      </c>
      <c r="T35" s="15">
        <f t="shared" si="27"/>
        <v>0.63660144302598898</v>
      </c>
      <c r="U35" s="15">
        <v>10</v>
      </c>
      <c r="V35" s="15">
        <v>10</v>
      </c>
      <c r="W35" s="31">
        <f t="shared" si="18"/>
        <v>0.1864857818849705</v>
      </c>
      <c r="AE35" s="17">
        <f t="shared" si="28"/>
        <v>622.13316203964143</v>
      </c>
      <c r="AF35" s="4">
        <f t="shared" si="29"/>
        <v>0.93747310034738274</v>
      </c>
      <c r="AG35" s="4">
        <f t="shared" si="30"/>
        <v>0</v>
      </c>
      <c r="AH35" s="4">
        <f t="shared" si="31"/>
        <v>1</v>
      </c>
      <c r="AI35" s="4">
        <f t="shared" si="32"/>
        <v>0</v>
      </c>
      <c r="AJ35" s="4">
        <f t="shared" si="33"/>
        <v>1</v>
      </c>
      <c r="AK35" s="16">
        <f t="shared" si="34"/>
        <v>0.70697989102481384</v>
      </c>
      <c r="AL35" s="15">
        <f t="shared" si="35"/>
        <v>2.4972964794472947</v>
      </c>
    </row>
    <row r="36" spans="1:38">
      <c r="A36" s="1">
        <v>7</v>
      </c>
      <c r="B36" s="4">
        <v>101.6</v>
      </c>
      <c r="C36" s="15">
        <v>1.6</v>
      </c>
      <c r="D36" s="4">
        <v>218</v>
      </c>
      <c r="E36" s="4">
        <v>200</v>
      </c>
      <c r="F36" s="2">
        <v>67.400000000000006</v>
      </c>
      <c r="G36" s="2">
        <f t="shared" si="20"/>
        <v>40.330544421530597</v>
      </c>
      <c r="H36" s="4">
        <v>1818</v>
      </c>
      <c r="I36" s="2">
        <f t="shared" si="21"/>
        <v>17.893700787401574</v>
      </c>
      <c r="J36" s="16">
        <f t="shared" si="22"/>
        <v>0.94020345950992612</v>
      </c>
      <c r="K36" s="74">
        <f t="shared" si="15"/>
        <v>63.499999999999993</v>
      </c>
      <c r="L36" s="76">
        <f t="shared" si="16"/>
        <v>0.65451536643025998</v>
      </c>
      <c r="M36" s="4">
        <v>140</v>
      </c>
      <c r="O36" s="4">
        <f t="shared" si="23"/>
        <v>545</v>
      </c>
      <c r="P36" s="4">
        <f t="shared" si="24"/>
        <v>597</v>
      </c>
      <c r="Q36" s="77">
        <f t="shared" si="17"/>
        <v>622.13316203964143</v>
      </c>
      <c r="R36" s="17">
        <f t="shared" si="25"/>
        <v>622.13316203964143</v>
      </c>
      <c r="S36" s="17">
        <f t="shared" si="26"/>
        <v>439.83563510170853</v>
      </c>
      <c r="T36" s="15">
        <f t="shared" si="27"/>
        <v>0.31830072151299449</v>
      </c>
      <c r="U36" s="15">
        <v>30</v>
      </c>
      <c r="V36" s="15">
        <v>30</v>
      </c>
      <c r="W36" s="31">
        <f t="shared" si="18"/>
        <v>0.1864857818849705</v>
      </c>
      <c r="AE36" s="17">
        <f t="shared" si="28"/>
        <v>622.13316203964143</v>
      </c>
      <c r="AF36" s="4">
        <f t="shared" si="29"/>
        <v>0.93747310034738274</v>
      </c>
      <c r="AG36" s="4">
        <f t="shared" si="30"/>
        <v>0</v>
      </c>
      <c r="AH36" s="4">
        <f t="shared" si="31"/>
        <v>1</v>
      </c>
      <c r="AI36" s="4">
        <f t="shared" si="32"/>
        <v>0</v>
      </c>
      <c r="AJ36" s="4">
        <f t="shared" si="33"/>
        <v>1</v>
      </c>
      <c r="AK36" s="16">
        <f t="shared" si="34"/>
        <v>0.70697989102481384</v>
      </c>
      <c r="AL36" s="15">
        <f t="shared" si="35"/>
        <v>2.4972964794472947</v>
      </c>
    </row>
    <row r="37" spans="1:38">
      <c r="A37" s="1">
        <v>8</v>
      </c>
      <c r="B37" s="4">
        <v>101.6</v>
      </c>
      <c r="C37" s="15">
        <v>1.6</v>
      </c>
      <c r="D37" s="4">
        <v>218</v>
      </c>
      <c r="E37" s="4">
        <v>200</v>
      </c>
      <c r="F37" s="2">
        <v>67.400000000000006</v>
      </c>
      <c r="G37" s="2">
        <f t="shared" si="20"/>
        <v>40.330544421530597</v>
      </c>
      <c r="H37" s="4">
        <v>2323</v>
      </c>
      <c r="I37" s="2">
        <f t="shared" si="21"/>
        <v>22.864173228346459</v>
      </c>
      <c r="J37" s="16">
        <f t="shared" si="22"/>
        <v>1.2013710871515724</v>
      </c>
      <c r="K37" s="74">
        <f t="shared" si="15"/>
        <v>63.499999999999993</v>
      </c>
      <c r="L37" s="76">
        <f t="shared" si="16"/>
        <v>0.65451536643025998</v>
      </c>
      <c r="M37" s="4">
        <v>220</v>
      </c>
      <c r="O37" s="4">
        <f t="shared" si="23"/>
        <v>545</v>
      </c>
      <c r="P37" s="4">
        <f t="shared" si="24"/>
        <v>597</v>
      </c>
      <c r="Q37" s="77">
        <f t="shared" si="17"/>
        <v>622.13316203964143</v>
      </c>
      <c r="R37" s="17">
        <f t="shared" si="25"/>
        <v>622.13316203964143</v>
      </c>
      <c r="S37" s="17">
        <f t="shared" si="26"/>
        <v>329.19039284699903</v>
      </c>
      <c r="T37" s="15">
        <f t="shared" si="27"/>
        <v>0.66830625917522302</v>
      </c>
      <c r="U37" s="15">
        <v>10</v>
      </c>
      <c r="V37" s="15">
        <v>10</v>
      </c>
      <c r="W37" s="31">
        <f t="shared" si="18"/>
        <v>0.1864857818849705</v>
      </c>
      <c r="AE37" s="17">
        <f t="shared" si="28"/>
        <v>622.13316203964143</v>
      </c>
      <c r="AF37" s="4">
        <f t="shared" si="29"/>
        <v>1.1978822948883225</v>
      </c>
      <c r="AG37" s="4">
        <f t="shared" si="30"/>
        <v>0</v>
      </c>
      <c r="AH37" s="4">
        <f t="shared" si="31"/>
        <v>1</v>
      </c>
      <c r="AI37" s="4">
        <f t="shared" si="32"/>
        <v>0</v>
      </c>
      <c r="AJ37" s="4">
        <f t="shared" si="33"/>
        <v>1</v>
      </c>
      <c r="AK37" s="16">
        <f t="shared" si="34"/>
        <v>0.52913172441694001</v>
      </c>
      <c r="AL37" s="15">
        <f t="shared" si="35"/>
        <v>7.1328514154835752</v>
      </c>
    </row>
    <row r="38" spans="1:38">
      <c r="A38" s="1">
        <v>9</v>
      </c>
      <c r="B38" s="4">
        <v>101.6</v>
      </c>
      <c r="C38" s="15">
        <v>1.6</v>
      </c>
      <c r="D38" s="4">
        <v>218</v>
      </c>
      <c r="E38" s="4">
        <v>200</v>
      </c>
      <c r="F38" s="2">
        <v>67.400000000000006</v>
      </c>
      <c r="G38" s="2">
        <f t="shared" si="20"/>
        <v>40.330544421530597</v>
      </c>
      <c r="H38" s="4">
        <v>2323</v>
      </c>
      <c r="I38" s="2">
        <f t="shared" si="21"/>
        <v>22.864173228346459</v>
      </c>
      <c r="J38" s="16">
        <f t="shared" si="22"/>
        <v>1.2013710871515724</v>
      </c>
      <c r="K38" s="74">
        <f t="shared" si="15"/>
        <v>63.499999999999993</v>
      </c>
      <c r="L38" s="76">
        <f t="shared" si="16"/>
        <v>0.65451536643025998</v>
      </c>
      <c r="M38" s="4">
        <v>126</v>
      </c>
      <c r="O38" s="4">
        <f t="shared" si="23"/>
        <v>545</v>
      </c>
      <c r="P38" s="4">
        <f t="shared" si="24"/>
        <v>597</v>
      </c>
      <c r="Q38" s="77">
        <f t="shared" si="17"/>
        <v>622.13316203964143</v>
      </c>
      <c r="R38" s="17">
        <f t="shared" si="25"/>
        <v>622.13316203964143</v>
      </c>
      <c r="S38" s="17">
        <f t="shared" si="26"/>
        <v>329.19039284699903</v>
      </c>
      <c r="T38" s="15">
        <f t="shared" si="27"/>
        <v>0.38275722116399136</v>
      </c>
      <c r="U38" s="15">
        <v>30</v>
      </c>
      <c r="V38" s="15">
        <v>30</v>
      </c>
      <c r="W38" s="31">
        <f t="shared" si="18"/>
        <v>0.1864857818849705</v>
      </c>
      <c r="AE38" s="17">
        <f t="shared" si="28"/>
        <v>622.13316203964143</v>
      </c>
      <c r="AF38" s="4">
        <f t="shared" si="29"/>
        <v>1.1978822948883225</v>
      </c>
      <c r="AG38" s="4">
        <f t="shared" si="30"/>
        <v>0</v>
      </c>
      <c r="AH38" s="4">
        <f t="shared" si="31"/>
        <v>1</v>
      </c>
      <c r="AI38" s="4">
        <f t="shared" si="32"/>
        <v>0</v>
      </c>
      <c r="AJ38" s="4">
        <f t="shared" si="33"/>
        <v>1</v>
      </c>
      <c r="AK38" s="16">
        <f t="shared" si="34"/>
        <v>0.52913172441694001</v>
      </c>
      <c r="AL38" s="15">
        <f t="shared" si="35"/>
        <v>7.1328514154835752</v>
      </c>
    </row>
    <row r="39" spans="1:38">
      <c r="A39" s="1">
        <v>10</v>
      </c>
      <c r="B39" s="4">
        <v>76.099999999999994</v>
      </c>
      <c r="C39" s="15">
        <v>2.6</v>
      </c>
      <c r="D39" s="4">
        <v>341</v>
      </c>
      <c r="E39" s="4">
        <v>201</v>
      </c>
      <c r="F39" s="2">
        <v>85</v>
      </c>
      <c r="G39" s="2">
        <f t="shared" si="20"/>
        <v>42.950434869912755</v>
      </c>
      <c r="H39" s="4">
        <v>1755</v>
      </c>
      <c r="I39" s="2">
        <f t="shared" si="21"/>
        <v>23.061760840998687</v>
      </c>
      <c r="J39" s="16">
        <f t="shared" si="22"/>
        <v>1.2206779731809831</v>
      </c>
      <c r="K39" s="74">
        <f t="shared" si="15"/>
        <v>29.269230769230766</v>
      </c>
      <c r="L39" s="76">
        <f t="shared" si="16"/>
        <v>0.47190580105473717</v>
      </c>
      <c r="M39" s="4">
        <v>190</v>
      </c>
      <c r="O39" s="4">
        <f t="shared" si="23"/>
        <v>490</v>
      </c>
      <c r="P39" s="4">
        <f t="shared" si="24"/>
        <v>581</v>
      </c>
      <c r="Q39" s="77">
        <f t="shared" si="17"/>
        <v>540.30622347901794</v>
      </c>
      <c r="R39" s="17">
        <f t="shared" si="25"/>
        <v>540.30622347901806</v>
      </c>
      <c r="S39" s="17">
        <f t="shared" si="26"/>
        <v>279.38565427724922</v>
      </c>
      <c r="T39" s="15">
        <f t="shared" si="27"/>
        <v>0.68006355047654998</v>
      </c>
      <c r="U39" s="15">
        <v>10</v>
      </c>
      <c r="V39" s="15">
        <v>10</v>
      </c>
      <c r="W39" s="31">
        <f t="shared" si="18"/>
        <v>0.36482628769671821</v>
      </c>
      <c r="AE39" s="17">
        <f t="shared" si="28"/>
        <v>540.30622347901806</v>
      </c>
      <c r="AF39" s="4">
        <f t="shared" si="29"/>
        <v>1.2185550542739849</v>
      </c>
      <c r="AG39" s="4">
        <f t="shared" si="30"/>
        <v>0</v>
      </c>
      <c r="AH39" s="4">
        <f t="shared" si="31"/>
        <v>1</v>
      </c>
      <c r="AI39" s="4">
        <f t="shared" si="32"/>
        <v>0</v>
      </c>
      <c r="AJ39" s="4">
        <f t="shared" si="33"/>
        <v>1</v>
      </c>
      <c r="AK39" s="16">
        <f t="shared" si="34"/>
        <v>0.51708761094457156</v>
      </c>
      <c r="AL39" s="15">
        <f t="shared" si="35"/>
        <v>7.5996306409747412</v>
      </c>
    </row>
    <row r="40" spans="1:38">
      <c r="A40" s="1">
        <v>11</v>
      </c>
      <c r="B40" s="4">
        <v>76.099999999999994</v>
      </c>
      <c r="C40" s="15">
        <v>2.6</v>
      </c>
      <c r="D40" s="4">
        <v>341</v>
      </c>
      <c r="E40" s="4">
        <v>201</v>
      </c>
      <c r="F40" s="2">
        <v>85</v>
      </c>
      <c r="G40" s="2">
        <f t="shared" si="20"/>
        <v>42.950434869912755</v>
      </c>
      <c r="H40" s="4">
        <v>1375</v>
      </c>
      <c r="I40" s="2">
        <f t="shared" si="21"/>
        <v>18.068331143232591</v>
      </c>
      <c r="J40" s="16">
        <f t="shared" si="22"/>
        <v>0.95637163140960224</v>
      </c>
      <c r="K40" s="74">
        <f t="shared" si="15"/>
        <v>29.269230769230766</v>
      </c>
      <c r="L40" s="76">
        <f t="shared" si="16"/>
        <v>0.47190580105473717</v>
      </c>
      <c r="M40" s="4">
        <v>241</v>
      </c>
      <c r="O40" s="4">
        <f t="shared" si="23"/>
        <v>490</v>
      </c>
      <c r="P40" s="4">
        <f t="shared" si="24"/>
        <v>581</v>
      </c>
      <c r="Q40" s="77">
        <f t="shared" si="17"/>
        <v>540.30622347901794</v>
      </c>
      <c r="R40" s="17">
        <f t="shared" si="25"/>
        <v>540.30622347901806</v>
      </c>
      <c r="S40" s="17">
        <f t="shared" si="26"/>
        <v>376.00190502348812</v>
      </c>
      <c r="T40" s="15">
        <f t="shared" si="27"/>
        <v>0.64095419938083875</v>
      </c>
      <c r="U40" s="15">
        <v>10</v>
      </c>
      <c r="V40" s="15">
        <v>10</v>
      </c>
      <c r="W40" s="31">
        <f t="shared" si="18"/>
        <v>0.36482628769671821</v>
      </c>
      <c r="AE40" s="17">
        <f t="shared" si="28"/>
        <v>540.30622347901806</v>
      </c>
      <c r="AF40" s="4">
        <f t="shared" si="29"/>
        <v>0.95470837585568624</v>
      </c>
      <c r="AG40" s="4">
        <f t="shared" si="30"/>
        <v>0</v>
      </c>
      <c r="AH40" s="4">
        <f t="shared" si="31"/>
        <v>1</v>
      </c>
      <c r="AI40" s="4">
        <f t="shared" si="32"/>
        <v>0</v>
      </c>
      <c r="AJ40" s="4">
        <f t="shared" si="33"/>
        <v>1</v>
      </c>
      <c r="AK40" s="16">
        <f t="shared" si="34"/>
        <v>0.69590518984294014</v>
      </c>
      <c r="AL40" s="15">
        <f t="shared" si="35"/>
        <v>2.7328524564628438</v>
      </c>
    </row>
    <row r="41" spans="1:38">
      <c r="A41" s="1">
        <v>12</v>
      </c>
      <c r="B41" s="4">
        <v>76.099999999999994</v>
      </c>
      <c r="C41" s="15">
        <v>2.6</v>
      </c>
      <c r="D41" s="4">
        <v>341</v>
      </c>
      <c r="E41" s="4">
        <v>201</v>
      </c>
      <c r="F41" s="2">
        <v>85</v>
      </c>
      <c r="G41" s="2">
        <f t="shared" si="20"/>
        <v>42.950434869912755</v>
      </c>
      <c r="H41" s="4">
        <v>995</v>
      </c>
      <c r="I41" s="2">
        <f t="shared" si="21"/>
        <v>13.074901445466493</v>
      </c>
      <c r="J41" s="16">
        <f t="shared" si="22"/>
        <v>0.69206528963822123</v>
      </c>
      <c r="K41" s="74">
        <f t="shared" si="15"/>
        <v>29.269230769230766</v>
      </c>
      <c r="L41" s="76">
        <f t="shared" si="16"/>
        <v>0.47190580105473717</v>
      </c>
      <c r="M41" s="4">
        <v>279</v>
      </c>
      <c r="O41" s="4">
        <f t="shared" si="23"/>
        <v>490</v>
      </c>
      <c r="P41" s="4">
        <f t="shared" si="24"/>
        <v>581</v>
      </c>
      <c r="Q41" s="77">
        <f t="shared" si="17"/>
        <v>540.30622347901794</v>
      </c>
      <c r="R41" s="17">
        <f t="shared" si="25"/>
        <v>540.30622347901806</v>
      </c>
      <c r="S41" s="17">
        <f t="shared" si="26"/>
        <v>460.03455560423464</v>
      </c>
      <c r="T41" s="15">
        <f t="shared" si="27"/>
        <v>0.60647618010683146</v>
      </c>
      <c r="U41" s="15">
        <v>10</v>
      </c>
      <c r="V41" s="15">
        <v>10</v>
      </c>
      <c r="W41" s="31">
        <f t="shared" si="18"/>
        <v>0.36482628769671821</v>
      </c>
      <c r="AE41" s="17">
        <f t="shared" si="28"/>
        <v>540.30622347901806</v>
      </c>
      <c r="AF41" s="4">
        <f t="shared" si="29"/>
        <v>0.69086169743738746</v>
      </c>
      <c r="AG41" s="4">
        <f t="shared" si="30"/>
        <v>0</v>
      </c>
      <c r="AH41" s="4">
        <f t="shared" si="31"/>
        <v>1</v>
      </c>
      <c r="AI41" s="4">
        <f t="shared" si="32"/>
        <v>0</v>
      </c>
      <c r="AJ41" s="4">
        <f t="shared" si="33"/>
        <v>1</v>
      </c>
      <c r="AK41" s="16">
        <f t="shared" si="34"/>
        <v>0.85143301263880289</v>
      </c>
      <c r="AL41" s="15">
        <f t="shared" si="35"/>
        <v>0.23298664217149323</v>
      </c>
    </row>
    <row r="42" spans="1:38">
      <c r="A42" s="1">
        <v>13</v>
      </c>
      <c r="B42" s="4">
        <v>76.099999999999994</v>
      </c>
      <c r="C42" s="15">
        <v>2.6</v>
      </c>
      <c r="D42" s="4">
        <v>341</v>
      </c>
      <c r="E42" s="4">
        <v>201</v>
      </c>
      <c r="F42" s="2">
        <v>85</v>
      </c>
      <c r="G42" s="2">
        <f t="shared" si="20"/>
        <v>42.950434869912755</v>
      </c>
      <c r="H42" s="4">
        <v>615</v>
      </c>
      <c r="I42" s="2">
        <f t="shared" si="21"/>
        <v>8.0814717477003946</v>
      </c>
      <c r="J42" s="16">
        <f t="shared" si="22"/>
        <v>0.42775894786684027</v>
      </c>
      <c r="K42" s="74">
        <f t="shared" si="15"/>
        <v>29.269230769230766</v>
      </c>
      <c r="L42" s="76">
        <f t="shared" si="16"/>
        <v>0.47190580105473717</v>
      </c>
      <c r="M42" s="4">
        <v>327</v>
      </c>
      <c r="O42" s="4">
        <f t="shared" si="23"/>
        <v>490</v>
      </c>
      <c r="P42" s="4">
        <f t="shared" si="24"/>
        <v>581</v>
      </c>
      <c r="Q42" s="77">
        <f t="shared" si="17"/>
        <v>540.30622347901794</v>
      </c>
      <c r="R42" s="17">
        <f t="shared" si="25"/>
        <v>540.30622347901806</v>
      </c>
      <c r="S42" s="17">
        <f t="shared" si="26"/>
        <v>510.76703909286186</v>
      </c>
      <c r="T42" s="15">
        <f t="shared" si="27"/>
        <v>0.6402135904868923</v>
      </c>
      <c r="U42" s="15">
        <v>10</v>
      </c>
      <c r="V42" s="15">
        <v>10</v>
      </c>
      <c r="W42" s="31">
        <f t="shared" si="18"/>
        <v>0.36482628769671821</v>
      </c>
      <c r="AE42" s="17">
        <f t="shared" si="28"/>
        <v>540.30622347901806</v>
      </c>
      <c r="AF42" s="4">
        <f t="shared" si="29"/>
        <v>0.42701501901908873</v>
      </c>
      <c r="AG42" s="4">
        <f t="shared" si="30"/>
        <v>0.10003319810069522</v>
      </c>
      <c r="AH42" s="4">
        <f t="shared" si="31"/>
        <v>0.96350750950954434</v>
      </c>
      <c r="AI42" s="4">
        <f t="shared" si="32"/>
        <v>0</v>
      </c>
      <c r="AJ42" s="4">
        <f t="shared" si="33"/>
        <v>1</v>
      </c>
      <c r="AK42" s="16">
        <f t="shared" si="34"/>
        <v>0.94532880965917043</v>
      </c>
      <c r="AL42" s="15">
        <f t="shared" si="35"/>
        <v>0.10003319810069522</v>
      </c>
    </row>
    <row r="43" spans="1:38">
      <c r="A43" s="1">
        <v>14</v>
      </c>
      <c r="B43" s="4">
        <v>76.099999999999994</v>
      </c>
      <c r="C43" s="15">
        <v>2.6</v>
      </c>
      <c r="D43" s="4">
        <v>341</v>
      </c>
      <c r="E43" s="4">
        <v>201</v>
      </c>
      <c r="F43" s="2">
        <v>85</v>
      </c>
      <c r="G43" s="2">
        <f t="shared" si="20"/>
        <v>42.950434869912755</v>
      </c>
      <c r="H43" s="4">
        <v>520</v>
      </c>
      <c r="I43" s="2">
        <f t="shared" si="21"/>
        <v>6.8331143232588705</v>
      </c>
      <c r="J43" s="16">
        <f t="shared" si="22"/>
        <v>0.36168236242399504</v>
      </c>
      <c r="K43" s="74">
        <f t="shared" si="15"/>
        <v>29.269230769230766</v>
      </c>
      <c r="L43" s="76">
        <f t="shared" si="16"/>
        <v>0.47190580105473717</v>
      </c>
      <c r="M43" s="4">
        <v>425</v>
      </c>
      <c r="O43" s="4">
        <f t="shared" si="23"/>
        <v>490</v>
      </c>
      <c r="P43" s="4">
        <f t="shared" si="24"/>
        <v>581</v>
      </c>
      <c r="Q43" s="77">
        <f t="shared" si="17"/>
        <v>540.30622347901794</v>
      </c>
      <c r="R43" s="17">
        <f t="shared" si="25"/>
        <v>540.30622347901806</v>
      </c>
      <c r="S43" s="17">
        <f t="shared" si="26"/>
        <v>520.10296464932765</v>
      </c>
      <c r="T43" s="15">
        <f t="shared" si="27"/>
        <v>0.817145890115336</v>
      </c>
      <c r="U43" s="15">
        <v>10</v>
      </c>
      <c r="V43" s="15">
        <v>10</v>
      </c>
      <c r="W43" s="31">
        <f t="shared" si="18"/>
        <v>0.36482628769671821</v>
      </c>
      <c r="AE43" s="17">
        <f t="shared" si="28"/>
        <v>540.30622347901806</v>
      </c>
      <c r="AF43" s="4">
        <f t="shared" si="29"/>
        <v>0.36105334941451406</v>
      </c>
      <c r="AG43" s="4">
        <f t="shared" si="30"/>
        <v>0.43662489492995649</v>
      </c>
      <c r="AH43" s="4">
        <f t="shared" si="31"/>
        <v>0.93052667470725703</v>
      </c>
      <c r="AI43" s="4">
        <f t="shared" si="32"/>
        <v>0</v>
      </c>
      <c r="AJ43" s="4">
        <f t="shared" si="33"/>
        <v>1</v>
      </c>
      <c r="AK43" s="16">
        <f t="shared" si="34"/>
        <v>0.9626077621323661</v>
      </c>
      <c r="AL43" s="15">
        <f t="shared" si="35"/>
        <v>0.43662489492995649</v>
      </c>
    </row>
    <row r="44" spans="1:38">
      <c r="A44" s="1">
        <v>15</v>
      </c>
      <c r="B44" s="4">
        <v>76.099999999999994</v>
      </c>
      <c r="C44" s="15">
        <v>3.2</v>
      </c>
      <c r="D44" s="4">
        <v>332</v>
      </c>
      <c r="E44" s="4">
        <v>236</v>
      </c>
      <c r="F44" s="2">
        <v>85</v>
      </c>
      <c r="G44" s="2">
        <f t="shared" si="20"/>
        <v>42.950434869912755</v>
      </c>
      <c r="H44" s="4">
        <v>1755</v>
      </c>
      <c r="I44" s="2">
        <f t="shared" si="21"/>
        <v>23.061760840998687</v>
      </c>
      <c r="J44" s="16">
        <f t="shared" si="22"/>
        <v>1.1068055260823593</v>
      </c>
      <c r="K44" s="74">
        <f t="shared" si="15"/>
        <v>23.781249999999996</v>
      </c>
      <c r="L44" s="76">
        <f t="shared" si="16"/>
        <v>0.37330378250591012</v>
      </c>
      <c r="M44" s="4">
        <v>185</v>
      </c>
      <c r="O44" s="4">
        <f t="shared" si="23"/>
        <v>519</v>
      </c>
      <c r="P44" s="4">
        <f t="shared" si="24"/>
        <v>625</v>
      </c>
      <c r="Q44" s="77">
        <f t="shared" si="17"/>
        <v>567.63355567182805</v>
      </c>
      <c r="R44" s="17">
        <f t="shared" si="25"/>
        <v>567.63355567182816</v>
      </c>
      <c r="S44" s="17">
        <f t="shared" si="26"/>
        <v>335.67460114327542</v>
      </c>
      <c r="T44" s="15">
        <f t="shared" si="27"/>
        <v>0.5511289783912986</v>
      </c>
      <c r="U44" s="15">
        <v>10</v>
      </c>
      <c r="V44" s="15">
        <v>10</v>
      </c>
      <c r="W44" s="31">
        <f t="shared" si="18"/>
        <v>0.40638958956276139</v>
      </c>
      <c r="AE44" s="17">
        <f t="shared" si="28"/>
        <v>567.63355567182816</v>
      </c>
      <c r="AF44" s="4">
        <f t="shared" si="29"/>
        <v>1.1053976418463864</v>
      </c>
      <c r="AG44" s="4">
        <f t="shared" si="30"/>
        <v>0</v>
      </c>
      <c r="AH44" s="4">
        <f t="shared" si="31"/>
        <v>1</v>
      </c>
      <c r="AI44" s="4">
        <f t="shared" si="32"/>
        <v>0</v>
      </c>
      <c r="AJ44" s="4">
        <f t="shared" si="33"/>
        <v>1</v>
      </c>
      <c r="AK44" s="16">
        <f t="shared" si="34"/>
        <v>0.59135792412057897</v>
      </c>
      <c r="AL44" s="15">
        <f t="shared" si="35"/>
        <v>5.2225107180342381</v>
      </c>
    </row>
    <row r="45" spans="1:38">
      <c r="A45" s="1">
        <v>16</v>
      </c>
      <c r="B45" s="4">
        <v>76.099999999999994</v>
      </c>
      <c r="C45" s="15">
        <v>3.2</v>
      </c>
      <c r="D45" s="4">
        <v>332</v>
      </c>
      <c r="E45" s="4">
        <v>236</v>
      </c>
      <c r="F45" s="2">
        <v>85</v>
      </c>
      <c r="G45" s="2">
        <f t="shared" si="20"/>
        <v>42.950434869912755</v>
      </c>
      <c r="H45" s="4">
        <v>1375</v>
      </c>
      <c r="I45" s="2">
        <f t="shared" si="21"/>
        <v>18.068331143232591</v>
      </c>
      <c r="J45" s="16">
        <f t="shared" si="22"/>
        <v>0.86715532670270323</v>
      </c>
      <c r="K45" s="74">
        <f t="shared" si="15"/>
        <v>23.781249999999996</v>
      </c>
      <c r="L45" s="76">
        <f t="shared" si="16"/>
        <v>0.37330378250591012</v>
      </c>
      <c r="M45" s="4">
        <v>237</v>
      </c>
      <c r="O45" s="4">
        <f t="shared" si="23"/>
        <v>519</v>
      </c>
      <c r="P45" s="4">
        <f t="shared" si="24"/>
        <v>625</v>
      </c>
      <c r="Q45" s="77">
        <f t="shared" si="17"/>
        <v>567.63355567182805</v>
      </c>
      <c r="R45" s="17">
        <f t="shared" si="25"/>
        <v>567.63355567182816</v>
      </c>
      <c r="S45" s="17">
        <f t="shared" si="26"/>
        <v>428.66015064847164</v>
      </c>
      <c r="T45" s="15">
        <f t="shared" si="27"/>
        <v>0.55288554264134282</v>
      </c>
      <c r="U45" s="15">
        <v>10</v>
      </c>
      <c r="V45" s="15">
        <v>10</v>
      </c>
      <c r="W45" s="31">
        <f t="shared" si="18"/>
        <v>0.40638958956276139</v>
      </c>
      <c r="AE45" s="17">
        <f t="shared" si="28"/>
        <v>567.63355567182816</v>
      </c>
      <c r="AF45" s="4">
        <f t="shared" si="29"/>
        <v>0.86605228349788121</v>
      </c>
      <c r="AG45" s="4">
        <f t="shared" si="30"/>
        <v>0</v>
      </c>
      <c r="AH45" s="4">
        <f t="shared" si="31"/>
        <v>1</v>
      </c>
      <c r="AI45" s="4">
        <f t="shared" si="32"/>
        <v>0</v>
      </c>
      <c r="AJ45" s="4">
        <f t="shared" si="33"/>
        <v>1</v>
      </c>
      <c r="AK45" s="16">
        <f t="shared" si="34"/>
        <v>0.75517056094600821</v>
      </c>
      <c r="AL45" s="15">
        <f t="shared" si="35"/>
        <v>1.6288242370714041</v>
      </c>
    </row>
    <row r="46" spans="1:38">
      <c r="A46" s="1">
        <v>17</v>
      </c>
      <c r="B46" s="4">
        <v>76.099999999999994</v>
      </c>
      <c r="C46" s="15">
        <v>3.2</v>
      </c>
      <c r="D46" s="4">
        <v>332</v>
      </c>
      <c r="E46" s="4">
        <v>236</v>
      </c>
      <c r="F46" s="2">
        <v>85</v>
      </c>
      <c r="G46" s="2">
        <f t="shared" si="20"/>
        <v>42.950434869912755</v>
      </c>
      <c r="H46" s="4">
        <v>995</v>
      </c>
      <c r="I46" s="2">
        <f t="shared" si="21"/>
        <v>13.074901445466493</v>
      </c>
      <c r="J46" s="16">
        <f t="shared" si="22"/>
        <v>0.62750512732304708</v>
      </c>
      <c r="K46" s="74">
        <f t="shared" si="15"/>
        <v>23.781249999999996</v>
      </c>
      <c r="L46" s="76">
        <f t="shared" si="16"/>
        <v>0.37330378250591012</v>
      </c>
      <c r="M46" s="4">
        <v>306</v>
      </c>
      <c r="O46" s="4">
        <f t="shared" si="23"/>
        <v>519</v>
      </c>
      <c r="P46" s="4">
        <f t="shared" si="24"/>
        <v>625</v>
      </c>
      <c r="Q46" s="77">
        <f t="shared" si="17"/>
        <v>567.63355567182805</v>
      </c>
      <c r="R46" s="17">
        <f t="shared" si="25"/>
        <v>567.63355567182816</v>
      </c>
      <c r="S46" s="17">
        <f t="shared" si="26"/>
        <v>499.0981336401847</v>
      </c>
      <c r="T46" s="15">
        <f t="shared" si="27"/>
        <v>0.61310587913479331</v>
      </c>
      <c r="U46" s="15">
        <v>10</v>
      </c>
      <c r="V46" s="15">
        <v>10</v>
      </c>
      <c r="W46" s="31">
        <f t="shared" si="18"/>
        <v>0.40638958956276139</v>
      </c>
      <c r="AE46" s="17">
        <f t="shared" si="28"/>
        <v>567.63355567182816</v>
      </c>
      <c r="AF46" s="4">
        <f t="shared" si="29"/>
        <v>0.62670692514937587</v>
      </c>
      <c r="AG46" s="4">
        <f t="shared" si="30"/>
        <v>0</v>
      </c>
      <c r="AH46" s="4">
        <f t="shared" si="31"/>
        <v>1</v>
      </c>
      <c r="AI46" s="4">
        <f t="shared" si="32"/>
        <v>0</v>
      </c>
      <c r="AJ46" s="4">
        <f t="shared" si="33"/>
        <v>1</v>
      </c>
      <c r="AK46" s="16">
        <f t="shared" si="34"/>
        <v>0.87926115123598059</v>
      </c>
      <c r="AL46" s="15">
        <f t="shared" si="35"/>
        <v>0</v>
      </c>
    </row>
    <row r="47" spans="1:38">
      <c r="A47" s="1">
        <v>18</v>
      </c>
      <c r="B47" s="4">
        <v>76.099999999999994</v>
      </c>
      <c r="C47" s="15">
        <v>3.2</v>
      </c>
      <c r="D47" s="4">
        <v>332</v>
      </c>
      <c r="E47" s="4">
        <v>236</v>
      </c>
      <c r="F47" s="2">
        <v>85</v>
      </c>
      <c r="G47" s="2">
        <f t="shared" si="20"/>
        <v>42.950434869912755</v>
      </c>
      <c r="H47" s="4">
        <v>615</v>
      </c>
      <c r="I47" s="2">
        <f t="shared" si="21"/>
        <v>8.0814717477003946</v>
      </c>
      <c r="J47" s="16">
        <f t="shared" si="22"/>
        <v>0.38785492794339088</v>
      </c>
      <c r="K47" s="74">
        <f t="shared" si="15"/>
        <v>23.781249999999996</v>
      </c>
      <c r="L47" s="76">
        <f t="shared" si="16"/>
        <v>0.37330378250591012</v>
      </c>
      <c r="M47" s="4">
        <v>388</v>
      </c>
      <c r="O47" s="4">
        <f t="shared" si="23"/>
        <v>519</v>
      </c>
      <c r="P47" s="4">
        <f t="shared" si="24"/>
        <v>625</v>
      </c>
      <c r="Q47" s="77">
        <f t="shared" si="17"/>
        <v>567.63355567182805</v>
      </c>
      <c r="R47" s="17">
        <f t="shared" si="25"/>
        <v>567.63355567182816</v>
      </c>
      <c r="S47" s="17">
        <f t="shared" si="26"/>
        <v>542.63156836499832</v>
      </c>
      <c r="T47" s="15">
        <f t="shared" si="27"/>
        <v>0.71503396156821786</v>
      </c>
      <c r="U47" s="15">
        <v>10</v>
      </c>
      <c r="V47" s="15">
        <v>10</v>
      </c>
      <c r="W47" s="31">
        <f t="shared" si="18"/>
        <v>0.40638958956276139</v>
      </c>
      <c r="AE47" s="17">
        <f t="shared" si="28"/>
        <v>567.63355567182816</v>
      </c>
      <c r="AF47" s="4">
        <f t="shared" si="29"/>
        <v>0.38736156680087047</v>
      </c>
      <c r="AG47" s="4">
        <f t="shared" si="30"/>
        <v>0.28464373256912578</v>
      </c>
      <c r="AH47" s="4">
        <f t="shared" si="31"/>
        <v>0.94368078340043526</v>
      </c>
      <c r="AI47" s="4">
        <f t="shared" si="32"/>
        <v>0</v>
      </c>
      <c r="AJ47" s="4">
        <f t="shared" si="33"/>
        <v>1</v>
      </c>
      <c r="AK47" s="16">
        <f t="shared" si="34"/>
        <v>0.95595400050435964</v>
      </c>
      <c r="AL47" s="15">
        <f t="shared" si="35"/>
        <v>0.28464373256912578</v>
      </c>
    </row>
    <row r="48" spans="1:38">
      <c r="A48" s="84"/>
      <c r="K48" s="74"/>
      <c r="L48" s="76"/>
      <c r="Q48" s="77"/>
      <c r="R48" s="17"/>
      <c r="S48" s="29" t="s">
        <v>119</v>
      </c>
      <c r="T48" s="30">
        <f>AVERAGE(T30:T47)</f>
        <v>0.58908582371248253</v>
      </c>
      <c r="W48" s="31"/>
      <c r="AE48" s="17"/>
    </row>
    <row r="49" spans="1:38">
      <c r="A49" s="83" t="s">
        <v>120</v>
      </c>
      <c r="B49" s="83">
        <v>1994</v>
      </c>
      <c r="C49" s="42" t="s">
        <v>121</v>
      </c>
      <c r="G49" s="85" t="s">
        <v>118</v>
      </c>
      <c r="K49" s="74"/>
      <c r="L49" s="76"/>
      <c r="Q49" s="77"/>
      <c r="R49" s="17"/>
      <c r="S49" s="17"/>
      <c r="T49" s="15"/>
      <c r="W49" s="31"/>
      <c r="AE49" s="17"/>
    </row>
    <row r="50" spans="1:38">
      <c r="A50" s="1" t="s">
        <v>122</v>
      </c>
      <c r="B50" s="4">
        <v>76</v>
      </c>
      <c r="C50" s="15">
        <v>2.2000000000000002</v>
      </c>
      <c r="D50" s="4">
        <v>300</v>
      </c>
      <c r="E50" s="4">
        <v>167</v>
      </c>
      <c r="F50" s="2">
        <v>57</v>
      </c>
      <c r="G50" s="2">
        <f t="shared" ref="G50:G65" si="36">22*((F50+8)/10)^0.3</f>
        <v>38.574178676770629</v>
      </c>
      <c r="H50" s="4">
        <v>611</v>
      </c>
      <c r="I50" s="2">
        <f t="shared" ref="I50:I65" si="37">(H50/B50)</f>
        <v>8.0394736842105257</v>
      </c>
      <c r="J50" s="16">
        <f t="shared" ref="J50:J65" si="38">SQRT((64*AE50*H50*H50)/(PI()^3*((B50^4-(B50-2*C50)^4)*E50+(B50-2*C50)^4*G50*0.8/1.35)))</f>
        <v>0.40656872436178254</v>
      </c>
      <c r="K50" s="74">
        <f t="shared" si="15"/>
        <v>34.54545454545454</v>
      </c>
      <c r="L50" s="76">
        <f t="shared" si="16"/>
        <v>0.49000644745325589</v>
      </c>
      <c r="M50" s="4">
        <v>246</v>
      </c>
      <c r="N50" s="4">
        <v>23</v>
      </c>
      <c r="O50" s="4">
        <f t="shared" ref="O50:O65" si="39">ROUND((0.85*F50*(B50-2*C50)^2+D50*(B50*B50-(B50-2*C50)^2))*PI()/4000,0)</f>
        <v>348</v>
      </c>
      <c r="P50" s="4">
        <f t="shared" ref="P50:P65" si="40">ROUND((0.85*F50+6*C50*D50/(B50-2*C50))*PI()*(B50-2*C50)^2/4000,0)</f>
        <v>418</v>
      </c>
      <c r="Q50" s="77">
        <f t="shared" si="17"/>
        <v>382.52497105822067</v>
      </c>
      <c r="R50" s="17">
        <f t="shared" ref="R50:R65" si="41">0.00025*PI()*((B50*B50-(B50-2*C50)^2)*D50*AJ50+F50*(B50-2*C50)^2*(1+AI50*C50*D50/(B50*F50)))</f>
        <v>382.52497105822067</v>
      </c>
      <c r="S50" s="17">
        <f t="shared" ref="S50:S65" si="42">AK50*R50</f>
        <v>363.79982577031268</v>
      </c>
      <c r="T50" s="15">
        <f t="shared" ref="T50:T65" si="43">M50/S50</f>
        <v>0.67619603577081877</v>
      </c>
      <c r="U50" s="15">
        <v>15</v>
      </c>
      <c r="V50" s="15">
        <v>15</v>
      </c>
      <c r="W50" s="31">
        <f t="shared" si="18"/>
        <v>0.37699111843077521</v>
      </c>
      <c r="Y50" s="15">
        <v>0</v>
      </c>
      <c r="Z50" s="4">
        <v>395</v>
      </c>
      <c r="AA50" s="18">
        <v>3.5000000000000001E-3</v>
      </c>
      <c r="AB50" s="4">
        <v>1.2</v>
      </c>
      <c r="AE50" s="17">
        <f t="shared" ref="AE50:AE65" si="44">0.00025*PI()*((B50*B50-(B50-2*C50)^2)*D50+F50*(B50-2*C50)^2)</f>
        <v>382.52497105822067</v>
      </c>
      <c r="AF50" s="4">
        <f t="shared" ref="AF50:AF65" si="45">SQRT((64*AE50*H50*H50)/(PI()^3*((B50^4-(B50-2*C50)^4)*E50+(B50-2*C50)^4*G50*0.6)))</f>
        <v>0.40571533878701921</v>
      </c>
      <c r="AG50" s="4">
        <f t="shared" ref="AG50:AG65" si="46">IF(AF50&gt;0.5,0,AL50)</f>
        <v>0.19255014660026371</v>
      </c>
      <c r="AH50" s="4">
        <f t="shared" ref="AH50:AH65" si="47">IF((0.25*(3+2*AF50))&gt;1,1,(0.25*(3+2*AF50)))</f>
        <v>0.95285766939350958</v>
      </c>
      <c r="AI50" s="4">
        <f t="shared" ref="AI50:AI65" si="48">IF((U50+V50)&gt;(0.2*B50),0,AG50*(1-5*(U50+V50)/B50))</f>
        <v>0</v>
      </c>
      <c r="AJ50" s="4">
        <f t="shared" ref="AJ50:AJ65" si="49">IF((U50+V50)&gt;(0.2*B50),1,(AH50+(1-AH50)*5*(U50+V50)/B50))</f>
        <v>1</v>
      </c>
      <c r="AK50" s="16">
        <f t="shared" ref="AK50:AK65" si="50">IF(J50&lt;0.2,1,1/(0.5*(1+0.21*(J50-0.2)+J50*J50)+SQRT((0.5*(1+0.21*(J50-0.2)+J50*J50))^2-J50*J50)))</f>
        <v>0.95104856753245004</v>
      </c>
      <c r="AL50" s="15">
        <f t="shared" ref="AL50:AL65" si="51">IF((4.9-18.5*AF50+17*AF50*AF50)&lt;0,0,(4.9-18.5*AF50+17*AF50*AF50))</f>
        <v>0.19255014660026371</v>
      </c>
    </row>
    <row r="51" spans="1:38">
      <c r="A51" s="1" t="s">
        <v>123</v>
      </c>
      <c r="B51" s="4">
        <v>76</v>
      </c>
      <c r="C51" s="15">
        <v>2.2000000000000002</v>
      </c>
      <c r="D51" s="4">
        <v>300</v>
      </c>
      <c r="E51" s="4">
        <v>167</v>
      </c>
      <c r="F51" s="2">
        <v>57</v>
      </c>
      <c r="G51" s="2">
        <f t="shared" si="36"/>
        <v>38.574178676770629</v>
      </c>
      <c r="H51" s="4">
        <v>841</v>
      </c>
      <c r="I51" s="2">
        <f t="shared" si="37"/>
        <v>11.065789473684211</v>
      </c>
      <c r="J51" s="16">
        <f t="shared" si="38"/>
        <v>0.5596142343506697</v>
      </c>
      <c r="K51" s="74">
        <f t="shared" si="15"/>
        <v>34.54545454545454</v>
      </c>
      <c r="L51" s="76">
        <f t="shared" si="16"/>
        <v>0.49000644745325589</v>
      </c>
      <c r="M51" s="4">
        <v>208</v>
      </c>
      <c r="N51" s="4">
        <v>22</v>
      </c>
      <c r="O51" s="4">
        <f t="shared" si="39"/>
        <v>348</v>
      </c>
      <c r="P51" s="4">
        <f t="shared" si="40"/>
        <v>418</v>
      </c>
      <c r="Q51" s="77">
        <f t="shared" si="17"/>
        <v>382.52497105822067</v>
      </c>
      <c r="R51" s="17">
        <f t="shared" si="41"/>
        <v>382.52497105822067</v>
      </c>
      <c r="S51" s="17">
        <f t="shared" si="42"/>
        <v>346.05976534533397</v>
      </c>
      <c r="T51" s="15">
        <f t="shared" si="43"/>
        <v>0.60105224827982018</v>
      </c>
      <c r="U51" s="15">
        <v>15</v>
      </c>
      <c r="V51" s="15">
        <v>15</v>
      </c>
      <c r="W51" s="31">
        <f t="shared" si="18"/>
        <v>0.37699111843077521</v>
      </c>
      <c r="Y51" s="15">
        <v>0</v>
      </c>
      <c r="Z51" s="4">
        <v>395</v>
      </c>
      <c r="AA51" s="18">
        <v>3.5000000000000001E-3</v>
      </c>
      <c r="AB51" s="4">
        <v>1.2</v>
      </c>
      <c r="AE51" s="17">
        <f t="shared" si="44"/>
        <v>382.52497105822067</v>
      </c>
      <c r="AF51" s="4">
        <f t="shared" si="45"/>
        <v>0.55843960707018525</v>
      </c>
      <c r="AG51" s="4">
        <f t="shared" si="46"/>
        <v>0</v>
      </c>
      <c r="AH51" s="4">
        <f t="shared" si="47"/>
        <v>1</v>
      </c>
      <c r="AI51" s="4">
        <f t="shared" si="48"/>
        <v>0</v>
      </c>
      <c r="AJ51" s="4">
        <f t="shared" si="49"/>
        <v>1</v>
      </c>
      <c r="AK51" s="16">
        <f t="shared" si="50"/>
        <v>0.90467235220746767</v>
      </c>
      <c r="AL51" s="15">
        <f t="shared" si="51"/>
        <v>0</v>
      </c>
    </row>
    <row r="52" spans="1:38">
      <c r="A52" s="1" t="s">
        <v>124</v>
      </c>
      <c r="B52" s="4">
        <v>76</v>
      </c>
      <c r="C52" s="15">
        <v>2.2000000000000002</v>
      </c>
      <c r="D52" s="4">
        <v>300</v>
      </c>
      <c r="E52" s="4">
        <v>167</v>
      </c>
      <c r="F52" s="2">
        <v>57</v>
      </c>
      <c r="G52" s="2">
        <f t="shared" si="36"/>
        <v>38.574178676770629</v>
      </c>
      <c r="H52" s="4">
        <v>1071</v>
      </c>
      <c r="I52" s="2">
        <f t="shared" si="37"/>
        <v>14.092105263157896</v>
      </c>
      <c r="J52" s="16">
        <f t="shared" si="38"/>
        <v>0.7126597443395567</v>
      </c>
      <c r="K52" s="74">
        <f t="shared" si="15"/>
        <v>34.54545454545454</v>
      </c>
      <c r="L52" s="76">
        <f t="shared" si="16"/>
        <v>0.49000644745325589</v>
      </c>
      <c r="M52" s="4">
        <v>184</v>
      </c>
      <c r="N52" s="4">
        <v>23</v>
      </c>
      <c r="O52" s="4">
        <f t="shared" si="39"/>
        <v>348</v>
      </c>
      <c r="P52" s="4">
        <f t="shared" si="40"/>
        <v>418</v>
      </c>
      <c r="Q52" s="77">
        <f t="shared" si="17"/>
        <v>382.52497105822067</v>
      </c>
      <c r="R52" s="17">
        <f t="shared" si="41"/>
        <v>382.52497105822067</v>
      </c>
      <c r="S52" s="17">
        <f t="shared" si="42"/>
        <v>321.97769860598089</v>
      </c>
      <c r="T52" s="15">
        <f t="shared" si="43"/>
        <v>0.57146815073415802</v>
      </c>
      <c r="U52" s="15">
        <v>15</v>
      </c>
      <c r="V52" s="15">
        <v>15</v>
      </c>
      <c r="W52" s="31">
        <f t="shared" si="18"/>
        <v>0.37699111843077521</v>
      </c>
      <c r="Y52" s="15">
        <v>0</v>
      </c>
      <c r="Z52" s="4">
        <v>395</v>
      </c>
      <c r="AA52" s="18">
        <v>3.5000000000000001E-3</v>
      </c>
      <c r="AB52" s="4">
        <v>1.2</v>
      </c>
      <c r="AE52" s="17">
        <f t="shared" si="44"/>
        <v>382.52497105822067</v>
      </c>
      <c r="AF52" s="4">
        <f t="shared" si="45"/>
        <v>0.71116387535335113</v>
      </c>
      <c r="AG52" s="4">
        <f t="shared" si="46"/>
        <v>0</v>
      </c>
      <c r="AH52" s="4">
        <f t="shared" si="47"/>
        <v>1</v>
      </c>
      <c r="AI52" s="4">
        <f t="shared" si="48"/>
        <v>0</v>
      </c>
      <c r="AJ52" s="4">
        <f t="shared" si="49"/>
        <v>1</v>
      </c>
      <c r="AK52" s="16">
        <f t="shared" si="50"/>
        <v>0.84171681057908132</v>
      </c>
      <c r="AL52" s="15">
        <f t="shared" si="51"/>
        <v>0.34128728529214847</v>
      </c>
    </row>
    <row r="53" spans="1:38">
      <c r="A53" s="1" t="s">
        <v>125</v>
      </c>
      <c r="B53" s="4">
        <v>76</v>
      </c>
      <c r="C53" s="15">
        <v>2.2000000000000002</v>
      </c>
      <c r="D53" s="4">
        <v>300</v>
      </c>
      <c r="E53" s="4">
        <v>167</v>
      </c>
      <c r="F53" s="2">
        <v>57</v>
      </c>
      <c r="G53" s="2">
        <f t="shared" si="36"/>
        <v>38.574178676770629</v>
      </c>
      <c r="H53" s="4">
        <v>1286</v>
      </c>
      <c r="I53" s="2">
        <f t="shared" si="37"/>
        <v>16.921052631578949</v>
      </c>
      <c r="J53" s="16">
        <f t="shared" si="38"/>
        <v>0.85572402541612502</v>
      </c>
      <c r="K53" s="74">
        <f t="shared" si="15"/>
        <v>34.54545454545454</v>
      </c>
      <c r="L53" s="76">
        <f t="shared" si="16"/>
        <v>0.49000644745325589</v>
      </c>
      <c r="M53" s="4">
        <v>162</v>
      </c>
      <c r="N53" s="4">
        <v>25</v>
      </c>
      <c r="O53" s="4">
        <f t="shared" si="39"/>
        <v>348</v>
      </c>
      <c r="P53" s="4">
        <f t="shared" si="40"/>
        <v>418</v>
      </c>
      <c r="Q53" s="77">
        <f t="shared" si="17"/>
        <v>382.52497105822067</v>
      </c>
      <c r="R53" s="17">
        <f t="shared" si="41"/>
        <v>382.52497105822067</v>
      </c>
      <c r="S53" s="17">
        <f t="shared" si="42"/>
        <v>291.62138104456596</v>
      </c>
      <c r="T53" s="15">
        <f t="shared" si="43"/>
        <v>0.55551482343210956</v>
      </c>
      <c r="U53" s="15">
        <v>15</v>
      </c>
      <c r="V53" s="15">
        <v>15</v>
      </c>
      <c r="W53" s="31">
        <f t="shared" si="18"/>
        <v>0.37699111843077521</v>
      </c>
      <c r="Y53" s="15">
        <v>0</v>
      </c>
      <c r="Z53" s="4">
        <v>395</v>
      </c>
      <c r="AA53" s="18">
        <v>3.5000000000000001E-3</v>
      </c>
      <c r="AB53" s="4">
        <v>1.2</v>
      </c>
      <c r="AE53" s="17">
        <f t="shared" si="44"/>
        <v>382.52497105822067</v>
      </c>
      <c r="AF53" s="4">
        <f t="shared" si="45"/>
        <v>0.85392786527022368</v>
      </c>
      <c r="AG53" s="4">
        <f t="shared" si="46"/>
        <v>0</v>
      </c>
      <c r="AH53" s="4">
        <f t="shared" si="47"/>
        <v>1</v>
      </c>
      <c r="AI53" s="4">
        <f t="shared" si="48"/>
        <v>0</v>
      </c>
      <c r="AJ53" s="4">
        <f t="shared" si="49"/>
        <v>1</v>
      </c>
      <c r="AK53" s="16">
        <f t="shared" si="50"/>
        <v>0.76235906962576017</v>
      </c>
      <c r="AL53" s="15">
        <f t="shared" si="51"/>
        <v>1.4986120769452054</v>
      </c>
    </row>
    <row r="54" spans="1:38">
      <c r="A54" s="1" t="s">
        <v>126</v>
      </c>
      <c r="B54" s="4">
        <v>76</v>
      </c>
      <c r="C54" s="15">
        <v>2.2000000000000002</v>
      </c>
      <c r="D54" s="4">
        <v>300</v>
      </c>
      <c r="E54" s="4">
        <v>167</v>
      </c>
      <c r="F54" s="2">
        <v>57</v>
      </c>
      <c r="G54" s="2">
        <f t="shared" si="36"/>
        <v>38.574178676770629</v>
      </c>
      <c r="H54" s="4">
        <v>1526</v>
      </c>
      <c r="I54" s="2">
        <f t="shared" si="37"/>
        <v>20.078947368421051</v>
      </c>
      <c r="J54" s="16">
        <f t="shared" si="38"/>
        <v>1.0154236880132246</v>
      </c>
      <c r="K54" s="74">
        <f t="shared" si="15"/>
        <v>34.54545454545454</v>
      </c>
      <c r="L54" s="76">
        <f t="shared" si="16"/>
        <v>0.49000644745325589</v>
      </c>
      <c r="M54" s="4">
        <v>141</v>
      </c>
      <c r="N54" s="4">
        <v>27</v>
      </c>
      <c r="O54" s="4">
        <f t="shared" si="39"/>
        <v>348</v>
      </c>
      <c r="P54" s="4">
        <f t="shared" si="40"/>
        <v>418</v>
      </c>
      <c r="Q54" s="77">
        <f t="shared" si="17"/>
        <v>382.52497105822067</v>
      </c>
      <c r="R54" s="17">
        <f t="shared" si="41"/>
        <v>382.52497105822067</v>
      </c>
      <c r="S54" s="17">
        <f t="shared" si="42"/>
        <v>250.48154463635768</v>
      </c>
      <c r="T54" s="15">
        <f t="shared" si="43"/>
        <v>0.56291572380991173</v>
      </c>
      <c r="U54" s="15">
        <v>15</v>
      </c>
      <c r="V54" s="15">
        <v>15</v>
      </c>
      <c r="W54" s="31">
        <f t="shared" si="18"/>
        <v>0.37699111843077521</v>
      </c>
      <c r="Y54" s="15">
        <v>0</v>
      </c>
      <c r="Z54" s="4">
        <v>395</v>
      </c>
      <c r="AA54" s="18">
        <v>3.5000000000000001E-3</v>
      </c>
      <c r="AB54" s="4">
        <v>1.2</v>
      </c>
      <c r="AE54" s="17">
        <f t="shared" si="44"/>
        <v>382.52497105822067</v>
      </c>
      <c r="AF54" s="4">
        <f t="shared" si="45"/>
        <v>1.0132923191309187</v>
      </c>
      <c r="AG54" s="4">
        <f t="shared" si="46"/>
        <v>0</v>
      </c>
      <c r="AH54" s="4">
        <f t="shared" si="47"/>
        <v>1</v>
      </c>
      <c r="AI54" s="4">
        <f t="shared" si="48"/>
        <v>0</v>
      </c>
      <c r="AJ54" s="4">
        <f t="shared" si="49"/>
        <v>1</v>
      </c>
      <c r="AK54" s="16">
        <f t="shared" si="50"/>
        <v>0.65481096291157981</v>
      </c>
      <c r="AL54" s="15">
        <f t="shared" si="51"/>
        <v>3.6090346042431687</v>
      </c>
    </row>
    <row r="55" spans="1:38">
      <c r="A55" s="1" t="s">
        <v>127</v>
      </c>
      <c r="B55" s="4">
        <v>76</v>
      </c>
      <c r="C55" s="15">
        <v>2.2000000000000002</v>
      </c>
      <c r="D55" s="4">
        <v>300</v>
      </c>
      <c r="E55" s="4">
        <v>167</v>
      </c>
      <c r="F55" s="2">
        <v>57</v>
      </c>
      <c r="G55" s="2">
        <f t="shared" si="36"/>
        <v>38.574178676770629</v>
      </c>
      <c r="H55" s="4">
        <v>1756</v>
      </c>
      <c r="I55" s="2">
        <f t="shared" si="37"/>
        <v>23.105263157894736</v>
      </c>
      <c r="J55" s="16">
        <f t="shared" si="38"/>
        <v>1.1684691980021116</v>
      </c>
      <c r="K55" s="74">
        <f t="shared" si="15"/>
        <v>34.54545454545454</v>
      </c>
      <c r="L55" s="76">
        <f t="shared" si="16"/>
        <v>0.49000644745325589</v>
      </c>
      <c r="M55" s="4">
        <v>121</v>
      </c>
      <c r="N55" s="4">
        <v>29</v>
      </c>
      <c r="O55" s="4">
        <f t="shared" si="39"/>
        <v>348</v>
      </c>
      <c r="P55" s="4">
        <f t="shared" si="40"/>
        <v>418</v>
      </c>
      <c r="Q55" s="77">
        <f t="shared" si="17"/>
        <v>382.52497105822067</v>
      </c>
      <c r="R55" s="17">
        <f t="shared" si="41"/>
        <v>382.52497105822067</v>
      </c>
      <c r="S55" s="17">
        <f t="shared" si="42"/>
        <v>210.46944606181358</v>
      </c>
      <c r="T55" s="15">
        <f t="shared" si="43"/>
        <v>0.57490529986220917</v>
      </c>
      <c r="U55" s="15">
        <v>15</v>
      </c>
      <c r="V55" s="15">
        <v>15</v>
      </c>
      <c r="W55" s="31">
        <f t="shared" si="18"/>
        <v>0.37699111843077521</v>
      </c>
      <c r="Y55" s="15">
        <v>0</v>
      </c>
      <c r="Z55" s="4">
        <v>395</v>
      </c>
      <c r="AA55" s="18">
        <v>3.5000000000000001E-3</v>
      </c>
      <c r="AB55" s="4">
        <v>1.2</v>
      </c>
      <c r="AE55" s="17">
        <f t="shared" si="44"/>
        <v>382.52497105822067</v>
      </c>
      <c r="AF55" s="4">
        <f t="shared" si="45"/>
        <v>1.1660165874140846</v>
      </c>
      <c r="AG55" s="4">
        <f t="shared" si="46"/>
        <v>0</v>
      </c>
      <c r="AH55" s="4">
        <f t="shared" si="47"/>
        <v>1</v>
      </c>
      <c r="AI55" s="4">
        <f t="shared" si="48"/>
        <v>0</v>
      </c>
      <c r="AJ55" s="4">
        <f t="shared" si="49"/>
        <v>1</v>
      </c>
      <c r="AK55" s="16">
        <f t="shared" si="50"/>
        <v>0.55021099793712536</v>
      </c>
      <c r="AL55" s="15">
        <f t="shared" si="51"/>
        <v>6.4418027289608233</v>
      </c>
    </row>
    <row r="56" spans="1:38">
      <c r="A56" s="1" t="s">
        <v>128</v>
      </c>
      <c r="B56" s="4">
        <v>76</v>
      </c>
      <c r="C56" s="15">
        <v>2.2000000000000002</v>
      </c>
      <c r="D56" s="4">
        <v>300</v>
      </c>
      <c r="E56" s="4">
        <v>167</v>
      </c>
      <c r="F56" s="2">
        <v>57</v>
      </c>
      <c r="G56" s="2">
        <f t="shared" si="36"/>
        <v>38.574178676770629</v>
      </c>
      <c r="H56" s="4">
        <v>1981</v>
      </c>
      <c r="I56" s="2">
        <f t="shared" si="37"/>
        <v>26.065789473684209</v>
      </c>
      <c r="J56" s="16">
        <f t="shared" si="38"/>
        <v>1.3181876316868926</v>
      </c>
      <c r="K56" s="74">
        <f t="shared" si="15"/>
        <v>34.54545454545454</v>
      </c>
      <c r="L56" s="76">
        <f t="shared" si="16"/>
        <v>0.49000644745325589</v>
      </c>
      <c r="M56" s="4">
        <v>107</v>
      </c>
      <c r="N56" s="4">
        <v>41</v>
      </c>
      <c r="O56" s="4">
        <f t="shared" si="39"/>
        <v>348</v>
      </c>
      <c r="P56" s="4">
        <f t="shared" si="40"/>
        <v>418</v>
      </c>
      <c r="Q56" s="77">
        <f t="shared" si="17"/>
        <v>382.52497105822067</v>
      </c>
      <c r="R56" s="17">
        <f t="shared" si="41"/>
        <v>382.52497105822067</v>
      </c>
      <c r="S56" s="17">
        <f t="shared" si="42"/>
        <v>176.06136903953197</v>
      </c>
      <c r="T56" s="15">
        <f t="shared" si="43"/>
        <v>0.6077426330586736</v>
      </c>
      <c r="U56" s="15">
        <v>15</v>
      </c>
      <c r="V56" s="15">
        <v>15</v>
      </c>
      <c r="W56" s="31">
        <f t="shared" si="18"/>
        <v>0.37699111843077521</v>
      </c>
      <c r="Y56" s="15">
        <v>0</v>
      </c>
      <c r="Z56" s="4">
        <v>395</v>
      </c>
      <c r="AA56" s="18">
        <v>3.5000000000000001E-3</v>
      </c>
      <c r="AB56" s="4">
        <v>1.2</v>
      </c>
      <c r="AE56" s="17">
        <f t="shared" si="44"/>
        <v>382.52497105822067</v>
      </c>
      <c r="AF56" s="4">
        <f t="shared" si="45"/>
        <v>1.3154207629084862</v>
      </c>
      <c r="AG56" s="4">
        <f t="shared" si="46"/>
        <v>0</v>
      </c>
      <c r="AH56" s="4">
        <f t="shared" si="47"/>
        <v>1</v>
      </c>
      <c r="AI56" s="4">
        <f t="shared" si="48"/>
        <v>0</v>
      </c>
      <c r="AJ56" s="4">
        <f t="shared" si="49"/>
        <v>1</v>
      </c>
      <c r="AK56" s="16">
        <f t="shared" si="50"/>
        <v>0.46026111328751729</v>
      </c>
      <c r="AL56" s="15">
        <f t="shared" si="51"/>
        <v>9.9803562055356529</v>
      </c>
    </row>
    <row r="57" spans="1:38">
      <c r="A57" s="1" t="s">
        <v>129</v>
      </c>
      <c r="B57" s="4">
        <v>76</v>
      </c>
      <c r="C57" s="15">
        <v>2.2000000000000002</v>
      </c>
      <c r="D57" s="4">
        <v>300</v>
      </c>
      <c r="E57" s="4">
        <v>167</v>
      </c>
      <c r="F57" s="2">
        <v>57</v>
      </c>
      <c r="G57" s="2">
        <f t="shared" si="36"/>
        <v>38.574178676770629</v>
      </c>
      <c r="H57" s="4">
        <v>2211</v>
      </c>
      <c r="I57" s="2">
        <f t="shared" si="37"/>
        <v>29.092105263157894</v>
      </c>
      <c r="J57" s="16">
        <f t="shared" si="38"/>
        <v>1.4712331416757796</v>
      </c>
      <c r="K57" s="74">
        <f t="shared" si="15"/>
        <v>34.54545454545454</v>
      </c>
      <c r="L57" s="76">
        <f t="shared" si="16"/>
        <v>0.49000644745325589</v>
      </c>
      <c r="M57" s="4">
        <v>96</v>
      </c>
      <c r="N57" s="4">
        <v>42</v>
      </c>
      <c r="O57" s="4">
        <f t="shared" si="39"/>
        <v>348</v>
      </c>
      <c r="P57" s="4">
        <f t="shared" si="40"/>
        <v>418</v>
      </c>
      <c r="Q57" s="77">
        <f t="shared" si="17"/>
        <v>382.52497105822067</v>
      </c>
      <c r="R57" s="17">
        <f t="shared" si="41"/>
        <v>382.52497105822067</v>
      </c>
      <c r="S57" s="17">
        <f t="shared" si="42"/>
        <v>147.21033648501734</v>
      </c>
      <c r="T57" s="15">
        <f t="shared" si="43"/>
        <v>0.65212812015935184</v>
      </c>
      <c r="U57" s="15">
        <v>15</v>
      </c>
      <c r="V57" s="15">
        <v>15</v>
      </c>
      <c r="W57" s="31">
        <f t="shared" si="18"/>
        <v>0.37699111843077521</v>
      </c>
      <c r="Y57" s="15">
        <v>0</v>
      </c>
      <c r="Z57" s="4">
        <v>395</v>
      </c>
      <c r="AA57" s="18">
        <v>3.5000000000000001E-3</v>
      </c>
      <c r="AB57" s="4">
        <v>1.2</v>
      </c>
      <c r="AE57" s="17">
        <f t="shared" si="44"/>
        <v>382.52497105822067</v>
      </c>
      <c r="AF57" s="4">
        <f t="shared" si="45"/>
        <v>1.4681450311916522</v>
      </c>
      <c r="AG57" s="4">
        <f t="shared" si="46"/>
        <v>0</v>
      </c>
      <c r="AH57" s="4">
        <f t="shared" si="47"/>
        <v>1</v>
      </c>
      <c r="AI57" s="4">
        <f t="shared" si="48"/>
        <v>0</v>
      </c>
      <c r="AJ57" s="4">
        <f t="shared" si="49"/>
        <v>1</v>
      </c>
      <c r="AK57" s="16">
        <f t="shared" si="50"/>
        <v>0.38483850107294504</v>
      </c>
      <c r="AL57" s="15">
        <f t="shared" si="51"/>
        <v>14.381964077370974</v>
      </c>
    </row>
    <row r="58" spans="1:38">
      <c r="A58" s="1" t="s">
        <v>130</v>
      </c>
      <c r="B58" s="4">
        <v>101.7</v>
      </c>
      <c r="C58" s="15">
        <v>2.4</v>
      </c>
      <c r="D58" s="4">
        <v>300</v>
      </c>
      <c r="E58" s="4">
        <v>185</v>
      </c>
      <c r="F58" s="2">
        <v>57</v>
      </c>
      <c r="G58" s="2">
        <f t="shared" si="36"/>
        <v>38.574178676770629</v>
      </c>
      <c r="H58" s="4">
        <v>1756</v>
      </c>
      <c r="I58" s="2">
        <f t="shared" si="37"/>
        <v>17.26647000983284</v>
      </c>
      <c r="J58" s="16">
        <f t="shared" si="38"/>
        <v>0.86429351818843869</v>
      </c>
      <c r="K58" s="74">
        <f t="shared" si="15"/>
        <v>42.375</v>
      </c>
      <c r="L58" s="76">
        <f t="shared" si="16"/>
        <v>0.60106382978723405</v>
      </c>
      <c r="O58" s="4">
        <f t="shared" si="39"/>
        <v>582</v>
      </c>
      <c r="P58" s="4">
        <f t="shared" si="40"/>
        <v>686</v>
      </c>
      <c r="Q58" s="77">
        <f t="shared" si="17"/>
        <v>644.96250795509991</v>
      </c>
      <c r="R58" s="17">
        <f t="shared" si="41"/>
        <v>644.96250795510002</v>
      </c>
      <c r="S58" s="17">
        <f t="shared" si="42"/>
        <v>488.22403439453433</v>
      </c>
      <c r="T58" s="15">
        <f t="shared" si="43"/>
        <v>0</v>
      </c>
      <c r="U58" s="15">
        <v>5</v>
      </c>
      <c r="V58" s="15">
        <v>5</v>
      </c>
      <c r="W58" s="31">
        <f t="shared" si="18"/>
        <v>0.33533524849338048</v>
      </c>
      <c r="Y58" s="15">
        <v>0</v>
      </c>
      <c r="Z58" s="4">
        <v>385</v>
      </c>
      <c r="AA58" s="18">
        <v>3.0999999999999999E-3</v>
      </c>
      <c r="AB58" s="4">
        <v>1.4</v>
      </c>
      <c r="AE58" s="17">
        <f t="shared" si="44"/>
        <v>644.96250795510002</v>
      </c>
      <c r="AF58" s="4">
        <f t="shared" si="45"/>
        <v>0.86231924203849242</v>
      </c>
      <c r="AG58" s="4">
        <f t="shared" si="46"/>
        <v>0</v>
      </c>
      <c r="AH58" s="4">
        <f t="shared" si="47"/>
        <v>1</v>
      </c>
      <c r="AI58" s="4">
        <f t="shared" si="48"/>
        <v>0</v>
      </c>
      <c r="AJ58" s="4">
        <f t="shared" si="49"/>
        <v>1</v>
      </c>
      <c r="AK58" s="16">
        <f t="shared" si="50"/>
        <v>0.75698048859069922</v>
      </c>
      <c r="AL58" s="15">
        <f t="shared" si="51"/>
        <v>1.5882001005151718</v>
      </c>
    </row>
    <row r="59" spans="1:38">
      <c r="A59" s="1" t="s">
        <v>131</v>
      </c>
      <c r="B59" s="4">
        <v>101.7</v>
      </c>
      <c r="C59" s="15">
        <v>2.4</v>
      </c>
      <c r="D59" s="4">
        <v>300</v>
      </c>
      <c r="E59" s="4">
        <v>185</v>
      </c>
      <c r="F59" s="2">
        <v>57</v>
      </c>
      <c r="G59" s="2">
        <f t="shared" si="36"/>
        <v>38.574178676770629</v>
      </c>
      <c r="H59" s="4">
        <v>1756</v>
      </c>
      <c r="I59" s="2">
        <f t="shared" si="37"/>
        <v>17.26647000983284</v>
      </c>
      <c r="J59" s="16">
        <f t="shared" si="38"/>
        <v>0.86429351818843869</v>
      </c>
      <c r="K59" s="74">
        <f t="shared" si="15"/>
        <v>42.375</v>
      </c>
      <c r="L59" s="76">
        <f t="shared" si="16"/>
        <v>0.60106382978723405</v>
      </c>
      <c r="M59" s="4">
        <v>361</v>
      </c>
      <c r="N59" s="4">
        <v>25</v>
      </c>
      <c r="O59" s="4">
        <f t="shared" si="39"/>
        <v>582</v>
      </c>
      <c r="P59" s="4">
        <f t="shared" si="40"/>
        <v>686</v>
      </c>
      <c r="Q59" s="77">
        <f t="shared" si="17"/>
        <v>644.96250795509991</v>
      </c>
      <c r="R59" s="17">
        <f t="shared" si="41"/>
        <v>644.96250795510002</v>
      </c>
      <c r="S59" s="17">
        <f t="shared" si="42"/>
        <v>488.22403439453433</v>
      </c>
      <c r="T59" s="15">
        <f t="shared" si="43"/>
        <v>0.73941464280366731</v>
      </c>
      <c r="U59" s="15">
        <v>10</v>
      </c>
      <c r="V59" s="15">
        <v>10</v>
      </c>
      <c r="W59" s="31">
        <f t="shared" si="18"/>
        <v>0.33533524849338048</v>
      </c>
      <c r="Y59" s="15">
        <v>0</v>
      </c>
      <c r="Z59" s="4">
        <v>385</v>
      </c>
      <c r="AA59" s="18">
        <v>3.0999999999999999E-3</v>
      </c>
      <c r="AB59" s="4">
        <v>1.4</v>
      </c>
      <c r="AE59" s="17">
        <f t="shared" si="44"/>
        <v>644.96250795510002</v>
      </c>
      <c r="AF59" s="4">
        <f t="shared" si="45"/>
        <v>0.86231924203849242</v>
      </c>
      <c r="AG59" s="4">
        <f t="shared" si="46"/>
        <v>0</v>
      </c>
      <c r="AH59" s="4">
        <f t="shared" si="47"/>
        <v>1</v>
      </c>
      <c r="AI59" s="4">
        <f t="shared" si="48"/>
        <v>0</v>
      </c>
      <c r="AJ59" s="4">
        <f t="shared" si="49"/>
        <v>1</v>
      </c>
      <c r="AK59" s="16">
        <f t="shared" si="50"/>
        <v>0.75698048859069922</v>
      </c>
      <c r="AL59" s="15">
        <f t="shared" si="51"/>
        <v>1.5882001005151718</v>
      </c>
    </row>
    <row r="60" spans="1:38">
      <c r="A60" s="1" t="s">
        <v>132</v>
      </c>
      <c r="B60" s="4">
        <v>101.7</v>
      </c>
      <c r="C60" s="15">
        <v>2.4</v>
      </c>
      <c r="D60" s="4">
        <v>300</v>
      </c>
      <c r="E60" s="4">
        <v>185</v>
      </c>
      <c r="F60" s="2">
        <v>57</v>
      </c>
      <c r="G60" s="2">
        <f t="shared" si="36"/>
        <v>38.574178676770629</v>
      </c>
      <c r="H60" s="4">
        <v>1756</v>
      </c>
      <c r="I60" s="2">
        <f t="shared" si="37"/>
        <v>17.26647000983284</v>
      </c>
      <c r="J60" s="16">
        <f t="shared" si="38"/>
        <v>0.86429351818843869</v>
      </c>
      <c r="K60" s="74">
        <f t="shared" si="15"/>
        <v>42.375</v>
      </c>
      <c r="L60" s="76">
        <f t="shared" si="16"/>
        <v>0.60106382978723405</v>
      </c>
      <c r="M60" s="4">
        <v>309</v>
      </c>
      <c r="N60" s="4">
        <v>34</v>
      </c>
      <c r="O60" s="4">
        <f t="shared" si="39"/>
        <v>582</v>
      </c>
      <c r="P60" s="4">
        <f t="shared" si="40"/>
        <v>686</v>
      </c>
      <c r="Q60" s="77">
        <f t="shared" si="17"/>
        <v>644.96250795509991</v>
      </c>
      <c r="R60" s="17">
        <f t="shared" si="41"/>
        <v>644.96250795510002</v>
      </c>
      <c r="S60" s="17">
        <f t="shared" si="42"/>
        <v>488.22403439453433</v>
      </c>
      <c r="T60" s="15">
        <f t="shared" si="43"/>
        <v>0.63290616239981501</v>
      </c>
      <c r="U60" s="15">
        <v>15</v>
      </c>
      <c r="V60" s="15">
        <v>15</v>
      </c>
      <c r="W60" s="31">
        <f t="shared" si="18"/>
        <v>0.33533524849338048</v>
      </c>
      <c r="Y60" s="15">
        <v>0</v>
      </c>
      <c r="Z60" s="4">
        <v>385</v>
      </c>
      <c r="AA60" s="18">
        <v>3.0999999999999999E-3</v>
      </c>
      <c r="AB60" s="4">
        <v>1.4</v>
      </c>
      <c r="AE60" s="17">
        <f t="shared" si="44"/>
        <v>644.96250795510002</v>
      </c>
      <c r="AF60" s="4">
        <f t="shared" si="45"/>
        <v>0.86231924203849242</v>
      </c>
      <c r="AG60" s="4">
        <f t="shared" si="46"/>
        <v>0</v>
      </c>
      <c r="AH60" s="4">
        <f t="shared" si="47"/>
        <v>1</v>
      </c>
      <c r="AI60" s="4">
        <f t="shared" si="48"/>
        <v>0</v>
      </c>
      <c r="AJ60" s="4">
        <f t="shared" si="49"/>
        <v>1</v>
      </c>
      <c r="AK60" s="16">
        <f t="shared" si="50"/>
        <v>0.75698048859069922</v>
      </c>
      <c r="AL60" s="15">
        <f t="shared" si="51"/>
        <v>1.5882001005151718</v>
      </c>
    </row>
    <row r="61" spans="1:38">
      <c r="A61" s="1" t="s">
        <v>133</v>
      </c>
      <c r="B61" s="4">
        <v>101.7</v>
      </c>
      <c r="C61" s="15">
        <v>2.4</v>
      </c>
      <c r="D61" s="4">
        <v>300</v>
      </c>
      <c r="E61" s="4">
        <v>185</v>
      </c>
      <c r="F61" s="2">
        <v>57</v>
      </c>
      <c r="G61" s="2">
        <f t="shared" si="36"/>
        <v>38.574178676770629</v>
      </c>
      <c r="H61" s="4">
        <v>1756</v>
      </c>
      <c r="I61" s="2">
        <f t="shared" si="37"/>
        <v>17.26647000983284</v>
      </c>
      <c r="J61" s="16">
        <f t="shared" si="38"/>
        <v>0.86429351818843869</v>
      </c>
      <c r="K61" s="74">
        <f t="shared" si="15"/>
        <v>42.375</v>
      </c>
      <c r="L61" s="76">
        <f t="shared" si="16"/>
        <v>0.60106382978723405</v>
      </c>
      <c r="M61" s="4">
        <v>275</v>
      </c>
      <c r="N61" s="4">
        <v>47</v>
      </c>
      <c r="O61" s="4">
        <f t="shared" si="39"/>
        <v>582</v>
      </c>
      <c r="P61" s="4">
        <f t="shared" si="40"/>
        <v>686</v>
      </c>
      <c r="Q61" s="77">
        <f t="shared" si="17"/>
        <v>644.96250795509991</v>
      </c>
      <c r="R61" s="17">
        <f t="shared" si="41"/>
        <v>644.96250795510002</v>
      </c>
      <c r="S61" s="17">
        <f t="shared" si="42"/>
        <v>488.22403439453433</v>
      </c>
      <c r="T61" s="15">
        <f t="shared" si="43"/>
        <v>0.56326600213575773</v>
      </c>
      <c r="U61" s="15">
        <v>20</v>
      </c>
      <c r="V61" s="15">
        <v>20</v>
      </c>
      <c r="W61" s="31">
        <f t="shared" si="18"/>
        <v>0.33533524849338048</v>
      </c>
      <c r="Y61" s="15">
        <v>0</v>
      </c>
      <c r="Z61" s="4">
        <v>385</v>
      </c>
      <c r="AA61" s="18">
        <v>3.0999999999999999E-3</v>
      </c>
      <c r="AB61" s="4">
        <v>1.4</v>
      </c>
      <c r="AE61" s="17">
        <f t="shared" si="44"/>
        <v>644.96250795510002</v>
      </c>
      <c r="AF61" s="4">
        <f t="shared" si="45"/>
        <v>0.86231924203849242</v>
      </c>
      <c r="AG61" s="4">
        <f t="shared" si="46"/>
        <v>0</v>
      </c>
      <c r="AH61" s="4">
        <f t="shared" si="47"/>
        <v>1</v>
      </c>
      <c r="AI61" s="4">
        <f t="shared" si="48"/>
        <v>0</v>
      </c>
      <c r="AJ61" s="4">
        <f t="shared" si="49"/>
        <v>1</v>
      </c>
      <c r="AK61" s="16">
        <f t="shared" si="50"/>
        <v>0.75698048859069922</v>
      </c>
      <c r="AL61" s="15">
        <f t="shared" si="51"/>
        <v>1.5882001005151718</v>
      </c>
    </row>
    <row r="62" spans="1:38">
      <c r="A62" s="1" t="s">
        <v>134</v>
      </c>
      <c r="B62" s="4">
        <v>101.7</v>
      </c>
      <c r="C62" s="15">
        <v>2.4</v>
      </c>
      <c r="D62" s="4">
        <v>300</v>
      </c>
      <c r="E62" s="4">
        <v>185</v>
      </c>
      <c r="F62" s="2">
        <v>57</v>
      </c>
      <c r="G62" s="2">
        <f t="shared" si="36"/>
        <v>38.574178676770629</v>
      </c>
      <c r="H62" s="4">
        <v>1756</v>
      </c>
      <c r="I62" s="2">
        <f t="shared" si="37"/>
        <v>17.26647000983284</v>
      </c>
      <c r="J62" s="16">
        <f t="shared" si="38"/>
        <v>0.86429351818843869</v>
      </c>
      <c r="K62" s="74">
        <f t="shared" si="15"/>
        <v>42.375</v>
      </c>
      <c r="L62" s="76">
        <f t="shared" si="16"/>
        <v>0.60106382978723405</v>
      </c>
      <c r="M62" s="4">
        <v>240</v>
      </c>
      <c r="N62" s="4">
        <v>48</v>
      </c>
      <c r="O62" s="4">
        <f t="shared" si="39"/>
        <v>582</v>
      </c>
      <c r="P62" s="4">
        <f t="shared" si="40"/>
        <v>686</v>
      </c>
      <c r="Q62" s="77">
        <f t="shared" si="17"/>
        <v>644.96250795509991</v>
      </c>
      <c r="R62" s="17">
        <f t="shared" si="41"/>
        <v>644.96250795510002</v>
      </c>
      <c r="S62" s="17">
        <f t="shared" si="42"/>
        <v>488.22403439453433</v>
      </c>
      <c r="T62" s="15">
        <f t="shared" si="43"/>
        <v>0.49157760186393396</v>
      </c>
      <c r="U62" s="15">
        <v>25</v>
      </c>
      <c r="V62" s="15">
        <v>25</v>
      </c>
      <c r="W62" s="31">
        <f t="shared" si="18"/>
        <v>0.33533524849338048</v>
      </c>
      <c r="Y62" s="15">
        <v>0</v>
      </c>
      <c r="Z62" s="4">
        <v>385</v>
      </c>
      <c r="AA62" s="18">
        <v>3.0999999999999999E-3</v>
      </c>
      <c r="AB62" s="4">
        <v>1.4</v>
      </c>
      <c r="AE62" s="17">
        <f t="shared" si="44"/>
        <v>644.96250795510002</v>
      </c>
      <c r="AF62" s="4">
        <f t="shared" si="45"/>
        <v>0.86231924203849242</v>
      </c>
      <c r="AG62" s="4">
        <f t="shared" si="46"/>
        <v>0</v>
      </c>
      <c r="AH62" s="4">
        <f t="shared" si="47"/>
        <v>1</v>
      </c>
      <c r="AI62" s="4">
        <f t="shared" si="48"/>
        <v>0</v>
      </c>
      <c r="AJ62" s="4">
        <f t="shared" si="49"/>
        <v>1</v>
      </c>
      <c r="AK62" s="16">
        <f t="shared" si="50"/>
        <v>0.75698048859069922</v>
      </c>
      <c r="AL62" s="15">
        <f t="shared" si="51"/>
        <v>1.5882001005151718</v>
      </c>
    </row>
    <row r="63" spans="1:38">
      <c r="A63" s="1" t="s">
        <v>135</v>
      </c>
      <c r="B63" s="4">
        <v>101.7</v>
      </c>
      <c r="C63" s="15">
        <v>2.4</v>
      </c>
      <c r="D63" s="4">
        <v>300</v>
      </c>
      <c r="E63" s="4">
        <v>185</v>
      </c>
      <c r="F63" s="2">
        <v>57</v>
      </c>
      <c r="G63" s="2">
        <f t="shared" si="36"/>
        <v>38.574178676770629</v>
      </c>
      <c r="H63" s="4">
        <v>1756</v>
      </c>
      <c r="I63" s="2">
        <f t="shared" si="37"/>
        <v>17.26647000983284</v>
      </c>
      <c r="J63" s="16">
        <f t="shared" si="38"/>
        <v>0.86429351818843869</v>
      </c>
      <c r="K63" s="74">
        <f t="shared" si="15"/>
        <v>42.375</v>
      </c>
      <c r="L63" s="76">
        <f t="shared" si="16"/>
        <v>0.60106382978723405</v>
      </c>
      <c r="M63" s="4">
        <v>220</v>
      </c>
      <c r="N63" s="4">
        <v>54</v>
      </c>
      <c r="O63" s="4">
        <f t="shared" si="39"/>
        <v>582</v>
      </c>
      <c r="P63" s="4">
        <f t="shared" si="40"/>
        <v>686</v>
      </c>
      <c r="Q63" s="77">
        <f t="shared" si="17"/>
        <v>644.96250795509991</v>
      </c>
      <c r="R63" s="17">
        <f t="shared" si="41"/>
        <v>644.96250795510002</v>
      </c>
      <c r="S63" s="17">
        <f t="shared" si="42"/>
        <v>488.22403439453433</v>
      </c>
      <c r="T63" s="15">
        <f t="shared" si="43"/>
        <v>0.45061280170860613</v>
      </c>
      <c r="U63" s="15">
        <v>30</v>
      </c>
      <c r="V63" s="15">
        <v>30</v>
      </c>
      <c r="W63" s="31">
        <f t="shared" si="18"/>
        <v>0.33533524849338048</v>
      </c>
      <c r="Y63" s="15">
        <v>0</v>
      </c>
      <c r="Z63" s="4">
        <v>385</v>
      </c>
      <c r="AA63" s="18">
        <v>3.0999999999999999E-3</v>
      </c>
      <c r="AB63" s="4">
        <v>1.4</v>
      </c>
      <c r="AE63" s="17">
        <f t="shared" si="44"/>
        <v>644.96250795510002</v>
      </c>
      <c r="AF63" s="4">
        <f t="shared" si="45"/>
        <v>0.86231924203849242</v>
      </c>
      <c r="AG63" s="4">
        <f t="shared" si="46"/>
        <v>0</v>
      </c>
      <c r="AH63" s="4">
        <f t="shared" si="47"/>
        <v>1</v>
      </c>
      <c r="AI63" s="4">
        <f t="shared" si="48"/>
        <v>0</v>
      </c>
      <c r="AJ63" s="4">
        <f t="shared" si="49"/>
        <v>1</v>
      </c>
      <c r="AK63" s="16">
        <f t="shared" si="50"/>
        <v>0.75698048859069922</v>
      </c>
      <c r="AL63" s="15">
        <f t="shared" si="51"/>
        <v>1.5882001005151718</v>
      </c>
    </row>
    <row r="64" spans="1:38">
      <c r="A64" s="1" t="s">
        <v>136</v>
      </c>
      <c r="B64" s="4">
        <v>101.7</v>
      </c>
      <c r="C64" s="15">
        <v>2.4</v>
      </c>
      <c r="D64" s="4">
        <v>300</v>
      </c>
      <c r="E64" s="4">
        <v>185</v>
      </c>
      <c r="F64" s="2">
        <v>57</v>
      </c>
      <c r="G64" s="2">
        <f t="shared" si="36"/>
        <v>38.574178676770629</v>
      </c>
      <c r="H64" s="4">
        <v>1756</v>
      </c>
      <c r="I64" s="2">
        <f t="shared" si="37"/>
        <v>17.26647000983284</v>
      </c>
      <c r="J64" s="16">
        <f t="shared" si="38"/>
        <v>0.86429351818843869</v>
      </c>
      <c r="K64" s="74">
        <f t="shared" si="15"/>
        <v>42.375</v>
      </c>
      <c r="L64" s="76">
        <f t="shared" si="16"/>
        <v>0.60106382978723405</v>
      </c>
      <c r="M64" s="4">
        <v>188</v>
      </c>
      <c r="N64" s="4">
        <v>65</v>
      </c>
      <c r="O64" s="4">
        <f t="shared" si="39"/>
        <v>582</v>
      </c>
      <c r="P64" s="4">
        <f t="shared" si="40"/>
        <v>686</v>
      </c>
      <c r="Q64" s="77">
        <f t="shared" si="17"/>
        <v>644.96250795509991</v>
      </c>
      <c r="R64" s="17">
        <f t="shared" si="41"/>
        <v>644.96250795510002</v>
      </c>
      <c r="S64" s="17">
        <f t="shared" si="42"/>
        <v>488.22403439453433</v>
      </c>
      <c r="T64" s="15">
        <f t="shared" si="43"/>
        <v>0.3850691214600816</v>
      </c>
      <c r="U64" s="15">
        <v>40</v>
      </c>
      <c r="V64" s="15">
        <v>40</v>
      </c>
      <c r="W64" s="31">
        <f t="shared" si="18"/>
        <v>0.33533524849338048</v>
      </c>
      <c r="Y64" s="15">
        <v>0</v>
      </c>
      <c r="Z64" s="4">
        <v>385</v>
      </c>
      <c r="AA64" s="18">
        <v>3.0999999999999999E-3</v>
      </c>
      <c r="AB64" s="4">
        <v>1.4</v>
      </c>
      <c r="AE64" s="17">
        <f t="shared" si="44"/>
        <v>644.96250795510002</v>
      </c>
      <c r="AF64" s="4">
        <f t="shared" si="45"/>
        <v>0.86231924203849242</v>
      </c>
      <c r="AG64" s="4">
        <f t="shared" si="46"/>
        <v>0</v>
      </c>
      <c r="AH64" s="4">
        <f t="shared" si="47"/>
        <v>1</v>
      </c>
      <c r="AI64" s="4">
        <f t="shared" si="48"/>
        <v>0</v>
      </c>
      <c r="AJ64" s="4">
        <f t="shared" si="49"/>
        <v>1</v>
      </c>
      <c r="AK64" s="16">
        <f t="shared" si="50"/>
        <v>0.75698048859069922</v>
      </c>
      <c r="AL64" s="15">
        <f t="shared" si="51"/>
        <v>1.5882001005151718</v>
      </c>
    </row>
    <row r="65" spans="1:38">
      <c r="A65" s="1" t="s">
        <v>137</v>
      </c>
      <c r="B65" s="4">
        <v>101.7</v>
      </c>
      <c r="C65" s="15">
        <v>2.4</v>
      </c>
      <c r="D65" s="4">
        <v>300</v>
      </c>
      <c r="E65" s="4">
        <v>185</v>
      </c>
      <c r="F65" s="2">
        <v>57</v>
      </c>
      <c r="G65" s="2">
        <f t="shared" si="36"/>
        <v>38.574178676770629</v>
      </c>
      <c r="H65" s="4">
        <v>1756</v>
      </c>
      <c r="I65" s="2">
        <f t="shared" si="37"/>
        <v>17.26647000983284</v>
      </c>
      <c r="J65" s="16">
        <f t="shared" si="38"/>
        <v>0.86429351818843869</v>
      </c>
      <c r="K65" s="74">
        <f t="shared" si="15"/>
        <v>42.375</v>
      </c>
      <c r="L65" s="76">
        <f t="shared" si="16"/>
        <v>0.60106382978723405</v>
      </c>
      <c r="M65" s="4">
        <v>158</v>
      </c>
      <c r="N65" s="4">
        <v>80</v>
      </c>
      <c r="O65" s="4">
        <f t="shared" si="39"/>
        <v>582</v>
      </c>
      <c r="P65" s="4">
        <f t="shared" si="40"/>
        <v>686</v>
      </c>
      <c r="Q65" s="77">
        <f t="shared" si="17"/>
        <v>644.96250795509991</v>
      </c>
      <c r="R65" s="17">
        <f t="shared" si="41"/>
        <v>644.96250795510002</v>
      </c>
      <c r="S65" s="17">
        <f t="shared" si="42"/>
        <v>488.22403439453433</v>
      </c>
      <c r="T65" s="15">
        <f t="shared" si="43"/>
        <v>0.32362192122708988</v>
      </c>
      <c r="U65" s="15">
        <v>50</v>
      </c>
      <c r="V65" s="15">
        <v>50</v>
      </c>
      <c r="W65" s="31">
        <f t="shared" si="18"/>
        <v>0.33533524849338048</v>
      </c>
      <c r="Y65" s="15">
        <v>0</v>
      </c>
      <c r="Z65" s="4">
        <v>385</v>
      </c>
      <c r="AA65" s="18">
        <v>3.0999999999999999E-3</v>
      </c>
      <c r="AB65" s="4">
        <v>1.4</v>
      </c>
      <c r="AE65" s="17">
        <f t="shared" si="44"/>
        <v>644.96250795510002</v>
      </c>
      <c r="AF65" s="4">
        <f t="shared" si="45"/>
        <v>0.86231924203849242</v>
      </c>
      <c r="AG65" s="4">
        <f t="shared" si="46"/>
        <v>0</v>
      </c>
      <c r="AH65" s="4">
        <f t="shared" si="47"/>
        <v>1</v>
      </c>
      <c r="AI65" s="4">
        <f t="shared" si="48"/>
        <v>0</v>
      </c>
      <c r="AJ65" s="4">
        <f t="shared" si="49"/>
        <v>1</v>
      </c>
      <c r="AK65" s="16">
        <f t="shared" si="50"/>
        <v>0.75698048859069922</v>
      </c>
      <c r="AL65" s="15">
        <f t="shared" si="51"/>
        <v>1.5882001005151718</v>
      </c>
    </row>
    <row r="66" spans="1:38">
      <c r="A66" s="84"/>
      <c r="K66" s="74"/>
      <c r="L66" s="76"/>
      <c r="Q66" s="77"/>
      <c r="R66" s="17"/>
      <c r="S66" s="29" t="s">
        <v>119</v>
      </c>
      <c r="T66" s="30">
        <f>AVERAGE(T50:T65)</f>
        <v>0.52427445554412533</v>
      </c>
      <c r="W66" s="31"/>
      <c r="AE66" s="17"/>
    </row>
    <row r="67" spans="1:38">
      <c r="A67" s="84"/>
      <c r="K67" s="74"/>
      <c r="L67" s="76"/>
      <c r="Q67" s="77"/>
      <c r="R67" s="17"/>
      <c r="S67" s="19"/>
      <c r="T67" s="15"/>
      <c r="W67" s="31"/>
      <c r="AE67" s="17"/>
    </row>
    <row r="68" spans="1:38">
      <c r="A68" s="83" t="s">
        <v>138</v>
      </c>
      <c r="B68" s="5" t="s">
        <v>139</v>
      </c>
      <c r="C68" s="6" t="s">
        <v>140</v>
      </c>
      <c r="D68" s="5" t="s">
        <v>141</v>
      </c>
      <c r="E68" s="83">
        <v>1995</v>
      </c>
      <c r="F68" s="84" t="s">
        <v>142</v>
      </c>
      <c r="G68" s="85" t="s">
        <v>118</v>
      </c>
      <c r="K68" s="74"/>
      <c r="L68" s="76"/>
      <c r="Q68" s="77"/>
      <c r="R68" s="17"/>
      <c r="S68" s="17"/>
      <c r="T68" s="15"/>
      <c r="W68" s="31"/>
      <c r="AE68" s="17"/>
    </row>
    <row r="69" spans="1:38">
      <c r="A69" s="1" t="s">
        <v>143</v>
      </c>
      <c r="B69" s="4">
        <v>165.2</v>
      </c>
      <c r="C69" s="15">
        <v>4.17</v>
      </c>
      <c r="D69" s="4">
        <v>358.7</v>
      </c>
      <c r="E69" s="4">
        <v>200</v>
      </c>
      <c r="F69" s="2">
        <v>40.9</v>
      </c>
      <c r="G69" s="2">
        <f t="shared" ref="G69:G86" si="52">22*((F69+8)/10)^0.3</f>
        <v>35.417290900407103</v>
      </c>
      <c r="H69" s="4">
        <v>660.8</v>
      </c>
      <c r="I69" s="2">
        <f t="shared" ref="I69:I86" si="53">(H69/B69)</f>
        <v>4</v>
      </c>
      <c r="J69" s="16">
        <f t="shared" ref="J69:J86" si="54">SQRT((64*AE69*H69*H69)/(PI()^3*((B69^4-(B69-2*C69)^4)*E69+(B69-2*C69)^4*G69*0.8/1.35)))</f>
        <v>0.1853577891223348</v>
      </c>
      <c r="K69" s="74">
        <f t="shared" si="15"/>
        <v>39.616306954436446</v>
      </c>
      <c r="L69" s="76">
        <f t="shared" si="16"/>
        <v>0.67188507350148241</v>
      </c>
      <c r="M69" s="4">
        <v>1265</v>
      </c>
      <c r="N69" s="4">
        <v>5.7</v>
      </c>
      <c r="O69" s="4">
        <f t="shared" ref="O69:O86" si="55">ROUND((0.85*F69*(B69-2*C69)^2+D69*(B69*B69-(B69-2*C69)^2))*PI()/4000,0)</f>
        <v>1429</v>
      </c>
      <c r="P69" s="4">
        <f t="shared" ref="P69:P86" si="56">ROUND((0.85*F69+6*C69*D69/(B69-2*C69))*PI()*(B69-2*C69)^2/4000,0)</f>
        <v>1777</v>
      </c>
      <c r="Q69" s="77">
        <f t="shared" si="17"/>
        <v>1547.0836695774519</v>
      </c>
      <c r="R69" s="17">
        <f t="shared" ref="R69:R86" si="57">0.00025*PI()*((B69*B69-(B69-2*C69)^2)*D69*AJ69+F69*(B69-2*C69)^2*(1+AI69*C69*D69/(B69*F69)))</f>
        <v>1547.0836695774519</v>
      </c>
      <c r="S69" s="17">
        <f t="shared" ref="S69:S86" si="58">AK69*R69</f>
        <v>1547.0836695774519</v>
      </c>
      <c r="T69" s="15">
        <f t="shared" ref="T69:T86" si="59">M69/S69</f>
        <v>0.81766747647559601</v>
      </c>
      <c r="U69" s="15">
        <v>21</v>
      </c>
      <c r="V69" s="15">
        <v>21</v>
      </c>
      <c r="W69" s="31">
        <f t="shared" si="18"/>
        <v>0.43685762414155882</v>
      </c>
      <c r="AE69" s="17">
        <f t="shared" ref="AE69:AE86" si="60">0.00025*PI()*((B69*B69-(B69-2*C69)^2)*D69+F69*(B69-2*C69)^2)</f>
        <v>1547.0836695774519</v>
      </c>
      <c r="AF69" s="4">
        <f t="shared" ref="AF69:AF86" si="61">SQRT((64*AE69*H69*H69)/(PI()^3*((B69^4-(B69-2*C69)^4)*E69+(B69-2*C69)^4*G69*0.6)))</f>
        <v>0.18499614927472571</v>
      </c>
      <c r="AG69" s="4">
        <f t="shared" ref="AG69:AG86" si="62">IF(AF69&gt;0.5,0,AL69)</f>
        <v>2.0593720176076769</v>
      </c>
      <c r="AH69" s="4">
        <f t="shared" ref="AH69:AH86" si="63">IF((0.25*(3+2*AF69))&gt;1,1,(0.25*(3+2*AF69)))</f>
        <v>0.84249807463736281</v>
      </c>
      <c r="AI69" s="4">
        <f t="shared" ref="AI69:AI86" si="64">IF((U69+V69)&gt;(0.2*B69),0,AG69*(1-5*(U69+V69)/B69))</f>
        <v>0</v>
      </c>
      <c r="AJ69" s="4">
        <f t="shared" ref="AJ69:AJ86" si="65">IF((U69+V69)&gt;(0.2*B69),1,(AH69+(1-AH69)*5*(U69+V69)/B69))</f>
        <v>1</v>
      </c>
      <c r="AK69" s="16">
        <f t="shared" ref="AK69:AK86" si="66">IF(J69&lt;0.2,1,1/(0.5*(1+0.21*(J69-0.2)+J69*J69)+SQRT((0.5*(1+0.21*(J69-0.2)+J69*J69))^2-J69*J69)))</f>
        <v>1</v>
      </c>
      <c r="AL69" s="15">
        <f t="shared" ref="AL69:AL86" si="67">IF((4.9-18.5*AF69+17*AF69*AF69)&lt;0,0,(4.9-18.5*AF69+17*AF69*AF69))</f>
        <v>2.0593720176076769</v>
      </c>
    </row>
    <row r="70" spans="1:38">
      <c r="A70" s="1" t="s">
        <v>144</v>
      </c>
      <c r="B70" s="4">
        <v>165.2</v>
      </c>
      <c r="C70" s="15">
        <v>4.17</v>
      </c>
      <c r="D70" s="4">
        <v>358.7</v>
      </c>
      <c r="E70" s="4">
        <v>200</v>
      </c>
      <c r="F70" s="2">
        <v>40.9</v>
      </c>
      <c r="G70" s="2">
        <f t="shared" si="52"/>
        <v>35.417290900407103</v>
      </c>
      <c r="H70" s="4">
        <v>660.8</v>
      </c>
      <c r="I70" s="2">
        <f t="shared" si="53"/>
        <v>4</v>
      </c>
      <c r="J70" s="16">
        <f t="shared" si="54"/>
        <v>0.1853577891223348</v>
      </c>
      <c r="K70" s="74">
        <f t="shared" si="15"/>
        <v>39.616306954436446</v>
      </c>
      <c r="L70" s="76">
        <f t="shared" si="16"/>
        <v>0.67188507350148241</v>
      </c>
      <c r="M70" s="4">
        <v>767</v>
      </c>
      <c r="N70" s="4">
        <v>6</v>
      </c>
      <c r="O70" s="4">
        <f t="shared" si="55"/>
        <v>1429</v>
      </c>
      <c r="P70" s="4">
        <f t="shared" si="56"/>
        <v>1777</v>
      </c>
      <c r="Q70" s="77">
        <f t="shared" si="17"/>
        <v>1547.0836695774519</v>
      </c>
      <c r="R70" s="17">
        <f t="shared" si="57"/>
        <v>1547.0836695774519</v>
      </c>
      <c r="S70" s="17">
        <f t="shared" si="58"/>
        <v>1547.0836695774519</v>
      </c>
      <c r="T70" s="15">
        <f t="shared" si="59"/>
        <v>0.49577150549943255</v>
      </c>
      <c r="U70" s="15">
        <v>63</v>
      </c>
      <c r="V70" s="15">
        <v>63</v>
      </c>
      <c r="W70" s="31">
        <f t="shared" si="18"/>
        <v>0.43685762414155882</v>
      </c>
      <c r="AE70" s="17">
        <f t="shared" si="60"/>
        <v>1547.0836695774519</v>
      </c>
      <c r="AF70" s="4">
        <f t="shared" si="61"/>
        <v>0.18499614927472571</v>
      </c>
      <c r="AG70" s="4">
        <f t="shared" si="62"/>
        <v>2.0593720176076769</v>
      </c>
      <c r="AH70" s="4">
        <f t="shared" si="63"/>
        <v>0.84249807463736281</v>
      </c>
      <c r="AI70" s="4">
        <f t="shared" si="64"/>
        <v>0</v>
      </c>
      <c r="AJ70" s="4">
        <f t="shared" si="65"/>
        <v>1</v>
      </c>
      <c r="AK70" s="16">
        <f t="shared" si="66"/>
        <v>1</v>
      </c>
      <c r="AL70" s="15">
        <f t="shared" si="67"/>
        <v>2.0593720176076769</v>
      </c>
    </row>
    <row r="71" spans="1:38">
      <c r="A71" s="1" t="s">
        <v>145</v>
      </c>
      <c r="B71" s="4">
        <v>165.2</v>
      </c>
      <c r="C71" s="15">
        <v>4.17</v>
      </c>
      <c r="D71" s="4">
        <v>358.7</v>
      </c>
      <c r="E71" s="4">
        <v>200</v>
      </c>
      <c r="F71" s="2">
        <v>40.9</v>
      </c>
      <c r="G71" s="2">
        <f t="shared" si="52"/>
        <v>35.417290900407103</v>
      </c>
      <c r="H71" s="4">
        <v>660.8</v>
      </c>
      <c r="I71" s="2">
        <f t="shared" si="53"/>
        <v>4</v>
      </c>
      <c r="J71" s="16">
        <f t="shared" si="54"/>
        <v>0.1853577891223348</v>
      </c>
      <c r="K71" s="74">
        <f t="shared" si="15"/>
        <v>39.616306954436446</v>
      </c>
      <c r="L71" s="76">
        <f t="shared" si="16"/>
        <v>0.67188507350148241</v>
      </c>
      <c r="M71" s="4">
        <v>558</v>
      </c>
      <c r="N71" s="4">
        <v>12</v>
      </c>
      <c r="O71" s="4">
        <f t="shared" si="55"/>
        <v>1429</v>
      </c>
      <c r="P71" s="4">
        <f t="shared" si="56"/>
        <v>1777</v>
      </c>
      <c r="Q71" s="77">
        <f t="shared" si="17"/>
        <v>1547.0836695774519</v>
      </c>
      <c r="R71" s="17">
        <f t="shared" si="57"/>
        <v>1547.0836695774519</v>
      </c>
      <c r="S71" s="17">
        <f t="shared" si="58"/>
        <v>1547.0836695774519</v>
      </c>
      <c r="T71" s="15">
        <f t="shared" si="59"/>
        <v>0.36067861808172536</v>
      </c>
      <c r="U71" s="15">
        <v>105</v>
      </c>
      <c r="V71" s="15">
        <v>105</v>
      </c>
      <c r="W71" s="31">
        <f t="shared" si="18"/>
        <v>0.43685762414155882</v>
      </c>
      <c r="AE71" s="17">
        <f t="shared" si="60"/>
        <v>1547.0836695774519</v>
      </c>
      <c r="AF71" s="4">
        <f t="shared" si="61"/>
        <v>0.18499614927472571</v>
      </c>
      <c r="AG71" s="4">
        <f t="shared" si="62"/>
        <v>2.0593720176076769</v>
      </c>
      <c r="AH71" s="4">
        <f t="shared" si="63"/>
        <v>0.84249807463736281</v>
      </c>
      <c r="AI71" s="4">
        <f t="shared" si="64"/>
        <v>0</v>
      </c>
      <c r="AJ71" s="4">
        <f t="shared" si="65"/>
        <v>1</v>
      </c>
      <c r="AK71" s="16">
        <f t="shared" si="66"/>
        <v>1</v>
      </c>
      <c r="AL71" s="15">
        <f t="shared" si="67"/>
        <v>2.0593720176076769</v>
      </c>
    </row>
    <row r="72" spans="1:38">
      <c r="A72" s="1" t="s">
        <v>146</v>
      </c>
      <c r="B72" s="4">
        <v>165.2</v>
      </c>
      <c r="C72" s="15">
        <v>4.17</v>
      </c>
      <c r="D72" s="4">
        <v>358.7</v>
      </c>
      <c r="E72" s="4">
        <v>200</v>
      </c>
      <c r="F72" s="2">
        <v>40.9</v>
      </c>
      <c r="G72" s="2">
        <f t="shared" si="52"/>
        <v>35.417290900407103</v>
      </c>
      <c r="H72" s="4">
        <v>1322</v>
      </c>
      <c r="I72" s="2">
        <f t="shared" si="53"/>
        <v>8.0024213075060544</v>
      </c>
      <c r="J72" s="16">
        <f t="shared" si="54"/>
        <v>0.37082778029619645</v>
      </c>
      <c r="K72" s="74">
        <f t="shared" si="15"/>
        <v>39.616306954436446</v>
      </c>
      <c r="L72" s="76">
        <f t="shared" si="16"/>
        <v>0.67188507350148241</v>
      </c>
      <c r="M72" s="4">
        <v>1076</v>
      </c>
      <c r="N72" s="4">
        <v>10</v>
      </c>
      <c r="O72" s="4">
        <f t="shared" si="55"/>
        <v>1429</v>
      </c>
      <c r="P72" s="4">
        <f t="shared" si="56"/>
        <v>1777</v>
      </c>
      <c r="Q72" s="77">
        <f t="shared" si="17"/>
        <v>1547.0836695774519</v>
      </c>
      <c r="R72" s="17">
        <f t="shared" si="57"/>
        <v>1547.0836695774519</v>
      </c>
      <c r="S72" s="17">
        <f t="shared" si="58"/>
        <v>1485.6777444189727</v>
      </c>
      <c r="T72" s="15">
        <f t="shared" si="59"/>
        <v>0.72424858219896682</v>
      </c>
      <c r="U72" s="15">
        <v>21</v>
      </c>
      <c r="V72" s="15">
        <v>21</v>
      </c>
      <c r="W72" s="31">
        <f t="shared" si="18"/>
        <v>0.43685762414155882</v>
      </c>
      <c r="AE72" s="17">
        <f t="shared" si="60"/>
        <v>1547.0836695774519</v>
      </c>
      <c r="AF72" s="4">
        <f t="shared" si="61"/>
        <v>0.37010428169065895</v>
      </c>
      <c r="AG72" s="4">
        <f t="shared" si="62"/>
        <v>0.38168283726070618</v>
      </c>
      <c r="AH72" s="4">
        <f t="shared" si="63"/>
        <v>0.9350521408453295</v>
      </c>
      <c r="AI72" s="4">
        <f t="shared" si="64"/>
        <v>0</v>
      </c>
      <c r="AJ72" s="4">
        <f t="shared" si="65"/>
        <v>1</v>
      </c>
      <c r="AK72" s="16">
        <f t="shared" si="66"/>
        <v>0.960308594573136</v>
      </c>
      <c r="AL72" s="15">
        <f t="shared" si="67"/>
        <v>0.38168283726070618</v>
      </c>
    </row>
    <row r="73" spans="1:38">
      <c r="A73" s="1" t="s">
        <v>147</v>
      </c>
      <c r="B73" s="4">
        <v>165.2</v>
      </c>
      <c r="C73" s="15">
        <v>4.17</v>
      </c>
      <c r="D73" s="4">
        <v>358.7</v>
      </c>
      <c r="E73" s="4">
        <v>200</v>
      </c>
      <c r="F73" s="2">
        <v>40.9</v>
      </c>
      <c r="G73" s="2">
        <f t="shared" si="52"/>
        <v>35.417290900407103</v>
      </c>
      <c r="H73" s="4">
        <v>1322</v>
      </c>
      <c r="I73" s="2">
        <f t="shared" si="53"/>
        <v>8.0024213075060544</v>
      </c>
      <c r="J73" s="16">
        <f t="shared" si="54"/>
        <v>0.37082778029619645</v>
      </c>
      <c r="K73" s="74">
        <f t="shared" si="15"/>
        <v>39.616306954436446</v>
      </c>
      <c r="L73" s="76">
        <f t="shared" si="16"/>
        <v>0.67188507350148241</v>
      </c>
      <c r="M73" s="4">
        <v>688</v>
      </c>
      <c r="N73" s="4">
        <v>13</v>
      </c>
      <c r="O73" s="4">
        <f t="shared" si="55"/>
        <v>1429</v>
      </c>
      <c r="P73" s="4">
        <f t="shared" si="56"/>
        <v>1777</v>
      </c>
      <c r="Q73" s="77">
        <f t="shared" si="17"/>
        <v>1547.0836695774519</v>
      </c>
      <c r="R73" s="17">
        <f t="shared" si="57"/>
        <v>1547.0836695774519</v>
      </c>
      <c r="S73" s="17">
        <f t="shared" si="58"/>
        <v>1485.6777444189727</v>
      </c>
      <c r="T73" s="15">
        <f t="shared" si="59"/>
        <v>0.46308831278149554</v>
      </c>
      <c r="U73" s="15">
        <v>63</v>
      </c>
      <c r="V73" s="15">
        <v>63</v>
      </c>
      <c r="W73" s="31">
        <f t="shared" si="18"/>
        <v>0.43685762414155882</v>
      </c>
      <c r="AE73" s="17">
        <f t="shared" si="60"/>
        <v>1547.0836695774519</v>
      </c>
      <c r="AF73" s="4">
        <f t="shared" si="61"/>
        <v>0.37010428169065895</v>
      </c>
      <c r="AG73" s="4">
        <f t="shared" si="62"/>
        <v>0.38168283726070618</v>
      </c>
      <c r="AH73" s="4">
        <f t="shared" si="63"/>
        <v>0.9350521408453295</v>
      </c>
      <c r="AI73" s="4">
        <f t="shared" si="64"/>
        <v>0</v>
      </c>
      <c r="AJ73" s="4">
        <f t="shared" si="65"/>
        <v>1</v>
      </c>
      <c r="AK73" s="16">
        <f t="shared" si="66"/>
        <v>0.960308594573136</v>
      </c>
      <c r="AL73" s="15">
        <f t="shared" si="67"/>
        <v>0.38168283726070618</v>
      </c>
    </row>
    <row r="74" spans="1:38">
      <c r="A74" s="1" t="s">
        <v>148</v>
      </c>
      <c r="B74" s="4">
        <v>165.2</v>
      </c>
      <c r="C74" s="15">
        <v>4.17</v>
      </c>
      <c r="D74" s="4">
        <v>358.7</v>
      </c>
      <c r="E74" s="4">
        <v>200</v>
      </c>
      <c r="F74" s="2">
        <v>40.9</v>
      </c>
      <c r="G74" s="2">
        <f t="shared" si="52"/>
        <v>35.417290900407103</v>
      </c>
      <c r="H74" s="4">
        <v>1322</v>
      </c>
      <c r="I74" s="2">
        <f t="shared" si="53"/>
        <v>8.0024213075060544</v>
      </c>
      <c r="J74" s="16">
        <f t="shared" si="54"/>
        <v>0.37082778029619645</v>
      </c>
      <c r="K74" s="74">
        <f t="shared" si="15"/>
        <v>39.616306954436446</v>
      </c>
      <c r="L74" s="76">
        <f t="shared" si="16"/>
        <v>0.67188507350148241</v>
      </c>
      <c r="M74" s="4">
        <v>448</v>
      </c>
      <c r="N74" s="4">
        <v>13</v>
      </c>
      <c r="O74" s="4">
        <f t="shared" si="55"/>
        <v>1429</v>
      </c>
      <c r="P74" s="4">
        <f t="shared" si="56"/>
        <v>1777</v>
      </c>
      <c r="Q74" s="77">
        <f t="shared" si="17"/>
        <v>1547.0836695774519</v>
      </c>
      <c r="R74" s="17">
        <f t="shared" si="57"/>
        <v>1547.0836695774519</v>
      </c>
      <c r="S74" s="17">
        <f t="shared" si="58"/>
        <v>1485.6777444189727</v>
      </c>
      <c r="T74" s="15">
        <f t="shared" si="59"/>
        <v>0.30154587809027616</v>
      </c>
      <c r="U74" s="15">
        <v>105</v>
      </c>
      <c r="V74" s="15">
        <v>105</v>
      </c>
      <c r="W74" s="31">
        <f t="shared" si="18"/>
        <v>0.43685762414155882</v>
      </c>
      <c r="AE74" s="17">
        <f t="shared" si="60"/>
        <v>1547.0836695774519</v>
      </c>
      <c r="AF74" s="4">
        <f t="shared" si="61"/>
        <v>0.37010428169065895</v>
      </c>
      <c r="AG74" s="4">
        <f t="shared" si="62"/>
        <v>0.38168283726070618</v>
      </c>
      <c r="AH74" s="4">
        <f t="shared" si="63"/>
        <v>0.9350521408453295</v>
      </c>
      <c r="AI74" s="4">
        <f t="shared" si="64"/>
        <v>0</v>
      </c>
      <c r="AJ74" s="4">
        <f t="shared" si="65"/>
        <v>1</v>
      </c>
      <c r="AK74" s="16">
        <f t="shared" si="66"/>
        <v>0.960308594573136</v>
      </c>
      <c r="AL74" s="15">
        <f t="shared" si="67"/>
        <v>0.38168283726070618</v>
      </c>
    </row>
    <row r="75" spans="1:38">
      <c r="A75" s="1" t="s">
        <v>149</v>
      </c>
      <c r="B75" s="4">
        <v>165.2</v>
      </c>
      <c r="C75" s="15">
        <v>4.17</v>
      </c>
      <c r="D75" s="4">
        <v>358.7</v>
      </c>
      <c r="E75" s="4">
        <v>200</v>
      </c>
      <c r="F75" s="2">
        <v>40.9</v>
      </c>
      <c r="G75" s="2">
        <f t="shared" si="52"/>
        <v>35.417290900407103</v>
      </c>
      <c r="H75" s="4">
        <v>1982</v>
      </c>
      <c r="I75" s="2">
        <f t="shared" si="53"/>
        <v>11.997578692493947</v>
      </c>
      <c r="J75" s="16">
        <f t="shared" si="54"/>
        <v>0.55596116531547757</v>
      </c>
      <c r="K75" s="74">
        <f t="shared" ref="K75:K138" si="68">B75/C75</f>
        <v>39.616306954436446</v>
      </c>
      <c r="L75" s="76">
        <f t="shared" ref="L75:L138" si="69">K75/(90*235/D75)</f>
        <v>0.67188507350148241</v>
      </c>
      <c r="M75" s="4">
        <v>937</v>
      </c>
      <c r="N75" s="4">
        <v>12</v>
      </c>
      <c r="O75" s="4">
        <f t="shared" si="55"/>
        <v>1429</v>
      </c>
      <c r="P75" s="4">
        <f t="shared" si="56"/>
        <v>1777</v>
      </c>
      <c r="Q75" s="77">
        <f t="shared" ref="Q75:Q138" si="70">PI()*((B75*B75-(B75-2*C75)^2)*D75+(B75-2*C75)^2*F75)/4000</f>
        <v>1547.0836695774519</v>
      </c>
      <c r="R75" s="17">
        <f t="shared" si="57"/>
        <v>1547.0836695774519</v>
      </c>
      <c r="S75" s="17">
        <f t="shared" si="58"/>
        <v>1401.5662476476064</v>
      </c>
      <c r="T75" s="15">
        <f t="shared" si="59"/>
        <v>0.66853778875787284</v>
      </c>
      <c r="U75" s="15">
        <v>21</v>
      </c>
      <c r="V75" s="15">
        <v>21</v>
      </c>
      <c r="W75" s="31">
        <f t="shared" ref="W75:W138" si="71">PI()*B75*C75*D75/(1000*P75)</f>
        <v>0.43685762414155882</v>
      </c>
      <c r="AE75" s="17">
        <f t="shared" si="60"/>
        <v>1547.0836695774519</v>
      </c>
      <c r="AF75" s="4">
        <f t="shared" si="61"/>
        <v>0.55487646468296981</v>
      </c>
      <c r="AG75" s="4">
        <f t="shared" si="62"/>
        <v>0</v>
      </c>
      <c r="AH75" s="4">
        <f t="shared" si="63"/>
        <v>1</v>
      </c>
      <c r="AI75" s="4">
        <f t="shared" si="64"/>
        <v>0</v>
      </c>
      <c r="AJ75" s="4">
        <f t="shared" si="65"/>
        <v>1</v>
      </c>
      <c r="AK75" s="16">
        <f t="shared" si="66"/>
        <v>0.90594081962639417</v>
      </c>
      <c r="AL75" s="15">
        <f t="shared" si="67"/>
        <v>0</v>
      </c>
    </row>
    <row r="76" spans="1:38">
      <c r="A76" s="1" t="s">
        <v>150</v>
      </c>
      <c r="B76" s="4">
        <v>165.2</v>
      </c>
      <c r="C76" s="15">
        <v>4.17</v>
      </c>
      <c r="D76" s="4">
        <v>358.7</v>
      </c>
      <c r="E76" s="4">
        <v>200</v>
      </c>
      <c r="F76" s="2">
        <v>40.9</v>
      </c>
      <c r="G76" s="2">
        <f t="shared" si="52"/>
        <v>35.417290900407103</v>
      </c>
      <c r="H76" s="4">
        <v>1982</v>
      </c>
      <c r="I76" s="2">
        <f t="shared" si="53"/>
        <v>11.997578692493947</v>
      </c>
      <c r="J76" s="16">
        <f t="shared" si="54"/>
        <v>0.55596116531547757</v>
      </c>
      <c r="K76" s="74">
        <f t="shared" si="68"/>
        <v>39.616306954436446</v>
      </c>
      <c r="L76" s="76">
        <f t="shared" si="69"/>
        <v>0.67188507350148241</v>
      </c>
      <c r="M76" s="4">
        <v>578</v>
      </c>
      <c r="N76" s="4">
        <v>20</v>
      </c>
      <c r="O76" s="4">
        <f t="shared" si="55"/>
        <v>1429</v>
      </c>
      <c r="P76" s="4">
        <f t="shared" si="56"/>
        <v>1777</v>
      </c>
      <c r="Q76" s="77">
        <f t="shared" si="70"/>
        <v>1547.0836695774519</v>
      </c>
      <c r="R76" s="17">
        <f t="shared" si="57"/>
        <v>1547.0836695774519</v>
      </c>
      <c r="S76" s="17">
        <f t="shared" si="58"/>
        <v>1401.5662476476064</v>
      </c>
      <c r="T76" s="15">
        <f t="shared" si="59"/>
        <v>0.41239577577593439</v>
      </c>
      <c r="U76" s="15">
        <v>63</v>
      </c>
      <c r="V76" s="15">
        <v>63</v>
      </c>
      <c r="W76" s="31">
        <f t="shared" si="71"/>
        <v>0.43685762414155882</v>
      </c>
      <c r="AE76" s="17">
        <f t="shared" si="60"/>
        <v>1547.0836695774519</v>
      </c>
      <c r="AF76" s="4">
        <f t="shared" si="61"/>
        <v>0.55487646468296981</v>
      </c>
      <c r="AG76" s="4">
        <f t="shared" si="62"/>
        <v>0</v>
      </c>
      <c r="AH76" s="4">
        <f t="shared" si="63"/>
        <v>1</v>
      </c>
      <c r="AI76" s="4">
        <f t="shared" si="64"/>
        <v>0</v>
      </c>
      <c r="AJ76" s="4">
        <f t="shared" si="65"/>
        <v>1</v>
      </c>
      <c r="AK76" s="16">
        <f t="shared" si="66"/>
        <v>0.90594081962639417</v>
      </c>
      <c r="AL76" s="15">
        <f t="shared" si="67"/>
        <v>0</v>
      </c>
    </row>
    <row r="77" spans="1:38">
      <c r="A77" s="1" t="s">
        <v>151</v>
      </c>
      <c r="B77" s="4">
        <v>165.2</v>
      </c>
      <c r="C77" s="15">
        <v>4.17</v>
      </c>
      <c r="D77" s="4">
        <v>358.7</v>
      </c>
      <c r="E77" s="4">
        <v>200</v>
      </c>
      <c r="F77" s="2">
        <v>40.9</v>
      </c>
      <c r="G77" s="2">
        <f t="shared" si="52"/>
        <v>35.417290900407103</v>
      </c>
      <c r="H77" s="4">
        <v>1982</v>
      </c>
      <c r="I77" s="2">
        <f t="shared" si="53"/>
        <v>11.997578692493947</v>
      </c>
      <c r="J77" s="16">
        <f t="shared" si="54"/>
        <v>0.55596116531547757</v>
      </c>
      <c r="K77" s="74">
        <f t="shared" si="68"/>
        <v>39.616306954436446</v>
      </c>
      <c r="L77" s="76">
        <f t="shared" si="69"/>
        <v>0.67188507350148241</v>
      </c>
      <c r="M77" s="4">
        <v>400</v>
      </c>
      <c r="N77" s="4">
        <v>22</v>
      </c>
      <c r="O77" s="4">
        <f t="shared" si="55"/>
        <v>1429</v>
      </c>
      <c r="P77" s="4">
        <f t="shared" si="56"/>
        <v>1777</v>
      </c>
      <c r="Q77" s="77">
        <f t="shared" si="70"/>
        <v>1547.0836695774519</v>
      </c>
      <c r="R77" s="17">
        <f t="shared" si="57"/>
        <v>1547.0836695774519</v>
      </c>
      <c r="S77" s="17">
        <f t="shared" si="58"/>
        <v>1401.5662476476064</v>
      </c>
      <c r="T77" s="15">
        <f t="shared" si="59"/>
        <v>0.2853950005369788</v>
      </c>
      <c r="U77" s="15">
        <v>105</v>
      </c>
      <c r="V77" s="15">
        <v>105</v>
      </c>
      <c r="W77" s="31">
        <f t="shared" si="71"/>
        <v>0.43685762414155882</v>
      </c>
      <c r="AE77" s="17">
        <f t="shared" si="60"/>
        <v>1547.0836695774519</v>
      </c>
      <c r="AF77" s="4">
        <f t="shared" si="61"/>
        <v>0.55487646468296981</v>
      </c>
      <c r="AG77" s="4">
        <f t="shared" si="62"/>
        <v>0</v>
      </c>
      <c r="AH77" s="4">
        <f t="shared" si="63"/>
        <v>1</v>
      </c>
      <c r="AI77" s="4">
        <f t="shared" si="64"/>
        <v>0</v>
      </c>
      <c r="AJ77" s="4">
        <f t="shared" si="65"/>
        <v>1</v>
      </c>
      <c r="AK77" s="16">
        <f t="shared" si="66"/>
        <v>0.90594081962639417</v>
      </c>
      <c r="AL77" s="15">
        <f t="shared" si="67"/>
        <v>0</v>
      </c>
    </row>
    <row r="78" spans="1:38">
      <c r="A78" s="1" t="s">
        <v>152</v>
      </c>
      <c r="B78" s="4">
        <v>165.2</v>
      </c>
      <c r="C78" s="15">
        <v>4.17</v>
      </c>
      <c r="D78" s="4">
        <v>358.7</v>
      </c>
      <c r="E78" s="4">
        <v>200</v>
      </c>
      <c r="F78" s="2">
        <v>40.9</v>
      </c>
      <c r="G78" s="2">
        <f t="shared" si="52"/>
        <v>35.417290900407103</v>
      </c>
      <c r="H78" s="4">
        <v>2974</v>
      </c>
      <c r="I78" s="2">
        <f t="shared" si="53"/>
        <v>18.002421307506054</v>
      </c>
      <c r="J78" s="16">
        <f t="shared" si="54"/>
        <v>0.83422225310203346</v>
      </c>
      <c r="K78" s="74">
        <f t="shared" si="68"/>
        <v>39.616306954436446</v>
      </c>
      <c r="L78" s="76">
        <f t="shared" si="69"/>
        <v>0.67188507350148241</v>
      </c>
      <c r="M78" s="4">
        <v>767</v>
      </c>
      <c r="N78" s="4">
        <v>20</v>
      </c>
      <c r="O78" s="4">
        <f t="shared" si="55"/>
        <v>1429</v>
      </c>
      <c r="P78" s="4">
        <f t="shared" si="56"/>
        <v>1777</v>
      </c>
      <c r="Q78" s="77">
        <f t="shared" si="70"/>
        <v>1547.0836695774519</v>
      </c>
      <c r="R78" s="17">
        <f t="shared" si="57"/>
        <v>1547.0836695774519</v>
      </c>
      <c r="S78" s="17">
        <f t="shared" si="58"/>
        <v>1199.8728805863643</v>
      </c>
      <c r="T78" s="15">
        <f t="shared" si="59"/>
        <v>0.6392343825832415</v>
      </c>
      <c r="U78" s="15">
        <v>21</v>
      </c>
      <c r="V78" s="15">
        <v>21</v>
      </c>
      <c r="W78" s="31">
        <f t="shared" si="71"/>
        <v>0.43685762414155882</v>
      </c>
      <c r="AE78" s="17">
        <f t="shared" si="60"/>
        <v>1547.0836695774519</v>
      </c>
      <c r="AF78" s="4">
        <f t="shared" si="61"/>
        <v>0.83259465487747331</v>
      </c>
      <c r="AG78" s="4">
        <f t="shared" si="62"/>
        <v>0</v>
      </c>
      <c r="AH78" s="4">
        <f t="shared" si="63"/>
        <v>1</v>
      </c>
      <c r="AI78" s="4">
        <f t="shared" si="64"/>
        <v>0</v>
      </c>
      <c r="AJ78" s="4">
        <f t="shared" si="65"/>
        <v>1</v>
      </c>
      <c r="AK78" s="16">
        <f t="shared" si="66"/>
        <v>0.7755707749885824</v>
      </c>
      <c r="AL78" s="15">
        <f t="shared" si="67"/>
        <v>1.2816344933859067</v>
      </c>
    </row>
    <row r="79" spans="1:38">
      <c r="A79" s="1" t="s">
        <v>153</v>
      </c>
      <c r="B79" s="4">
        <v>165.2</v>
      </c>
      <c r="C79" s="15">
        <v>4.17</v>
      </c>
      <c r="D79" s="4">
        <v>358.7</v>
      </c>
      <c r="E79" s="4">
        <v>200</v>
      </c>
      <c r="F79" s="2">
        <v>40.9</v>
      </c>
      <c r="G79" s="2">
        <f t="shared" si="52"/>
        <v>35.417290900407103</v>
      </c>
      <c r="H79" s="4">
        <v>2974</v>
      </c>
      <c r="I79" s="2">
        <f t="shared" si="53"/>
        <v>18.002421307506054</v>
      </c>
      <c r="J79" s="16">
        <f t="shared" si="54"/>
        <v>0.83422225310203346</v>
      </c>
      <c r="K79" s="74">
        <f t="shared" si="68"/>
        <v>39.616306954436446</v>
      </c>
      <c r="L79" s="76">
        <f t="shared" si="69"/>
        <v>0.67188507350148241</v>
      </c>
      <c r="M79" s="4">
        <v>468</v>
      </c>
      <c r="N79" s="4">
        <v>35</v>
      </c>
      <c r="O79" s="4">
        <f t="shared" si="55"/>
        <v>1429</v>
      </c>
      <c r="P79" s="4">
        <f t="shared" si="56"/>
        <v>1777</v>
      </c>
      <c r="Q79" s="77">
        <f t="shared" si="70"/>
        <v>1547.0836695774519</v>
      </c>
      <c r="R79" s="17">
        <f t="shared" si="57"/>
        <v>1547.0836695774519</v>
      </c>
      <c r="S79" s="17">
        <f t="shared" si="58"/>
        <v>1199.8728805863643</v>
      </c>
      <c r="T79" s="15">
        <f t="shared" si="59"/>
        <v>0.3900413181863846</v>
      </c>
      <c r="U79" s="15">
        <v>63</v>
      </c>
      <c r="V79" s="15">
        <v>63</v>
      </c>
      <c r="W79" s="31">
        <f t="shared" si="71"/>
        <v>0.43685762414155882</v>
      </c>
      <c r="AE79" s="17">
        <f t="shared" si="60"/>
        <v>1547.0836695774519</v>
      </c>
      <c r="AF79" s="4">
        <f t="shared" si="61"/>
        <v>0.83259465487747331</v>
      </c>
      <c r="AG79" s="4">
        <f t="shared" si="62"/>
        <v>0</v>
      </c>
      <c r="AH79" s="4">
        <f t="shared" si="63"/>
        <v>1</v>
      </c>
      <c r="AI79" s="4">
        <f t="shared" si="64"/>
        <v>0</v>
      </c>
      <c r="AJ79" s="4">
        <f t="shared" si="65"/>
        <v>1</v>
      </c>
      <c r="AK79" s="16">
        <f t="shared" si="66"/>
        <v>0.7755707749885824</v>
      </c>
      <c r="AL79" s="15">
        <f t="shared" si="67"/>
        <v>1.2816344933859067</v>
      </c>
    </row>
    <row r="80" spans="1:38">
      <c r="A80" s="1" t="s">
        <v>154</v>
      </c>
      <c r="B80" s="4">
        <v>165.2</v>
      </c>
      <c r="C80" s="15">
        <v>4.17</v>
      </c>
      <c r="D80" s="4">
        <v>358.7</v>
      </c>
      <c r="E80" s="4">
        <v>200</v>
      </c>
      <c r="F80" s="2">
        <v>40.9</v>
      </c>
      <c r="G80" s="2">
        <f t="shared" si="52"/>
        <v>35.417290900407103</v>
      </c>
      <c r="H80" s="4">
        <v>2974</v>
      </c>
      <c r="I80" s="2">
        <f t="shared" si="53"/>
        <v>18.002421307506054</v>
      </c>
      <c r="J80" s="16">
        <f t="shared" si="54"/>
        <v>0.83422225310203346</v>
      </c>
      <c r="K80" s="74">
        <f t="shared" si="68"/>
        <v>39.616306954436446</v>
      </c>
      <c r="L80" s="76">
        <f t="shared" si="69"/>
        <v>0.67188507350148241</v>
      </c>
      <c r="M80" s="4">
        <v>319</v>
      </c>
      <c r="N80" s="4">
        <v>40</v>
      </c>
      <c r="O80" s="4">
        <f t="shared" si="55"/>
        <v>1429</v>
      </c>
      <c r="P80" s="4">
        <f t="shared" si="56"/>
        <v>1777</v>
      </c>
      <c r="Q80" s="77">
        <f t="shared" si="70"/>
        <v>1547.0836695774519</v>
      </c>
      <c r="R80" s="17">
        <f t="shared" si="57"/>
        <v>1547.0836695774519</v>
      </c>
      <c r="S80" s="17">
        <f t="shared" si="58"/>
        <v>1199.8728805863643</v>
      </c>
      <c r="T80" s="15">
        <f t="shared" si="59"/>
        <v>0.26586149679798438</v>
      </c>
      <c r="U80" s="15">
        <v>105</v>
      </c>
      <c r="V80" s="15">
        <v>105</v>
      </c>
      <c r="W80" s="31">
        <f t="shared" si="71"/>
        <v>0.43685762414155882</v>
      </c>
      <c r="AE80" s="17">
        <f t="shared" si="60"/>
        <v>1547.0836695774519</v>
      </c>
      <c r="AF80" s="4">
        <f t="shared" si="61"/>
        <v>0.83259465487747331</v>
      </c>
      <c r="AG80" s="4">
        <f t="shared" si="62"/>
        <v>0</v>
      </c>
      <c r="AH80" s="4">
        <f t="shared" si="63"/>
        <v>1</v>
      </c>
      <c r="AI80" s="4">
        <f t="shared" si="64"/>
        <v>0</v>
      </c>
      <c r="AJ80" s="4">
        <f t="shared" si="65"/>
        <v>1</v>
      </c>
      <c r="AK80" s="16">
        <f t="shared" si="66"/>
        <v>0.7755707749885824</v>
      </c>
      <c r="AL80" s="15">
        <f t="shared" si="67"/>
        <v>1.2816344933859067</v>
      </c>
    </row>
    <row r="81" spans="1:38">
      <c r="A81" s="1" t="s">
        <v>155</v>
      </c>
      <c r="B81" s="4">
        <v>165.2</v>
      </c>
      <c r="C81" s="15">
        <v>4.17</v>
      </c>
      <c r="D81" s="4">
        <v>358.7</v>
      </c>
      <c r="E81" s="4">
        <v>200</v>
      </c>
      <c r="F81" s="2">
        <v>40.9</v>
      </c>
      <c r="G81" s="2">
        <f t="shared" si="52"/>
        <v>35.417290900407103</v>
      </c>
      <c r="H81" s="4">
        <v>3965</v>
      </c>
      <c r="I81" s="2">
        <f t="shared" si="53"/>
        <v>24.001210653753027</v>
      </c>
      <c r="J81" s="16">
        <f t="shared" si="54"/>
        <v>1.1122028357597722</v>
      </c>
      <c r="K81" s="74">
        <f t="shared" si="68"/>
        <v>39.616306954436446</v>
      </c>
      <c r="L81" s="76">
        <f t="shared" si="69"/>
        <v>0.67188507350148241</v>
      </c>
      <c r="M81" s="4">
        <v>618</v>
      </c>
      <c r="N81" s="4">
        <v>30</v>
      </c>
      <c r="O81" s="4">
        <f t="shared" si="55"/>
        <v>1429</v>
      </c>
      <c r="P81" s="4">
        <f t="shared" si="56"/>
        <v>1777</v>
      </c>
      <c r="Q81" s="77">
        <f t="shared" si="70"/>
        <v>1547.0836695774519</v>
      </c>
      <c r="R81" s="17">
        <f t="shared" si="57"/>
        <v>1547.0836695774519</v>
      </c>
      <c r="S81" s="17">
        <f t="shared" si="58"/>
        <v>909.19561746844795</v>
      </c>
      <c r="T81" s="15">
        <f t="shared" si="59"/>
        <v>0.67972171018680327</v>
      </c>
      <c r="U81" s="15">
        <v>21</v>
      </c>
      <c r="V81" s="15">
        <v>21</v>
      </c>
      <c r="W81" s="31">
        <f t="shared" si="71"/>
        <v>0.43685762414155882</v>
      </c>
      <c r="AE81" s="17">
        <f t="shared" si="60"/>
        <v>1547.0836695774519</v>
      </c>
      <c r="AF81" s="4">
        <f t="shared" si="61"/>
        <v>1.1100328872189582</v>
      </c>
      <c r="AG81" s="4">
        <f t="shared" si="62"/>
        <v>0</v>
      </c>
      <c r="AH81" s="4">
        <f t="shared" si="63"/>
        <v>1</v>
      </c>
      <c r="AI81" s="4">
        <f t="shared" si="64"/>
        <v>0</v>
      </c>
      <c r="AJ81" s="4">
        <f t="shared" si="65"/>
        <v>1</v>
      </c>
      <c r="AK81" s="16">
        <f t="shared" si="66"/>
        <v>0.58768354637003728</v>
      </c>
      <c r="AL81" s="15">
        <f t="shared" si="67"/>
        <v>5.3113327684794296</v>
      </c>
    </row>
    <row r="82" spans="1:38">
      <c r="A82" s="1" t="s">
        <v>156</v>
      </c>
      <c r="B82" s="4">
        <v>165.2</v>
      </c>
      <c r="C82" s="15">
        <v>4.17</v>
      </c>
      <c r="D82" s="4">
        <v>358.7</v>
      </c>
      <c r="E82" s="4">
        <v>200</v>
      </c>
      <c r="F82" s="2">
        <v>40.9</v>
      </c>
      <c r="G82" s="2">
        <f t="shared" si="52"/>
        <v>35.417290900407103</v>
      </c>
      <c r="H82" s="4">
        <v>3965</v>
      </c>
      <c r="I82" s="2">
        <f t="shared" si="53"/>
        <v>24.001210653753027</v>
      </c>
      <c r="J82" s="16">
        <f t="shared" si="54"/>
        <v>1.1122028357597722</v>
      </c>
      <c r="K82" s="74">
        <f t="shared" si="68"/>
        <v>39.616306954436446</v>
      </c>
      <c r="L82" s="76">
        <f t="shared" si="69"/>
        <v>0.67188507350148241</v>
      </c>
      <c r="M82" s="4">
        <v>350</v>
      </c>
      <c r="N82" s="4">
        <v>51</v>
      </c>
      <c r="O82" s="4">
        <f t="shared" si="55"/>
        <v>1429</v>
      </c>
      <c r="P82" s="4">
        <f t="shared" si="56"/>
        <v>1777</v>
      </c>
      <c r="Q82" s="77">
        <f t="shared" si="70"/>
        <v>1547.0836695774519</v>
      </c>
      <c r="R82" s="17">
        <f t="shared" si="57"/>
        <v>1547.0836695774519</v>
      </c>
      <c r="S82" s="17">
        <f t="shared" si="58"/>
        <v>909.19561746844795</v>
      </c>
      <c r="T82" s="15">
        <f t="shared" si="59"/>
        <v>0.38495566110903096</v>
      </c>
      <c r="U82" s="15">
        <v>63</v>
      </c>
      <c r="V82" s="15">
        <v>63</v>
      </c>
      <c r="W82" s="31">
        <f t="shared" si="71"/>
        <v>0.43685762414155882</v>
      </c>
      <c r="AE82" s="17">
        <f t="shared" si="60"/>
        <v>1547.0836695774519</v>
      </c>
      <c r="AF82" s="4">
        <f t="shared" si="61"/>
        <v>1.1100328872189582</v>
      </c>
      <c r="AG82" s="4">
        <f t="shared" si="62"/>
        <v>0</v>
      </c>
      <c r="AH82" s="4">
        <f t="shared" si="63"/>
        <v>1</v>
      </c>
      <c r="AI82" s="4">
        <f t="shared" si="64"/>
        <v>0</v>
      </c>
      <c r="AJ82" s="4">
        <f t="shared" si="65"/>
        <v>1</v>
      </c>
      <c r="AK82" s="16">
        <f t="shared" si="66"/>
        <v>0.58768354637003728</v>
      </c>
      <c r="AL82" s="15">
        <f t="shared" si="67"/>
        <v>5.3113327684794296</v>
      </c>
    </row>
    <row r="83" spans="1:38">
      <c r="A83" s="1" t="s">
        <v>157</v>
      </c>
      <c r="B83" s="4">
        <v>165.2</v>
      </c>
      <c r="C83" s="15">
        <v>4.17</v>
      </c>
      <c r="D83" s="4">
        <v>358.7</v>
      </c>
      <c r="E83" s="4">
        <v>200</v>
      </c>
      <c r="F83" s="2">
        <v>40.9</v>
      </c>
      <c r="G83" s="2">
        <f t="shared" si="52"/>
        <v>35.417290900407103</v>
      </c>
      <c r="H83" s="4">
        <v>3965</v>
      </c>
      <c r="I83" s="2">
        <f t="shared" si="53"/>
        <v>24.001210653753027</v>
      </c>
      <c r="J83" s="16">
        <f t="shared" si="54"/>
        <v>1.1122028357597722</v>
      </c>
      <c r="K83" s="74">
        <f t="shared" si="68"/>
        <v>39.616306954436446</v>
      </c>
      <c r="L83" s="76">
        <f t="shared" si="69"/>
        <v>0.67188507350148241</v>
      </c>
      <c r="M83" s="4">
        <v>280</v>
      </c>
      <c r="N83" s="4">
        <v>57</v>
      </c>
      <c r="O83" s="4">
        <f t="shared" si="55"/>
        <v>1429</v>
      </c>
      <c r="P83" s="4">
        <f t="shared" si="56"/>
        <v>1777</v>
      </c>
      <c r="Q83" s="77">
        <f t="shared" si="70"/>
        <v>1547.0836695774519</v>
      </c>
      <c r="R83" s="17">
        <f t="shared" si="57"/>
        <v>1547.0836695774519</v>
      </c>
      <c r="S83" s="17">
        <f t="shared" si="58"/>
        <v>909.19561746844795</v>
      </c>
      <c r="T83" s="15">
        <f t="shared" si="59"/>
        <v>0.30796452888722475</v>
      </c>
      <c r="U83" s="15">
        <v>105</v>
      </c>
      <c r="V83" s="15">
        <v>105</v>
      </c>
      <c r="W83" s="31">
        <f t="shared" si="71"/>
        <v>0.43685762414155882</v>
      </c>
      <c r="AE83" s="17">
        <f t="shared" si="60"/>
        <v>1547.0836695774519</v>
      </c>
      <c r="AF83" s="4">
        <f t="shared" si="61"/>
        <v>1.1100328872189582</v>
      </c>
      <c r="AG83" s="4">
        <f t="shared" si="62"/>
        <v>0</v>
      </c>
      <c r="AH83" s="4">
        <f t="shared" si="63"/>
        <v>1</v>
      </c>
      <c r="AI83" s="4">
        <f t="shared" si="64"/>
        <v>0</v>
      </c>
      <c r="AJ83" s="4">
        <f t="shared" si="65"/>
        <v>1</v>
      </c>
      <c r="AK83" s="16">
        <f t="shared" si="66"/>
        <v>0.58768354637003728</v>
      </c>
      <c r="AL83" s="15">
        <f t="shared" si="67"/>
        <v>5.3113327684794296</v>
      </c>
    </row>
    <row r="84" spans="1:38">
      <c r="A84" s="1" t="s">
        <v>158</v>
      </c>
      <c r="B84" s="4">
        <v>165.2</v>
      </c>
      <c r="C84" s="15">
        <v>4.17</v>
      </c>
      <c r="D84" s="4">
        <v>358.7</v>
      </c>
      <c r="E84" s="4">
        <v>200</v>
      </c>
      <c r="F84" s="2">
        <v>40.9</v>
      </c>
      <c r="G84" s="2">
        <f t="shared" si="52"/>
        <v>35.417290900407103</v>
      </c>
      <c r="H84" s="4">
        <v>4956</v>
      </c>
      <c r="I84" s="2">
        <f t="shared" si="53"/>
        <v>30.000000000000004</v>
      </c>
      <c r="J84" s="16">
        <f t="shared" si="54"/>
        <v>1.3901834184175113</v>
      </c>
      <c r="K84" s="74">
        <f t="shared" si="68"/>
        <v>39.616306954436446</v>
      </c>
      <c r="L84" s="76">
        <f t="shared" si="69"/>
        <v>0.67188507350148241</v>
      </c>
      <c r="M84" s="4">
        <v>478</v>
      </c>
      <c r="N84" s="4">
        <v>43</v>
      </c>
      <c r="O84" s="4">
        <f t="shared" si="55"/>
        <v>1429</v>
      </c>
      <c r="P84" s="4">
        <f t="shared" si="56"/>
        <v>1777</v>
      </c>
      <c r="Q84" s="77">
        <f t="shared" si="70"/>
        <v>1547.0836695774519</v>
      </c>
      <c r="R84" s="17">
        <f t="shared" si="57"/>
        <v>1547.0836695774519</v>
      </c>
      <c r="S84" s="17">
        <f t="shared" si="58"/>
        <v>653.99862894532669</v>
      </c>
      <c r="T84" s="15">
        <f t="shared" si="59"/>
        <v>0.73088838239745013</v>
      </c>
      <c r="U84" s="15">
        <v>21</v>
      </c>
      <c r="V84" s="15">
        <v>21</v>
      </c>
      <c r="W84" s="31">
        <f t="shared" si="71"/>
        <v>0.43685762414155882</v>
      </c>
      <c r="AE84" s="17">
        <f t="shared" si="60"/>
        <v>1547.0836695774519</v>
      </c>
      <c r="AF84" s="4">
        <f t="shared" si="61"/>
        <v>1.3874711195604432</v>
      </c>
      <c r="AG84" s="4">
        <f t="shared" si="62"/>
        <v>0</v>
      </c>
      <c r="AH84" s="4">
        <f t="shared" si="63"/>
        <v>1</v>
      </c>
      <c r="AI84" s="4">
        <f t="shared" si="64"/>
        <v>0</v>
      </c>
      <c r="AJ84" s="4">
        <f t="shared" si="65"/>
        <v>1</v>
      </c>
      <c r="AK84" s="16">
        <f t="shared" si="66"/>
        <v>0.4227299672317984</v>
      </c>
      <c r="AL84" s="15">
        <f t="shared" si="67"/>
        <v>11.958078117575063</v>
      </c>
    </row>
    <row r="85" spans="1:38">
      <c r="A85" s="1" t="s">
        <v>159</v>
      </c>
      <c r="B85" s="4">
        <v>165.2</v>
      </c>
      <c r="C85" s="15">
        <v>4.17</v>
      </c>
      <c r="D85" s="4">
        <v>358.7</v>
      </c>
      <c r="E85" s="4">
        <v>200</v>
      </c>
      <c r="F85" s="2">
        <v>40.9</v>
      </c>
      <c r="G85" s="2">
        <f t="shared" si="52"/>
        <v>35.417290900407103</v>
      </c>
      <c r="H85" s="4">
        <v>4956</v>
      </c>
      <c r="I85" s="2">
        <f t="shared" si="53"/>
        <v>30.000000000000004</v>
      </c>
      <c r="J85" s="16">
        <f t="shared" si="54"/>
        <v>1.3901834184175113</v>
      </c>
      <c r="K85" s="74">
        <f t="shared" si="68"/>
        <v>39.616306954436446</v>
      </c>
      <c r="L85" s="76">
        <f t="shared" si="69"/>
        <v>0.67188507350148241</v>
      </c>
      <c r="M85" s="4">
        <v>319</v>
      </c>
      <c r="N85" s="4">
        <v>66</v>
      </c>
      <c r="O85" s="4">
        <f t="shared" si="55"/>
        <v>1429</v>
      </c>
      <c r="P85" s="4">
        <f t="shared" si="56"/>
        <v>1777</v>
      </c>
      <c r="Q85" s="77">
        <f t="shared" si="70"/>
        <v>1547.0836695774519</v>
      </c>
      <c r="R85" s="17">
        <f t="shared" si="57"/>
        <v>1547.0836695774519</v>
      </c>
      <c r="S85" s="17">
        <f t="shared" si="58"/>
        <v>653.99862894532669</v>
      </c>
      <c r="T85" s="15">
        <f t="shared" si="59"/>
        <v>0.48776860666273342</v>
      </c>
      <c r="U85" s="15">
        <v>63</v>
      </c>
      <c r="V85" s="15">
        <v>63</v>
      </c>
      <c r="W85" s="31">
        <f t="shared" si="71"/>
        <v>0.43685762414155882</v>
      </c>
      <c r="AE85" s="17">
        <f t="shared" si="60"/>
        <v>1547.0836695774519</v>
      </c>
      <c r="AF85" s="4">
        <f t="shared" si="61"/>
        <v>1.3874711195604432</v>
      </c>
      <c r="AG85" s="4">
        <f t="shared" si="62"/>
        <v>0</v>
      </c>
      <c r="AH85" s="4">
        <f t="shared" si="63"/>
        <v>1</v>
      </c>
      <c r="AI85" s="4">
        <f t="shared" si="64"/>
        <v>0</v>
      </c>
      <c r="AJ85" s="4">
        <f t="shared" si="65"/>
        <v>1</v>
      </c>
      <c r="AK85" s="16">
        <f t="shared" si="66"/>
        <v>0.4227299672317984</v>
      </c>
      <c r="AL85" s="15">
        <f t="shared" si="67"/>
        <v>11.958078117575063</v>
      </c>
    </row>
    <row r="86" spans="1:38">
      <c r="A86" s="1" t="s">
        <v>160</v>
      </c>
      <c r="B86" s="4">
        <v>165.2</v>
      </c>
      <c r="C86" s="15">
        <v>4.17</v>
      </c>
      <c r="D86" s="4">
        <v>358.7</v>
      </c>
      <c r="E86" s="4">
        <v>200</v>
      </c>
      <c r="F86" s="2">
        <v>40.9</v>
      </c>
      <c r="G86" s="2">
        <f t="shared" si="52"/>
        <v>35.417290900407103</v>
      </c>
      <c r="H86" s="4">
        <v>4956</v>
      </c>
      <c r="I86" s="2">
        <f t="shared" si="53"/>
        <v>30.000000000000004</v>
      </c>
      <c r="J86" s="16">
        <f t="shared" si="54"/>
        <v>1.3901834184175113</v>
      </c>
      <c r="K86" s="74">
        <f t="shared" si="68"/>
        <v>39.616306954436446</v>
      </c>
      <c r="L86" s="76">
        <f t="shared" si="69"/>
        <v>0.67188507350148241</v>
      </c>
      <c r="M86" s="4">
        <v>270</v>
      </c>
      <c r="N86" s="4">
        <v>90</v>
      </c>
      <c r="O86" s="4">
        <f t="shared" si="55"/>
        <v>1429</v>
      </c>
      <c r="P86" s="4">
        <f t="shared" si="56"/>
        <v>1777</v>
      </c>
      <c r="Q86" s="77">
        <f t="shared" si="70"/>
        <v>1547.0836695774519</v>
      </c>
      <c r="R86" s="17">
        <f t="shared" si="57"/>
        <v>1547.0836695774519</v>
      </c>
      <c r="S86" s="17">
        <f t="shared" si="58"/>
        <v>653.99862894532669</v>
      </c>
      <c r="T86" s="15">
        <f t="shared" si="59"/>
        <v>0.41284490219102832</v>
      </c>
      <c r="U86" s="15">
        <v>105</v>
      </c>
      <c r="V86" s="15">
        <v>105</v>
      </c>
      <c r="W86" s="31">
        <f t="shared" si="71"/>
        <v>0.43685762414155882</v>
      </c>
      <c r="AE86" s="17">
        <f t="shared" si="60"/>
        <v>1547.0836695774519</v>
      </c>
      <c r="AF86" s="4">
        <f t="shared" si="61"/>
        <v>1.3874711195604432</v>
      </c>
      <c r="AG86" s="4">
        <f t="shared" si="62"/>
        <v>0</v>
      </c>
      <c r="AH86" s="4">
        <f t="shared" si="63"/>
        <v>1</v>
      </c>
      <c r="AI86" s="4">
        <f t="shared" si="64"/>
        <v>0</v>
      </c>
      <c r="AJ86" s="4">
        <f t="shared" si="65"/>
        <v>1</v>
      </c>
      <c r="AK86" s="16">
        <f t="shared" si="66"/>
        <v>0.4227299672317984</v>
      </c>
      <c r="AL86" s="15">
        <f t="shared" si="67"/>
        <v>11.958078117575063</v>
      </c>
    </row>
    <row r="87" spans="1:38">
      <c r="A87" s="84"/>
      <c r="G87" s="85" t="s">
        <v>118</v>
      </c>
      <c r="K87" s="74"/>
      <c r="L87" s="76"/>
      <c r="Q87" s="77"/>
      <c r="S87" s="85" t="s">
        <v>119</v>
      </c>
      <c r="T87" s="28">
        <f>AVERAGE(T69:T86)</f>
        <v>0.4904783292888979</v>
      </c>
      <c r="W87" s="31"/>
    </row>
    <row r="88" spans="1:38">
      <c r="A88" s="85" t="s">
        <v>161</v>
      </c>
      <c r="B88" t="s">
        <v>162</v>
      </c>
      <c r="C88" t="s">
        <v>163</v>
      </c>
      <c r="D88" s="85">
        <v>2000</v>
      </c>
      <c r="E88" t="s">
        <v>164</v>
      </c>
      <c r="F88" t="s">
        <v>165</v>
      </c>
      <c r="G88" s="22" t="s">
        <v>166</v>
      </c>
      <c r="H88" s="84" t="s">
        <v>167</v>
      </c>
      <c r="I88" s="2"/>
      <c r="J88" s="16"/>
      <c r="K88" s="74"/>
      <c r="L88" s="76"/>
      <c r="O88" s="4"/>
      <c r="P88" s="4"/>
      <c r="Q88" s="77"/>
      <c r="R88" s="17"/>
      <c r="S88" s="17"/>
      <c r="T88" s="15"/>
      <c r="W88" s="31"/>
      <c r="AC88" s="17"/>
      <c r="AD88" s="4"/>
      <c r="AE88" s="4"/>
      <c r="AF88" s="4"/>
      <c r="AG88" s="4"/>
      <c r="AH88" s="4"/>
      <c r="AI88" s="16"/>
      <c r="AJ88" s="15"/>
    </row>
    <row r="89" spans="1:38">
      <c r="A89" s="84" t="s">
        <v>168</v>
      </c>
      <c r="B89">
        <v>159</v>
      </c>
      <c r="C89">
        <v>4.5</v>
      </c>
      <c r="D89">
        <v>433</v>
      </c>
      <c r="E89">
        <v>206</v>
      </c>
      <c r="F89">
        <v>64.5</v>
      </c>
      <c r="G89" s="2">
        <f>22*((F89+8)/10)^0.3</f>
        <v>39.858787446696475</v>
      </c>
      <c r="H89">
        <v>2696</v>
      </c>
      <c r="I89" s="2">
        <f>(H89/B89)</f>
        <v>16.955974842767297</v>
      </c>
      <c r="J89" s="16">
        <f>SQRT((64*AE89*H89*H89)/(PI()^3*((B89^4-(B89-2*C89)^4)*E89+(B89-2*C89)^4*G89*0.8/1.35)))</f>
        <v>0.89193049500973909</v>
      </c>
      <c r="K89" s="74">
        <f t="shared" si="68"/>
        <v>35.333333333333336</v>
      </c>
      <c r="L89" s="76">
        <f t="shared" si="69"/>
        <v>0.72337273443656425</v>
      </c>
      <c r="M89">
        <v>1230</v>
      </c>
      <c r="N89">
        <v>20</v>
      </c>
      <c r="O89" s="4">
        <f>ROUND((0.85*F89*(B89-2*C89)^2+D89*(B89*B89-(B89-2*C89)^2))*PI()/4000,0)</f>
        <v>1915</v>
      </c>
      <c r="P89" s="4">
        <f>ROUND((0.85*F89+6*C89*D89/(B89-2*C89))*PI()*(B89-2*C89)^2/4000,0)</f>
        <v>2346</v>
      </c>
      <c r="Q89" s="77">
        <f t="shared" si="70"/>
        <v>2085.5643472433421</v>
      </c>
      <c r="R89" s="17">
        <f>0.00025*PI()*((B89*B89-(B89-2*C89)^2)*D89*AJ89+F89*(B89-2*C89)^2*(1+AI89*C89*D89/(B89*F89)))</f>
        <v>2085.5643472433426</v>
      </c>
      <c r="S89" s="17">
        <f>AK89*R89</f>
        <v>1541.7129019219844</v>
      </c>
      <c r="T89" s="15">
        <f>M89/S89</f>
        <v>0.79781391105089283</v>
      </c>
      <c r="U89">
        <v>10</v>
      </c>
      <c r="V89">
        <v>10</v>
      </c>
      <c r="W89" s="31">
        <f t="shared" si="71"/>
        <v>0.41487703853266589</v>
      </c>
      <c r="AE89" s="17">
        <f>0.00025*PI()*((B89*B89-(B89-2*C89)^2)*D89+F89*(B89-2*C89)^2)</f>
        <v>2085.5643472433426</v>
      </c>
      <c r="AF89" s="4">
        <f>SQRT((64*AE89*H89*H89)/(PI()^3*((B89^4-(B89-2*C89)^4)*E89+(B89-2*C89)^4*G89*0.6)))</f>
        <v>0.89024048621467178</v>
      </c>
      <c r="AG89" s="4">
        <f>IF(AF89&gt;0.5,0,AL89)</f>
        <v>0</v>
      </c>
      <c r="AH89" s="4">
        <f>IF((0.25*(3+2*AF89))&gt;1,1,(0.25*(3+2*AF89)))</f>
        <v>1</v>
      </c>
      <c r="AI89" s="4">
        <f>AG89</f>
        <v>0</v>
      </c>
      <c r="AJ89" s="4">
        <f>AH89</f>
        <v>1</v>
      </c>
      <c r="AK89" s="16">
        <f>IF(J89&lt;0.2,1,1/(0.5*(1+0.21*(J89-0.2)+J89*J89)+SQRT((0.5*(1+0.21*(J89-0.2)+J89*J89))^2-J89*J89)))</f>
        <v>0.73923056076394378</v>
      </c>
      <c r="AL89" s="15">
        <f>IF((4.9-18.5*AF89+17*AF89*AF89)&lt;0,0,(4.9-18.5*AF89+17*AF89*AF89))</f>
        <v>1.9035291010560709</v>
      </c>
    </row>
    <row r="90" spans="1:38">
      <c r="A90" s="84" t="s">
        <v>169</v>
      </c>
      <c r="B90">
        <v>159</v>
      </c>
      <c r="C90">
        <v>4.5</v>
      </c>
      <c r="D90">
        <v>433</v>
      </c>
      <c r="E90">
        <v>206</v>
      </c>
      <c r="F90">
        <v>64.5</v>
      </c>
      <c r="G90" s="2">
        <f>22*((F90+8)/10)^0.3</f>
        <v>39.858787446696475</v>
      </c>
      <c r="H90">
        <v>2716</v>
      </c>
      <c r="I90" s="2">
        <f t="shared" ref="I90:I106" si="72">(H90/B90)</f>
        <v>17.081761006289309</v>
      </c>
      <c r="J90" s="16">
        <f>SQRT((64*AE90*H90*H90)/(PI()^3*((B90^4-(B90-2*C90)^4)*E90+(B90-2*C90)^4*G90*0.8/1.35)))</f>
        <v>0.89854719007657691</v>
      </c>
      <c r="K90" s="74">
        <f t="shared" si="68"/>
        <v>35.333333333333336</v>
      </c>
      <c r="L90" s="76">
        <f t="shared" si="69"/>
        <v>0.72337273443656425</v>
      </c>
      <c r="M90">
        <v>1220</v>
      </c>
      <c r="N90">
        <v>20</v>
      </c>
      <c r="O90" s="4">
        <f>ROUND((0.85*F90*(B90-2*C90)^2+D90*(B90*B90-(B90-2*C90)^2))*PI()/4000,0)</f>
        <v>1915</v>
      </c>
      <c r="P90" s="4">
        <f>ROUND((0.85*F90+6*C90*D90/(B90-2*C90))*PI()*(B90-2*C90)^2/4000,0)</f>
        <v>2346</v>
      </c>
      <c r="Q90" s="77">
        <f t="shared" si="70"/>
        <v>2085.5643472433421</v>
      </c>
      <c r="R90" s="17">
        <f>0.00025*PI()*((B90*B90-(B90-2*C90)^2)*D90*AJ90+F90*(B90-2*C90)^2*(1+AI90*C90*D90/(B90*F90)))</f>
        <v>2085.5643472433426</v>
      </c>
      <c r="S90" s="17">
        <f>AK90*R90</f>
        <v>1532.6735159790946</v>
      </c>
      <c r="T90" s="15">
        <f>M90/S90</f>
        <v>0.79599470290360297</v>
      </c>
      <c r="U90">
        <v>10</v>
      </c>
      <c r="V90">
        <v>10</v>
      </c>
      <c r="W90" s="31">
        <f t="shared" si="71"/>
        <v>0.41487703853266589</v>
      </c>
      <c r="AE90" s="17">
        <f>0.00025*PI()*((B90*B90-(B90-2*C90)^2)*D90+F90*(B90-2*C90)^2)</f>
        <v>2085.5643472433426</v>
      </c>
      <c r="AF90" s="4">
        <f>SQRT((64*AE90*H90*H90)/(PI()^3*((B90^4-(B90-2*C90)^4)*E90+(B90-2*C90)^4*G90*0.6)))</f>
        <v>0.89684464412427622</v>
      </c>
      <c r="AG90" s="4">
        <f>IF(AF90&gt;0.5,0,AL90)</f>
        <v>0</v>
      </c>
      <c r="AH90" s="4">
        <f>IF((0.25*(3+2*AF90))&gt;1,1,(0.25*(3+2*AF90)))</f>
        <v>1</v>
      </c>
      <c r="AI90" s="4">
        <f>AG90</f>
        <v>0</v>
      </c>
      <c r="AJ90" s="4">
        <f>AH90</f>
        <v>1</v>
      </c>
      <c r="AK90" s="16">
        <f>IF(J90&lt;0.2,1,1/(0.5*(1+0.21*(J90-0.2)+J90*J90)+SQRT((0.5*(1+0.21*(J90-0.2)+J90*J90))^2-J90*J90)))</f>
        <v>0.73489629701665737</v>
      </c>
      <c r="AL90" s="15">
        <f>IF((4.9-18.5*AF90+17*AF90*AF90)&lt;0,0,(4.9-18.5*AF90+17*AF90*AF90))</f>
        <v>1.981989450505683</v>
      </c>
    </row>
    <row r="91" spans="1:38">
      <c r="A91" s="84"/>
      <c r="G91" s="23"/>
      <c r="I91" s="2"/>
      <c r="J91" s="16"/>
      <c r="K91" s="74"/>
      <c r="L91" s="76"/>
      <c r="O91" s="4"/>
      <c r="P91" s="4"/>
      <c r="Q91" s="77"/>
      <c r="R91" s="17"/>
      <c r="S91" s="29" t="s">
        <v>119</v>
      </c>
      <c r="T91" s="30">
        <v>0.8</v>
      </c>
      <c r="W91" s="31"/>
      <c r="AE91" s="17"/>
      <c r="AF91" s="4"/>
      <c r="AG91" s="4"/>
      <c r="AH91" s="4"/>
      <c r="AI91" s="4"/>
      <c r="AJ91" s="4"/>
      <c r="AK91" s="16"/>
      <c r="AL91" s="15"/>
    </row>
    <row r="92" spans="1:38">
      <c r="A92" s="85" t="s">
        <v>170</v>
      </c>
      <c r="B92" s="85">
        <v>2003</v>
      </c>
      <c r="C92" s="87" t="s">
        <v>171</v>
      </c>
      <c r="D92" s="87"/>
      <c r="E92" s="84" t="s">
        <v>172</v>
      </c>
      <c r="F92" s="85" t="s">
        <v>118</v>
      </c>
      <c r="G92" s="25" t="s">
        <v>118</v>
      </c>
      <c r="I92" s="2"/>
      <c r="J92" s="16"/>
      <c r="K92" s="74"/>
      <c r="L92" s="76"/>
      <c r="O92" s="4"/>
      <c r="P92" s="4"/>
      <c r="Q92" s="77"/>
      <c r="R92" s="17"/>
      <c r="S92" s="17"/>
      <c r="T92" s="15"/>
      <c r="W92" s="31"/>
      <c r="AE92" s="17"/>
      <c r="AF92" s="4"/>
      <c r="AG92" s="4"/>
      <c r="AH92" s="4"/>
      <c r="AI92" s="4"/>
      <c r="AJ92" s="4"/>
      <c r="AK92" s="16"/>
      <c r="AL92" s="15"/>
    </row>
    <row r="93" spans="1:38">
      <c r="A93" s="84" t="s">
        <v>173</v>
      </c>
      <c r="B93">
        <v>76</v>
      </c>
      <c r="C93">
        <v>2</v>
      </c>
      <c r="D93">
        <v>275</v>
      </c>
      <c r="E93">
        <v>205</v>
      </c>
      <c r="F93">
        <v>41.6</v>
      </c>
      <c r="G93" s="2">
        <f t="shared" ref="G93:G106" si="73">22*((F93+8)/10)^0.3</f>
        <v>35.568633768986821</v>
      </c>
      <c r="H93">
        <v>645</v>
      </c>
      <c r="I93" s="2">
        <f t="shared" si="72"/>
        <v>8.4868421052631575</v>
      </c>
      <c r="J93" s="16">
        <f t="shared" ref="J93:J106" si="74">SQRT((64*AE93*H93*H93)/(PI()^3*((B93^4-(B93-2*C93)^4)*E93+(B93-2*C93)^4*G93*0.8/1.35)))</f>
        <v>0.36685551023085589</v>
      </c>
      <c r="K93" s="74">
        <f t="shared" si="68"/>
        <v>38</v>
      </c>
      <c r="L93" s="76">
        <f t="shared" si="69"/>
        <v>0.49408983451536642</v>
      </c>
      <c r="M93">
        <v>290</v>
      </c>
      <c r="N93">
        <v>4</v>
      </c>
      <c r="O93" s="4">
        <f>ROUND((0.85*F93*(B93-2*C93)^2+D93*(B93*B93-(B93-2*C93)^2))*PI()/4000,0)</f>
        <v>272</v>
      </c>
      <c r="P93" s="4">
        <f>ROUND((0.85*F93+6*C93*D93/(B93-2*C93))*PI()*(B93-2*C93)^2/4000,0)</f>
        <v>331</v>
      </c>
      <c r="Q93" s="77">
        <f t="shared" si="70"/>
        <v>297.23739068968325</v>
      </c>
      <c r="R93" s="17">
        <f>0.00025*PI()*((B93*B93-(B93-2*C93)^2)*D93*AJ93+F93*(B93-2*C93)^2*(1+AI93*C93*D93/(B93*F93)))</f>
        <v>300.62097737815276</v>
      </c>
      <c r="S93" s="17">
        <f>AK93*R93</f>
        <v>288.99010742976304</v>
      </c>
      <c r="T93" s="15">
        <f>M93/S93</f>
        <v>1.0034945575792154</v>
      </c>
      <c r="U93">
        <v>15</v>
      </c>
      <c r="V93">
        <v>15</v>
      </c>
      <c r="W93" s="31">
        <f t="shared" si="71"/>
        <v>0.39673284870106751</v>
      </c>
      <c r="AE93" s="17">
        <f>0.00025*PI()*((B93*B93-(B93-2*C93)^2)*D93+F93*(B93-2*C93)^2)</f>
        <v>297.23739068968331</v>
      </c>
      <c r="AF93" s="4">
        <f>SQRT((64*AE93*H93*H93)/(PI()^3*((B93^4-(B93-2*C93)^4)*E93+(B93-2*C93)^4*G93*0.6)))</f>
        <v>0.36617261927438061</v>
      </c>
      <c r="AG93" s="4">
        <f>IF(AF93&gt;0.5,0,AL93)</f>
        <v>0.40520712423038763</v>
      </c>
      <c r="AH93" s="4">
        <f>IF((0.25*(3+2*AF93))&gt;1,1,(0.25*(3+2*AF93)))</f>
        <v>0.9330863096371903</v>
      </c>
      <c r="AI93" s="4">
        <f>AG93</f>
        <v>0.40520712423038763</v>
      </c>
      <c r="AJ93" s="4">
        <f>AH93</f>
        <v>0.9330863096371903</v>
      </c>
      <c r="AK93" s="16">
        <f>IF(J93&lt;0.2,1,1/(0.5*(1+0.21*(J93-0.2)+J93*J93)+SQRT((0.5*(1+0.21*(J93-0.2)+J93*J93))^2-J93*J93)))</f>
        <v>0.96131051781606325</v>
      </c>
      <c r="AL93" s="15">
        <f>IF((4.9-18.5*AF93+17*AF93*AF93)&lt;0,0,(4.9-18.5*AF93+17*AF93*AF93))</f>
        <v>0.40520712423038763</v>
      </c>
    </row>
    <row r="94" spans="1:38">
      <c r="A94" s="84" t="s">
        <v>174</v>
      </c>
      <c r="B94">
        <v>76</v>
      </c>
      <c r="C94">
        <v>2</v>
      </c>
      <c r="D94">
        <v>275</v>
      </c>
      <c r="E94">
        <v>205</v>
      </c>
      <c r="F94">
        <v>41.6</v>
      </c>
      <c r="G94" s="2">
        <f t="shared" si="73"/>
        <v>35.568633768986821</v>
      </c>
      <c r="H94">
        <v>875</v>
      </c>
      <c r="I94" s="2">
        <f t="shared" si="72"/>
        <v>11.513157894736842</v>
      </c>
      <c r="J94" s="16">
        <f t="shared" si="74"/>
        <v>0.4976722038015487</v>
      </c>
      <c r="K94" s="74">
        <f t="shared" si="68"/>
        <v>38</v>
      </c>
      <c r="L94" s="76">
        <f t="shared" si="69"/>
        <v>0.49408983451536642</v>
      </c>
      <c r="M94">
        <v>267</v>
      </c>
      <c r="N94">
        <v>6</v>
      </c>
      <c r="O94" s="4">
        <f t="shared" ref="O94:O106" si="75">ROUND((0.85*F94*(B94-2*C94)^2+D94*(B94*B94-(B94-2*C94)^2))*PI()/4000,0)</f>
        <v>272</v>
      </c>
      <c r="P94" s="4">
        <f t="shared" ref="P94:P106" si="76">ROUND((0.85*F94+6*C94*D94/(B94-2*C94))*PI()*(B94-2*C94)^2/4000,0)</f>
        <v>331</v>
      </c>
      <c r="Q94" s="77">
        <f t="shared" si="70"/>
        <v>297.23739068968325</v>
      </c>
      <c r="R94" s="17">
        <f t="shared" ref="R94:R106" si="77">0.00025*PI()*((B94*B94-(B94-2*C94)^2)*D94*AJ94+F94*(B94-2*C94)^2*(1+AI94*C94*D94/(B94*F94)))</f>
        <v>297.02934517937808</v>
      </c>
      <c r="S94" s="17">
        <f t="shared" ref="S94:S106" si="78">AK94*R94</f>
        <v>274.75024053858681</v>
      </c>
      <c r="T94" s="15">
        <f t="shared" ref="T94:T106" si="79">M94/S94</f>
        <v>0.9717916878857169</v>
      </c>
      <c r="U94">
        <v>15</v>
      </c>
      <c r="V94">
        <v>15</v>
      </c>
      <c r="W94" s="31">
        <f t="shared" si="71"/>
        <v>0.39673284870106751</v>
      </c>
      <c r="AE94" s="17">
        <f t="shared" ref="AE94:AE106" si="80">0.00025*PI()*((B94*B94-(B94-2*C94)^2)*D94+F94*(B94-2*C94)^2)</f>
        <v>297.23739068968331</v>
      </c>
      <c r="AF94" s="4">
        <f t="shared" ref="AF94:AF106" si="81">SQRT((64*AE94*H94*H94)/(PI()^3*((B94^4-(B94-2*C94)^4)*E94+(B94-2*C94)^4*G94*0.6)))</f>
        <v>0.49674580134121404</v>
      </c>
      <c r="AG94" s="4">
        <f t="shared" ref="AG94:AG106" si="82">IF(AF94&gt;0.5,0,AL94)</f>
        <v>0</v>
      </c>
      <c r="AH94" s="4">
        <f t="shared" ref="AH94:AH106" si="83">IF((0.25*(3+2*AF94))&gt;1,1,(0.25*(3+2*AF94)))</f>
        <v>0.99837290067060702</v>
      </c>
      <c r="AI94" s="4">
        <f t="shared" ref="AI94:AI106" si="84">AG94</f>
        <v>0</v>
      </c>
      <c r="AJ94" s="4">
        <f t="shared" ref="AJ94:AJ106" si="85">AH94</f>
        <v>0.99837290067060702</v>
      </c>
      <c r="AK94" s="16">
        <f t="shared" ref="AK94:AK106" si="86">IF(J94&lt;0.2,1,1/(0.5*(1+0.21*(J94-0.2)+J94*J94)+SQRT((0.5*(1+0.21*(J94-0.2)+J94*J94))^2-J94*J94)))</f>
        <v>0.92499359069274201</v>
      </c>
      <c r="AL94" s="15">
        <f t="shared" ref="AL94:AL106" si="87">IF((4.9-18.5*AF94+17*AF94*AF94)&lt;0,0,(4.9-18.5*AF94+17*AF94*AF94))</f>
        <v>0</v>
      </c>
    </row>
    <row r="95" spans="1:38">
      <c r="A95" s="84" t="s">
        <v>175</v>
      </c>
      <c r="B95">
        <v>76</v>
      </c>
      <c r="C95">
        <v>2</v>
      </c>
      <c r="D95">
        <v>275</v>
      </c>
      <c r="E95">
        <v>205</v>
      </c>
      <c r="F95">
        <v>41.6</v>
      </c>
      <c r="G95" s="2">
        <f t="shared" si="73"/>
        <v>35.568633768986821</v>
      </c>
      <c r="H95">
        <v>1105</v>
      </c>
      <c r="I95" s="2">
        <f t="shared" si="72"/>
        <v>14.539473684210526</v>
      </c>
      <c r="J95" s="16">
        <f t="shared" si="74"/>
        <v>0.62848889737224145</v>
      </c>
      <c r="K95" s="74">
        <f t="shared" si="68"/>
        <v>38</v>
      </c>
      <c r="L95" s="76">
        <f t="shared" si="69"/>
        <v>0.49408983451536642</v>
      </c>
      <c r="M95">
        <v>245</v>
      </c>
      <c r="N95">
        <v>10</v>
      </c>
      <c r="O95" s="4">
        <f t="shared" si="75"/>
        <v>272</v>
      </c>
      <c r="P95" s="4">
        <f t="shared" si="76"/>
        <v>331</v>
      </c>
      <c r="Q95" s="77">
        <f t="shared" si="70"/>
        <v>297.23739068968325</v>
      </c>
      <c r="R95" s="17">
        <f t="shared" si="77"/>
        <v>297.23739068968331</v>
      </c>
      <c r="S95" s="17">
        <f t="shared" si="78"/>
        <v>261.23166927101198</v>
      </c>
      <c r="T95" s="15">
        <f t="shared" si="79"/>
        <v>0.93786484878993515</v>
      </c>
      <c r="U95">
        <v>15</v>
      </c>
      <c r="V95">
        <v>15</v>
      </c>
      <c r="W95" s="31">
        <f t="shared" si="71"/>
        <v>0.39673284870106751</v>
      </c>
      <c r="AE95" s="17">
        <f t="shared" si="80"/>
        <v>297.23739068968331</v>
      </c>
      <c r="AF95" s="4">
        <f t="shared" si="81"/>
        <v>0.62731898340804748</v>
      </c>
      <c r="AG95" s="4">
        <f t="shared" si="82"/>
        <v>0</v>
      </c>
      <c r="AH95" s="4">
        <f t="shared" si="83"/>
        <v>1</v>
      </c>
      <c r="AI95" s="4">
        <f t="shared" si="84"/>
        <v>0</v>
      </c>
      <c r="AJ95" s="4">
        <f t="shared" si="85"/>
        <v>1</v>
      </c>
      <c r="AK95" s="16">
        <f t="shared" si="86"/>
        <v>0.87886543703291553</v>
      </c>
      <c r="AL95" s="15">
        <f t="shared" si="87"/>
        <v>0</v>
      </c>
    </row>
    <row r="96" spans="1:38">
      <c r="A96" s="84" t="s">
        <v>176</v>
      </c>
      <c r="B96">
        <v>76</v>
      </c>
      <c r="C96">
        <v>2</v>
      </c>
      <c r="D96">
        <v>275</v>
      </c>
      <c r="E96">
        <v>205</v>
      </c>
      <c r="F96">
        <v>41.6</v>
      </c>
      <c r="G96" s="2">
        <f t="shared" si="73"/>
        <v>35.568633768986821</v>
      </c>
      <c r="H96">
        <v>1330</v>
      </c>
      <c r="I96" s="2">
        <f t="shared" si="72"/>
        <v>17.5</v>
      </c>
      <c r="J96" s="16">
        <f t="shared" si="74"/>
        <v>0.75646174977835401</v>
      </c>
      <c r="K96" s="74">
        <f t="shared" si="68"/>
        <v>38</v>
      </c>
      <c r="L96" s="76">
        <f t="shared" si="69"/>
        <v>0.49408983451536642</v>
      </c>
      <c r="M96">
        <v>226</v>
      </c>
      <c r="N96">
        <v>12</v>
      </c>
      <c r="O96" s="4">
        <f t="shared" si="75"/>
        <v>272</v>
      </c>
      <c r="P96" s="4">
        <f t="shared" si="76"/>
        <v>331</v>
      </c>
      <c r="Q96" s="77">
        <f t="shared" si="70"/>
        <v>297.23739068968325</v>
      </c>
      <c r="R96" s="17">
        <f t="shared" si="77"/>
        <v>297.23739068968331</v>
      </c>
      <c r="S96" s="17">
        <f t="shared" si="78"/>
        <v>243.6220320033637</v>
      </c>
      <c r="T96" s="15">
        <f t="shared" si="79"/>
        <v>0.92766650922967264</v>
      </c>
      <c r="U96">
        <v>15</v>
      </c>
      <c r="V96">
        <v>15</v>
      </c>
      <c r="W96" s="31">
        <f t="shared" si="71"/>
        <v>0.39673284870106751</v>
      </c>
      <c r="AE96" s="17">
        <f t="shared" si="80"/>
        <v>297.23739068968331</v>
      </c>
      <c r="AF96" s="4">
        <f t="shared" si="81"/>
        <v>0.75505361803864535</v>
      </c>
      <c r="AG96" s="4">
        <f t="shared" si="82"/>
        <v>0</v>
      </c>
      <c r="AH96" s="4">
        <f t="shared" si="83"/>
        <v>1</v>
      </c>
      <c r="AI96" s="4">
        <f t="shared" si="84"/>
        <v>0</v>
      </c>
      <c r="AJ96" s="4">
        <f t="shared" si="85"/>
        <v>1</v>
      </c>
      <c r="AK96" s="16">
        <f t="shared" si="86"/>
        <v>0.81962108279205625</v>
      </c>
      <c r="AL96" s="15">
        <f t="shared" si="87"/>
        <v>0.62330949021028559</v>
      </c>
    </row>
    <row r="97" spans="1:38">
      <c r="A97" s="84" t="s">
        <v>177</v>
      </c>
      <c r="B97">
        <v>76</v>
      </c>
      <c r="C97">
        <v>2</v>
      </c>
      <c r="D97">
        <v>275</v>
      </c>
      <c r="E97">
        <v>205</v>
      </c>
      <c r="F97">
        <v>41.6</v>
      </c>
      <c r="G97" s="2">
        <f t="shared" si="73"/>
        <v>35.568633768986821</v>
      </c>
      <c r="H97">
        <v>1555</v>
      </c>
      <c r="I97" s="2">
        <f t="shared" si="72"/>
        <v>20.460526315789473</v>
      </c>
      <c r="J97" s="16">
        <f t="shared" si="74"/>
        <v>0.88443460218446657</v>
      </c>
      <c r="K97" s="74">
        <f t="shared" si="68"/>
        <v>38</v>
      </c>
      <c r="L97" s="76">
        <f t="shared" si="69"/>
        <v>0.49408983451536642</v>
      </c>
      <c r="M97">
        <v>206</v>
      </c>
      <c r="N97">
        <v>15</v>
      </c>
      <c r="O97" s="4">
        <f t="shared" si="75"/>
        <v>272</v>
      </c>
      <c r="P97" s="4">
        <f t="shared" si="76"/>
        <v>331</v>
      </c>
      <c r="Q97" s="77">
        <f t="shared" si="70"/>
        <v>297.23739068968325</v>
      </c>
      <c r="R97" s="17">
        <f t="shared" si="77"/>
        <v>297.23739068968331</v>
      </c>
      <c r="S97" s="17">
        <f t="shared" si="78"/>
        <v>221.17517162827176</v>
      </c>
      <c r="T97" s="15">
        <f t="shared" si="79"/>
        <v>0.93138844872797655</v>
      </c>
      <c r="U97">
        <v>15</v>
      </c>
      <c r="V97">
        <v>15</v>
      </c>
      <c r="W97" s="31">
        <f t="shared" si="71"/>
        <v>0.39673284870106751</v>
      </c>
      <c r="AE97" s="17">
        <f t="shared" si="80"/>
        <v>297.23739068968331</v>
      </c>
      <c r="AF97" s="4">
        <f t="shared" si="81"/>
        <v>0.88278825266924321</v>
      </c>
      <c r="AG97" s="4">
        <f t="shared" si="82"/>
        <v>0</v>
      </c>
      <c r="AH97" s="4">
        <f t="shared" si="83"/>
        <v>1</v>
      </c>
      <c r="AI97" s="4">
        <f t="shared" si="84"/>
        <v>0</v>
      </c>
      <c r="AJ97" s="4">
        <f t="shared" si="85"/>
        <v>1</v>
      </c>
      <c r="AK97" s="16">
        <f t="shared" si="86"/>
        <v>0.74410278974349919</v>
      </c>
      <c r="AL97" s="15">
        <f t="shared" si="87"/>
        <v>1.8167740094828648</v>
      </c>
    </row>
    <row r="98" spans="1:38">
      <c r="A98" s="84" t="s">
        <v>178</v>
      </c>
      <c r="B98">
        <v>76</v>
      </c>
      <c r="C98">
        <v>2</v>
      </c>
      <c r="D98">
        <v>275</v>
      </c>
      <c r="E98">
        <v>205</v>
      </c>
      <c r="F98">
        <v>41.6</v>
      </c>
      <c r="G98" s="2">
        <f t="shared" si="73"/>
        <v>35.568633768986821</v>
      </c>
      <c r="H98">
        <v>1785</v>
      </c>
      <c r="I98" s="2">
        <f t="shared" si="72"/>
        <v>23.486842105263158</v>
      </c>
      <c r="J98" s="16">
        <f t="shared" si="74"/>
        <v>1.0152512957551594</v>
      </c>
      <c r="K98" s="74">
        <f t="shared" si="68"/>
        <v>38</v>
      </c>
      <c r="L98" s="76">
        <f t="shared" si="69"/>
        <v>0.49408983451536642</v>
      </c>
      <c r="M98">
        <v>185</v>
      </c>
      <c r="N98">
        <v>18</v>
      </c>
      <c r="O98" s="4">
        <f t="shared" si="75"/>
        <v>272</v>
      </c>
      <c r="P98" s="4">
        <f t="shared" si="76"/>
        <v>331</v>
      </c>
      <c r="Q98" s="77">
        <f t="shared" si="70"/>
        <v>297.23739068968325</v>
      </c>
      <c r="R98" s="17">
        <f t="shared" si="77"/>
        <v>297.23739068968331</v>
      </c>
      <c r="S98" s="17">
        <f t="shared" si="78"/>
        <v>194.67018020540729</v>
      </c>
      <c r="T98" s="15">
        <f t="shared" si="79"/>
        <v>0.95032531333148329</v>
      </c>
      <c r="U98">
        <v>15</v>
      </c>
      <c r="V98">
        <v>15</v>
      </c>
      <c r="W98" s="31">
        <f t="shared" si="71"/>
        <v>0.39673284870106751</v>
      </c>
      <c r="AE98" s="17">
        <f t="shared" si="80"/>
        <v>297.23739068968331</v>
      </c>
      <c r="AF98" s="4">
        <f t="shared" si="81"/>
        <v>1.0133614347360766</v>
      </c>
      <c r="AG98" s="4">
        <f t="shared" si="82"/>
        <v>0</v>
      </c>
      <c r="AH98" s="4">
        <f t="shared" si="83"/>
        <v>1</v>
      </c>
      <c r="AI98" s="4">
        <f t="shared" si="84"/>
        <v>0</v>
      </c>
      <c r="AJ98" s="4">
        <f t="shared" si="85"/>
        <v>1</v>
      </c>
      <c r="AK98" s="16">
        <f t="shared" si="86"/>
        <v>0.65493166843414907</v>
      </c>
      <c r="AL98" s="15">
        <f t="shared" si="87"/>
        <v>3.6101372133586995</v>
      </c>
    </row>
    <row r="99" spans="1:38">
      <c r="A99" s="84" t="s">
        <v>179</v>
      </c>
      <c r="B99">
        <v>76</v>
      </c>
      <c r="C99">
        <v>2</v>
      </c>
      <c r="D99">
        <v>275</v>
      </c>
      <c r="E99">
        <v>205</v>
      </c>
      <c r="F99">
        <v>41.6</v>
      </c>
      <c r="G99" s="2">
        <f t="shared" si="73"/>
        <v>35.568633768986821</v>
      </c>
      <c r="H99">
        <v>1555</v>
      </c>
      <c r="I99" s="2">
        <f t="shared" si="72"/>
        <v>20.460526315789473</v>
      </c>
      <c r="J99" s="16">
        <f t="shared" si="74"/>
        <v>0.88443460218446657</v>
      </c>
      <c r="K99" s="74">
        <f t="shared" si="68"/>
        <v>38</v>
      </c>
      <c r="L99" s="76">
        <f t="shared" si="69"/>
        <v>0.49408983451536642</v>
      </c>
      <c r="M99">
        <v>130</v>
      </c>
      <c r="N99">
        <v>18</v>
      </c>
      <c r="O99" s="4">
        <f t="shared" si="75"/>
        <v>272</v>
      </c>
      <c r="P99" s="4">
        <f t="shared" si="76"/>
        <v>331</v>
      </c>
      <c r="Q99" s="77">
        <f t="shared" si="70"/>
        <v>297.23739068968325</v>
      </c>
      <c r="R99" s="17">
        <f t="shared" si="77"/>
        <v>297.23739068968331</v>
      </c>
      <c r="S99" s="17">
        <f t="shared" si="78"/>
        <v>221.17517162827176</v>
      </c>
      <c r="T99" s="15">
        <f t="shared" si="79"/>
        <v>0.58776940939144151</v>
      </c>
      <c r="U99">
        <v>25</v>
      </c>
      <c r="V99">
        <v>25</v>
      </c>
      <c r="W99" s="31">
        <f t="shared" si="71"/>
        <v>0.39673284870106751</v>
      </c>
      <c r="AE99" s="17">
        <f t="shared" si="80"/>
        <v>297.23739068968331</v>
      </c>
      <c r="AF99" s="4">
        <f t="shared" si="81"/>
        <v>0.88278825266924321</v>
      </c>
      <c r="AG99" s="4">
        <f t="shared" si="82"/>
        <v>0</v>
      </c>
      <c r="AH99" s="4">
        <f t="shared" si="83"/>
        <v>1</v>
      </c>
      <c r="AI99" s="4">
        <f t="shared" si="84"/>
        <v>0</v>
      </c>
      <c r="AJ99" s="4">
        <f t="shared" si="85"/>
        <v>1</v>
      </c>
      <c r="AK99" s="16">
        <f t="shared" si="86"/>
        <v>0.74410278974349919</v>
      </c>
      <c r="AL99" s="15">
        <f t="shared" si="87"/>
        <v>1.8167740094828648</v>
      </c>
    </row>
    <row r="100" spans="1:38">
      <c r="A100" s="84" t="s">
        <v>180</v>
      </c>
      <c r="B100">
        <v>76</v>
      </c>
      <c r="C100">
        <v>2</v>
      </c>
      <c r="D100">
        <v>275</v>
      </c>
      <c r="E100">
        <v>205</v>
      </c>
      <c r="F100">
        <v>41.6</v>
      </c>
      <c r="G100" s="2">
        <f t="shared" si="73"/>
        <v>35.568633768986821</v>
      </c>
      <c r="H100">
        <v>645</v>
      </c>
      <c r="I100" s="2">
        <f t="shared" si="72"/>
        <v>8.4868421052631575</v>
      </c>
      <c r="J100" s="16">
        <f t="shared" si="74"/>
        <v>0.36685551023085589</v>
      </c>
      <c r="K100" s="74">
        <f t="shared" si="68"/>
        <v>38</v>
      </c>
      <c r="L100" s="76">
        <f t="shared" si="69"/>
        <v>0.49408983451536642</v>
      </c>
      <c r="M100">
        <v>275</v>
      </c>
      <c r="N100">
        <v>3.5</v>
      </c>
      <c r="O100" s="4">
        <f t="shared" si="75"/>
        <v>272</v>
      </c>
      <c r="P100" s="4">
        <f t="shared" si="76"/>
        <v>331</v>
      </c>
      <c r="Q100" s="77">
        <f t="shared" si="70"/>
        <v>297.23739068968325</v>
      </c>
      <c r="R100" s="17">
        <f t="shared" si="77"/>
        <v>300.62097737815276</v>
      </c>
      <c r="S100" s="17">
        <f t="shared" si="78"/>
        <v>288.99010742976304</v>
      </c>
      <c r="T100" s="15">
        <f t="shared" si="79"/>
        <v>0.95158966666994571</v>
      </c>
      <c r="U100">
        <v>15</v>
      </c>
      <c r="V100">
        <v>15</v>
      </c>
      <c r="W100" s="31">
        <f t="shared" si="71"/>
        <v>0.39673284870106751</v>
      </c>
      <c r="AE100" s="17">
        <f t="shared" si="80"/>
        <v>297.23739068968331</v>
      </c>
      <c r="AF100" s="4">
        <f t="shared" si="81"/>
        <v>0.36617261927438061</v>
      </c>
      <c r="AG100" s="4">
        <f t="shared" si="82"/>
        <v>0.40520712423038763</v>
      </c>
      <c r="AH100" s="4">
        <f t="shared" si="83"/>
        <v>0.9330863096371903</v>
      </c>
      <c r="AI100" s="4">
        <f t="shared" si="84"/>
        <v>0.40520712423038763</v>
      </c>
      <c r="AJ100" s="4">
        <f t="shared" si="85"/>
        <v>0.9330863096371903</v>
      </c>
      <c r="AK100" s="16">
        <f t="shared" si="86"/>
        <v>0.96131051781606325</v>
      </c>
      <c r="AL100" s="15">
        <f t="shared" si="87"/>
        <v>0.40520712423038763</v>
      </c>
    </row>
    <row r="101" spans="1:38">
      <c r="A101" s="84" t="s">
        <v>181</v>
      </c>
      <c r="B101">
        <v>76</v>
      </c>
      <c r="C101">
        <v>2</v>
      </c>
      <c r="D101">
        <v>275</v>
      </c>
      <c r="E101">
        <v>205</v>
      </c>
      <c r="F101">
        <v>41.6</v>
      </c>
      <c r="G101" s="2">
        <f t="shared" si="73"/>
        <v>35.568633768986821</v>
      </c>
      <c r="H101">
        <v>875</v>
      </c>
      <c r="I101" s="2">
        <f t="shared" si="72"/>
        <v>11.513157894736842</v>
      </c>
      <c r="J101" s="16">
        <f t="shared" si="74"/>
        <v>0.4976722038015487</v>
      </c>
      <c r="K101" s="74">
        <f t="shared" si="68"/>
        <v>38</v>
      </c>
      <c r="L101" s="76">
        <f t="shared" si="69"/>
        <v>0.49408983451536642</v>
      </c>
      <c r="M101">
        <v>255</v>
      </c>
      <c r="N101">
        <v>4.5</v>
      </c>
      <c r="O101" s="4">
        <f t="shared" si="75"/>
        <v>272</v>
      </c>
      <c r="P101" s="4">
        <f t="shared" si="76"/>
        <v>331</v>
      </c>
      <c r="Q101" s="77">
        <f t="shared" si="70"/>
        <v>297.23739068968325</v>
      </c>
      <c r="R101" s="17">
        <f t="shared" si="77"/>
        <v>297.02934517937808</v>
      </c>
      <c r="S101" s="17">
        <f t="shared" si="78"/>
        <v>274.75024053858681</v>
      </c>
      <c r="T101" s="15">
        <f t="shared" si="79"/>
        <v>0.92811565696950493</v>
      </c>
      <c r="U101">
        <v>15</v>
      </c>
      <c r="V101">
        <v>15</v>
      </c>
      <c r="W101" s="31">
        <f t="shared" si="71"/>
        <v>0.39673284870106751</v>
      </c>
      <c r="AE101" s="17">
        <f t="shared" si="80"/>
        <v>297.23739068968331</v>
      </c>
      <c r="AF101" s="4">
        <f t="shared" si="81"/>
        <v>0.49674580134121404</v>
      </c>
      <c r="AG101" s="4">
        <f t="shared" si="82"/>
        <v>0</v>
      </c>
      <c r="AH101" s="4">
        <f t="shared" si="83"/>
        <v>0.99837290067060702</v>
      </c>
      <c r="AI101" s="4">
        <f t="shared" si="84"/>
        <v>0</v>
      </c>
      <c r="AJ101" s="4">
        <f t="shared" si="85"/>
        <v>0.99837290067060702</v>
      </c>
      <c r="AK101" s="16">
        <f t="shared" si="86"/>
        <v>0.92499359069274201</v>
      </c>
      <c r="AL101" s="15">
        <f t="shared" si="87"/>
        <v>0</v>
      </c>
    </row>
    <row r="102" spans="1:38">
      <c r="A102" s="84" t="s">
        <v>182</v>
      </c>
      <c r="B102">
        <v>76</v>
      </c>
      <c r="C102">
        <v>2</v>
      </c>
      <c r="D102">
        <v>275</v>
      </c>
      <c r="E102">
        <v>205</v>
      </c>
      <c r="F102">
        <v>41.6</v>
      </c>
      <c r="G102" s="2">
        <f t="shared" si="73"/>
        <v>35.568633768986821</v>
      </c>
      <c r="H102">
        <v>1105</v>
      </c>
      <c r="I102" s="2">
        <f t="shared" si="72"/>
        <v>14.539473684210526</v>
      </c>
      <c r="J102" s="16">
        <f t="shared" si="74"/>
        <v>0.62848889737224145</v>
      </c>
      <c r="K102" s="74">
        <f t="shared" si="68"/>
        <v>38</v>
      </c>
      <c r="L102" s="76">
        <f t="shared" si="69"/>
        <v>0.49408983451536642</v>
      </c>
      <c r="M102">
        <v>235</v>
      </c>
      <c r="N102">
        <v>7.5</v>
      </c>
      <c r="O102" s="4">
        <f t="shared" si="75"/>
        <v>272</v>
      </c>
      <c r="P102" s="4">
        <f t="shared" si="76"/>
        <v>331</v>
      </c>
      <c r="Q102" s="77">
        <f t="shared" si="70"/>
        <v>297.23739068968325</v>
      </c>
      <c r="R102" s="17">
        <f t="shared" si="77"/>
        <v>297.23739068968331</v>
      </c>
      <c r="S102" s="17">
        <f t="shared" si="78"/>
        <v>261.23166927101198</v>
      </c>
      <c r="T102" s="15">
        <f t="shared" si="79"/>
        <v>0.89958465088014183</v>
      </c>
      <c r="U102">
        <v>15</v>
      </c>
      <c r="V102">
        <v>15</v>
      </c>
      <c r="W102" s="31">
        <f t="shared" si="71"/>
        <v>0.39673284870106751</v>
      </c>
      <c r="AE102" s="17">
        <f t="shared" si="80"/>
        <v>297.23739068968331</v>
      </c>
      <c r="AF102" s="4">
        <f t="shared" si="81"/>
        <v>0.62731898340804748</v>
      </c>
      <c r="AG102" s="4">
        <f t="shared" si="82"/>
        <v>0</v>
      </c>
      <c r="AH102" s="4">
        <f t="shared" si="83"/>
        <v>1</v>
      </c>
      <c r="AI102" s="4">
        <f t="shared" si="84"/>
        <v>0</v>
      </c>
      <c r="AJ102" s="4">
        <f t="shared" si="85"/>
        <v>1</v>
      </c>
      <c r="AK102" s="16">
        <f t="shared" si="86"/>
        <v>0.87886543703291553</v>
      </c>
      <c r="AL102" s="15">
        <f t="shared" si="87"/>
        <v>0</v>
      </c>
    </row>
    <row r="103" spans="1:38">
      <c r="A103" s="84" t="s">
        <v>183</v>
      </c>
      <c r="B103">
        <v>76</v>
      </c>
      <c r="C103">
        <v>2</v>
      </c>
      <c r="D103">
        <v>275</v>
      </c>
      <c r="E103">
        <v>205</v>
      </c>
      <c r="F103">
        <v>41.6</v>
      </c>
      <c r="G103" s="2">
        <f t="shared" si="73"/>
        <v>35.568633768986821</v>
      </c>
      <c r="H103">
        <v>1330</v>
      </c>
      <c r="I103" s="2">
        <f t="shared" si="72"/>
        <v>17.5</v>
      </c>
      <c r="J103" s="16">
        <f t="shared" si="74"/>
        <v>0.75646174977835401</v>
      </c>
      <c r="K103" s="74">
        <f t="shared" si="68"/>
        <v>38</v>
      </c>
      <c r="L103" s="76">
        <f t="shared" si="69"/>
        <v>0.49408983451536642</v>
      </c>
      <c r="M103">
        <v>218</v>
      </c>
      <c r="N103">
        <v>8</v>
      </c>
      <c r="O103" s="4">
        <f t="shared" si="75"/>
        <v>272</v>
      </c>
      <c r="P103" s="4">
        <f t="shared" si="76"/>
        <v>331</v>
      </c>
      <c r="Q103" s="77">
        <f t="shared" si="70"/>
        <v>297.23739068968325</v>
      </c>
      <c r="R103" s="17">
        <f t="shared" si="77"/>
        <v>297.23739068968331</v>
      </c>
      <c r="S103" s="17">
        <f t="shared" si="78"/>
        <v>243.6220320033637</v>
      </c>
      <c r="T103" s="15">
        <f t="shared" si="79"/>
        <v>0.89482875669056916</v>
      </c>
      <c r="U103">
        <v>15</v>
      </c>
      <c r="V103">
        <v>15</v>
      </c>
      <c r="W103" s="31">
        <f t="shared" si="71"/>
        <v>0.39673284870106751</v>
      </c>
      <c r="AE103" s="17">
        <f t="shared" si="80"/>
        <v>297.23739068968331</v>
      </c>
      <c r="AF103" s="4">
        <f t="shared" si="81"/>
        <v>0.75505361803864535</v>
      </c>
      <c r="AG103" s="4">
        <f t="shared" si="82"/>
        <v>0</v>
      </c>
      <c r="AH103" s="4">
        <f t="shared" si="83"/>
        <v>1</v>
      </c>
      <c r="AI103" s="4">
        <f t="shared" si="84"/>
        <v>0</v>
      </c>
      <c r="AJ103" s="4">
        <f t="shared" si="85"/>
        <v>1</v>
      </c>
      <c r="AK103" s="16">
        <f t="shared" si="86"/>
        <v>0.81962108279205625</v>
      </c>
      <c r="AL103" s="15">
        <f t="shared" si="87"/>
        <v>0.62330949021028559</v>
      </c>
    </row>
    <row r="104" spans="1:38">
      <c r="A104" s="84" t="s">
        <v>184</v>
      </c>
      <c r="B104">
        <v>76</v>
      </c>
      <c r="C104">
        <v>2</v>
      </c>
      <c r="D104">
        <v>275</v>
      </c>
      <c r="E104">
        <v>205</v>
      </c>
      <c r="F104">
        <v>41.6</v>
      </c>
      <c r="G104" s="2">
        <f t="shared" si="73"/>
        <v>35.568633768986821</v>
      </c>
      <c r="H104">
        <v>1555</v>
      </c>
      <c r="I104" s="2">
        <f t="shared" si="72"/>
        <v>20.460526315789473</v>
      </c>
      <c r="J104" s="16">
        <f t="shared" si="74"/>
        <v>0.88443460218446657</v>
      </c>
      <c r="K104" s="74">
        <f t="shared" si="68"/>
        <v>38</v>
      </c>
      <c r="L104" s="76">
        <f t="shared" si="69"/>
        <v>0.49408983451536642</v>
      </c>
      <c r="M104">
        <v>206</v>
      </c>
      <c r="N104">
        <v>8.5</v>
      </c>
      <c r="O104" s="4">
        <f t="shared" si="75"/>
        <v>272</v>
      </c>
      <c r="P104" s="4">
        <f t="shared" si="76"/>
        <v>331</v>
      </c>
      <c r="Q104" s="77">
        <f t="shared" si="70"/>
        <v>297.23739068968325</v>
      </c>
      <c r="R104" s="17">
        <f t="shared" si="77"/>
        <v>297.23739068968331</v>
      </c>
      <c r="S104" s="17">
        <f t="shared" si="78"/>
        <v>221.17517162827176</v>
      </c>
      <c r="T104" s="15">
        <f t="shared" si="79"/>
        <v>0.93138844872797655</v>
      </c>
      <c r="U104">
        <v>15</v>
      </c>
      <c r="V104">
        <v>15</v>
      </c>
      <c r="W104" s="31">
        <f t="shared" si="71"/>
        <v>0.39673284870106751</v>
      </c>
      <c r="AE104" s="17">
        <f t="shared" si="80"/>
        <v>297.23739068968331</v>
      </c>
      <c r="AF104" s="4">
        <f t="shared" si="81"/>
        <v>0.88278825266924321</v>
      </c>
      <c r="AG104" s="4">
        <f t="shared" si="82"/>
        <v>0</v>
      </c>
      <c r="AH104" s="4">
        <f t="shared" si="83"/>
        <v>1</v>
      </c>
      <c r="AI104" s="4">
        <f t="shared" si="84"/>
        <v>0</v>
      </c>
      <c r="AJ104" s="4">
        <f t="shared" si="85"/>
        <v>1</v>
      </c>
      <c r="AK104" s="16">
        <f t="shared" si="86"/>
        <v>0.74410278974349919</v>
      </c>
      <c r="AL104" s="15">
        <f t="shared" si="87"/>
        <v>1.8167740094828648</v>
      </c>
    </row>
    <row r="105" spans="1:38">
      <c r="A105" s="84" t="s">
        <v>185</v>
      </c>
      <c r="B105">
        <v>76</v>
      </c>
      <c r="C105">
        <v>2</v>
      </c>
      <c r="D105">
        <v>275</v>
      </c>
      <c r="E105">
        <v>205</v>
      </c>
      <c r="F105">
        <v>41.6</v>
      </c>
      <c r="G105" s="2">
        <f t="shared" si="73"/>
        <v>35.568633768986821</v>
      </c>
      <c r="H105">
        <v>1785</v>
      </c>
      <c r="I105" s="2">
        <f t="shared" si="72"/>
        <v>23.486842105263158</v>
      </c>
      <c r="J105" s="16">
        <f t="shared" si="74"/>
        <v>1.0152512957551594</v>
      </c>
      <c r="K105" s="74">
        <f t="shared" si="68"/>
        <v>38</v>
      </c>
      <c r="L105" s="76">
        <f t="shared" si="69"/>
        <v>0.49408983451536642</v>
      </c>
      <c r="M105">
        <v>195</v>
      </c>
      <c r="N105">
        <v>9</v>
      </c>
      <c r="O105" s="4">
        <f t="shared" si="75"/>
        <v>272</v>
      </c>
      <c r="P105" s="4">
        <f t="shared" si="76"/>
        <v>331</v>
      </c>
      <c r="Q105" s="77">
        <f t="shared" si="70"/>
        <v>297.23739068968325</v>
      </c>
      <c r="R105" s="17">
        <f t="shared" si="77"/>
        <v>297.23739068968331</v>
      </c>
      <c r="S105" s="17">
        <f t="shared" si="78"/>
        <v>194.67018020540729</v>
      </c>
      <c r="T105" s="15">
        <f t="shared" si="79"/>
        <v>1.0016942491872391</v>
      </c>
      <c r="U105">
        <v>15</v>
      </c>
      <c r="V105">
        <v>15</v>
      </c>
      <c r="W105" s="31">
        <f t="shared" si="71"/>
        <v>0.39673284870106751</v>
      </c>
      <c r="AE105" s="17">
        <f t="shared" si="80"/>
        <v>297.23739068968331</v>
      </c>
      <c r="AF105" s="4">
        <f t="shared" si="81"/>
        <v>1.0133614347360766</v>
      </c>
      <c r="AG105" s="4">
        <f t="shared" si="82"/>
        <v>0</v>
      </c>
      <c r="AH105" s="4">
        <f t="shared" si="83"/>
        <v>1</v>
      </c>
      <c r="AI105" s="4">
        <f t="shared" si="84"/>
        <v>0</v>
      </c>
      <c r="AJ105" s="4">
        <f t="shared" si="85"/>
        <v>1</v>
      </c>
      <c r="AK105" s="16">
        <f t="shared" si="86"/>
        <v>0.65493166843414907</v>
      </c>
      <c r="AL105" s="15">
        <f t="shared" si="87"/>
        <v>3.6101372133586995</v>
      </c>
    </row>
    <row r="106" spans="1:38">
      <c r="A106" s="84" t="s">
        <v>186</v>
      </c>
      <c r="B106">
        <v>76</v>
      </c>
      <c r="C106">
        <v>2</v>
      </c>
      <c r="D106">
        <v>275</v>
      </c>
      <c r="E106">
        <v>205</v>
      </c>
      <c r="F106">
        <v>41.6</v>
      </c>
      <c r="G106" s="2">
        <f t="shared" si="73"/>
        <v>35.568633768986821</v>
      </c>
      <c r="H106">
        <v>1555</v>
      </c>
      <c r="I106" s="2">
        <f t="shared" si="72"/>
        <v>20.460526315789473</v>
      </c>
      <c r="J106" s="16">
        <f t="shared" si="74"/>
        <v>0.88443460218446657</v>
      </c>
      <c r="K106" s="74">
        <f t="shared" si="68"/>
        <v>38</v>
      </c>
      <c r="L106" s="76">
        <f t="shared" si="69"/>
        <v>0.49408983451536642</v>
      </c>
      <c r="M106">
        <v>140</v>
      </c>
      <c r="N106">
        <v>9</v>
      </c>
      <c r="O106" s="4">
        <f t="shared" si="75"/>
        <v>272</v>
      </c>
      <c r="P106" s="4">
        <f t="shared" si="76"/>
        <v>331</v>
      </c>
      <c r="Q106" s="77">
        <f t="shared" si="70"/>
        <v>297.23739068968325</v>
      </c>
      <c r="R106" s="17">
        <f t="shared" si="77"/>
        <v>297.23739068968331</v>
      </c>
      <c r="S106" s="17">
        <f t="shared" si="78"/>
        <v>221.17517162827176</v>
      </c>
      <c r="T106" s="15">
        <f t="shared" si="79"/>
        <v>0.63298244088309086</v>
      </c>
      <c r="U106">
        <v>25</v>
      </c>
      <c r="V106">
        <v>25</v>
      </c>
      <c r="W106" s="31">
        <f t="shared" si="71"/>
        <v>0.39673284870106751</v>
      </c>
      <c r="AE106" s="17">
        <f t="shared" si="80"/>
        <v>297.23739068968331</v>
      </c>
      <c r="AF106" s="4">
        <f t="shared" si="81"/>
        <v>0.88278825266924321</v>
      </c>
      <c r="AG106" s="4">
        <f t="shared" si="82"/>
        <v>0</v>
      </c>
      <c r="AH106" s="4">
        <f t="shared" si="83"/>
        <v>1</v>
      </c>
      <c r="AI106" s="4">
        <f t="shared" si="84"/>
        <v>0</v>
      </c>
      <c r="AJ106" s="4">
        <f t="shared" si="85"/>
        <v>1</v>
      </c>
      <c r="AK106" s="16">
        <f t="shared" si="86"/>
        <v>0.74410278974349919</v>
      </c>
      <c r="AL106" s="15">
        <f t="shared" si="87"/>
        <v>1.8167740094828648</v>
      </c>
    </row>
    <row r="107" spans="1:38">
      <c r="A107" s="84" t="s">
        <v>187</v>
      </c>
      <c r="B107">
        <v>76</v>
      </c>
      <c r="C107">
        <v>2</v>
      </c>
      <c r="D107">
        <v>275</v>
      </c>
      <c r="E107">
        <v>206</v>
      </c>
      <c r="F107">
        <v>0.1</v>
      </c>
      <c r="G107" s="23">
        <v>0.1</v>
      </c>
      <c r="H107">
        <v>1555</v>
      </c>
      <c r="I107" s="2">
        <f>(H107/B107)</f>
        <v>20.460526315789473</v>
      </c>
      <c r="J107" s="16">
        <f>SQRT((64*AE107*H107*H107)/(PI()^3*((B107^4-(B107-2*C107)^4)*E107+(B107-2*C107)^4*G107*0.8/1.35)))</f>
        <v>0.69167130243615194</v>
      </c>
      <c r="K107" s="74">
        <f t="shared" si="68"/>
        <v>38</v>
      </c>
      <c r="L107" s="76">
        <f t="shared" si="69"/>
        <v>0.49408983451536642</v>
      </c>
      <c r="M107">
        <v>98</v>
      </c>
      <c r="N107">
        <v>12</v>
      </c>
      <c r="O107" s="4">
        <f>ROUND((0.85*F107*(B107-2*C107)^2+D107*(B107*B107-(B107-2*C107)^2))*PI()/4000,0)</f>
        <v>128</v>
      </c>
      <c r="P107" s="4">
        <f>ROUND((0.85*F107+6*C107*D107/(B107-2*C107))*PI()*(B107-2*C107)^2/4000,0)</f>
        <v>187</v>
      </c>
      <c r="Q107" s="77">
        <f t="shared" si="70"/>
        <v>128.26997140900983</v>
      </c>
      <c r="R107" s="17">
        <f>0.00025*PI()*((B107*B107-(B107-2*C107)^2)*D107*AJ107+F107*(B107-2*C107)^2*(1+AI107*C107*D107/(B107*F107)))</f>
        <v>128.26997140900983</v>
      </c>
      <c r="S107" s="17">
        <f>AK107*R107</f>
        <v>109.23660490037419</v>
      </c>
      <c r="T107" s="15">
        <f>M107/S107</f>
        <v>0.89713516901571422</v>
      </c>
      <c r="U107">
        <v>15</v>
      </c>
      <c r="V107">
        <v>15</v>
      </c>
      <c r="W107" s="31">
        <f t="shared" si="71"/>
        <v>0.70223835786124789</v>
      </c>
      <c r="AE107" s="17">
        <f>0.00025*PI()*((B107*B107-(B107-2*C107)^2)*D107+F107*(B107-2*C107)^2)</f>
        <v>128.26997140900983</v>
      </c>
      <c r="AF107" s="4">
        <f>SQRT((64*AE107*H107*H107)/(PI()^3*((B107^4-(B107-2*C107)^4)*E107+(B107-2*C107)^4*G107*0.6)))</f>
        <v>0.69166615792033304</v>
      </c>
      <c r="AG107" s="4">
        <f>IF(AF107&gt;0.5,0,AL107)</f>
        <v>0</v>
      </c>
      <c r="AH107" s="4">
        <f>IF((0.25*(3+2*AF107))&gt;1,1,(0.25*(3+2*AF107)))</f>
        <v>1</v>
      </c>
      <c r="AI107" s="4">
        <f t="shared" ref="AI107:AJ109" si="88">AG107</f>
        <v>0</v>
      </c>
      <c r="AJ107" s="4">
        <f t="shared" si="88"/>
        <v>1</v>
      </c>
      <c r="AK107" s="16">
        <f>IF(J107&lt;0.2,1,1/(0.5*(1+0.21*(J107-0.2)+J107*J107)+SQRT((0.5*(1+0.21*(J107-0.2)+J107*J107))^2-J107*J107)))</f>
        <v>0.85161479105702276</v>
      </c>
      <c r="AL107" s="15">
        <f>IF((4.9-18.5*AF107+17*AF107*AF107)&lt;0,0,(4.9-18.5*AF107+17*AF107*AF107))</f>
        <v>0.23701133668251551</v>
      </c>
    </row>
    <row r="108" spans="1:38">
      <c r="A108" s="84" t="s">
        <v>188</v>
      </c>
      <c r="B108">
        <v>76</v>
      </c>
      <c r="C108">
        <v>2</v>
      </c>
      <c r="D108">
        <v>275</v>
      </c>
      <c r="E108">
        <v>206</v>
      </c>
      <c r="F108">
        <v>0.1</v>
      </c>
      <c r="G108" s="23">
        <v>0.1</v>
      </c>
      <c r="H108">
        <v>1330</v>
      </c>
      <c r="I108" s="2">
        <f>(H108/B108)</f>
        <v>17.5</v>
      </c>
      <c r="J108" s="16">
        <f>SQRT((64*AE108*H108*H108)/(PI()^3*((B108^4-(B108-2*C108)^4)*E108+(B108-2*C108)^4*G108*0.8/1.35)))</f>
        <v>0.59159024581355757</v>
      </c>
      <c r="K108" s="74">
        <f t="shared" si="68"/>
        <v>38</v>
      </c>
      <c r="L108" s="76">
        <f t="shared" si="69"/>
        <v>0.49408983451536642</v>
      </c>
      <c r="M108">
        <v>118</v>
      </c>
      <c r="N108">
        <v>8</v>
      </c>
      <c r="O108" s="4">
        <f>ROUND((0.85*F108*(B108-2*C108)^2+D108*(B108*B108-(B108-2*C108)^2))*PI()/4000,0)</f>
        <v>128</v>
      </c>
      <c r="P108" s="4">
        <f>ROUND((0.85*F108+6*C108*D108/(B108-2*C108))*PI()*(B108-2*C108)^2/4000,0)</f>
        <v>187</v>
      </c>
      <c r="Q108" s="77">
        <f t="shared" si="70"/>
        <v>128.26997140900983</v>
      </c>
      <c r="R108" s="17">
        <f>0.00025*PI()*((B108*B108-(B108-2*C108)^2)*D108*AJ108+F108*(B108-2*C108)^2*(1+AI108*C108*D108/(B108*F108)))</f>
        <v>128.26997140900983</v>
      </c>
      <c r="S108" s="17">
        <f>AK108*R108</f>
        <v>114.56482899955591</v>
      </c>
      <c r="T108" s="15">
        <f>M108/S108</f>
        <v>1.0299845164562451</v>
      </c>
      <c r="U108">
        <v>15</v>
      </c>
      <c r="V108">
        <v>15</v>
      </c>
      <c r="W108" s="31">
        <f t="shared" si="71"/>
        <v>0.70223835786124789</v>
      </c>
      <c r="AE108" s="17">
        <f>0.00025*PI()*((B108*B108-(B108-2*C108)^2)*D108+F108*(B108-2*C108)^2)</f>
        <v>128.26997140900983</v>
      </c>
      <c r="AF108" s="4">
        <f>SQRT((64*AE108*H108*H108)/(PI()^3*((B108^4-(B108-2*C108)^4)*E108+(B108-2*C108)^4*G108*0.6)))</f>
        <v>0.59158584568105643</v>
      </c>
      <c r="AG108" s="4">
        <f>IF(AF108&gt;0.5,0,AL108)</f>
        <v>0</v>
      </c>
      <c r="AH108" s="4">
        <f>IF((0.25*(3+2*AF108))&gt;1,1,(0.25*(3+2*AF108)))</f>
        <v>1</v>
      </c>
      <c r="AI108" s="4">
        <f t="shared" si="88"/>
        <v>0</v>
      </c>
      <c r="AJ108" s="4">
        <f t="shared" si="88"/>
        <v>1</v>
      </c>
      <c r="AK108" s="16">
        <f>IF(J108&lt;0.2,1,1/(0.5*(1+0.21*(J108-0.2)+J108*J108)+SQRT((0.5*(1+0.21*(J108-0.2)+J108*J108))^2-J108*J108)))</f>
        <v>0.89315392949022476</v>
      </c>
      <c r="AL108" s="15">
        <f>IF((4.9-18.5*AF108+17*AF108*AF108)&lt;0,0,(4.9-18.5*AF108+17*AF108*AF108))</f>
        <v>0</v>
      </c>
    </row>
    <row r="109" spans="1:38">
      <c r="A109" s="84" t="s">
        <v>189</v>
      </c>
      <c r="B109">
        <v>76</v>
      </c>
      <c r="C109">
        <v>2</v>
      </c>
      <c r="D109">
        <v>275</v>
      </c>
      <c r="E109">
        <v>206</v>
      </c>
      <c r="F109">
        <v>0.1</v>
      </c>
      <c r="G109" s="23">
        <v>0.1</v>
      </c>
      <c r="H109">
        <v>1105</v>
      </c>
      <c r="I109" s="2">
        <f>(H109/B109)</f>
        <v>14.539473684210526</v>
      </c>
      <c r="J109" s="16">
        <f>SQRT((64*AE109*H109*H109)/(PI()^3*((B109^4-(B109-2*C109)^4)*E109+(B109-2*C109)^4*G109*0.8/1.35)))</f>
        <v>0.49150918919096326</v>
      </c>
      <c r="K109" s="74">
        <f t="shared" si="68"/>
        <v>38</v>
      </c>
      <c r="L109" s="76">
        <f t="shared" si="69"/>
        <v>0.49408983451536642</v>
      </c>
      <c r="M109">
        <v>137</v>
      </c>
      <c r="N109">
        <v>4</v>
      </c>
      <c r="O109" s="4">
        <f>ROUND((0.85*F109*(B109-2*C109)^2+D109*(B109*B109-(B109-2*C109)^2))*PI()/4000,0)</f>
        <v>128</v>
      </c>
      <c r="P109" s="4">
        <f>ROUND((0.85*F109+6*C109*D109/(B109-2*C109))*PI()*(B109-2*C109)^2/4000,0)</f>
        <v>187</v>
      </c>
      <c r="Q109" s="77">
        <f t="shared" si="70"/>
        <v>128.26997140900983</v>
      </c>
      <c r="R109" s="17">
        <f>0.00025*PI()*((B109*B109-(B109-2*C109)^2)*D109*AJ109+F109*(B109-2*C109)^2*(1+AI109*C109*D109/(B109*F109)))</f>
        <v>127.72690818049304</v>
      </c>
      <c r="S109" s="17">
        <f>AK109*R109</f>
        <v>118.388480458643</v>
      </c>
      <c r="T109" s="15">
        <f>M109/S109</f>
        <v>1.1572071832432937</v>
      </c>
      <c r="U109">
        <v>15</v>
      </c>
      <c r="V109">
        <v>15</v>
      </c>
      <c r="W109" s="31">
        <f t="shared" si="71"/>
        <v>0.70223835786124789</v>
      </c>
      <c r="AE109" s="17">
        <f>0.00025*PI()*((B109*B109-(B109-2*C109)^2)*D109+F109*(B109-2*C109)^2)</f>
        <v>128.26997140900983</v>
      </c>
      <c r="AF109" s="4">
        <f>SQRT((64*AE109*H109*H109)/(PI()^3*((B109^4-(B109-2*C109)^4)*E109+(B109-2*C109)^4*G109*0.6)))</f>
        <v>0.49150553344178</v>
      </c>
      <c r="AG109" s="4">
        <f>IF(AF109&gt;0.5,0,AL109)</f>
        <v>0</v>
      </c>
      <c r="AH109" s="4">
        <f>IF((0.25*(3+2*AF109))&gt;1,1,(0.25*(3+2*AF109)))</f>
        <v>0.99575276672088997</v>
      </c>
      <c r="AI109" s="4">
        <f t="shared" si="88"/>
        <v>0</v>
      </c>
      <c r="AJ109" s="4">
        <f t="shared" si="88"/>
        <v>0.99575276672088997</v>
      </c>
      <c r="AK109" s="16">
        <f>IF(J109&lt;0.2,1,1/(0.5*(1+0.21*(J109-0.2)+J109*J109)+SQRT((0.5*(1+0.21*(J109-0.2)+J109*J109))^2-J109*J109)))</f>
        <v>0.92688754582038624</v>
      </c>
      <c r="AL109" s="15">
        <f>IF((4.9-18.5*AF109+17*AF109*AF109)&lt;0,0,(4.9-18.5*AF109+17*AF109*AF109))</f>
        <v>0</v>
      </c>
    </row>
    <row r="110" spans="1:38">
      <c r="A110" s="84"/>
      <c r="I110" s="2"/>
      <c r="J110" s="16"/>
      <c r="K110" s="74"/>
      <c r="L110" s="76"/>
      <c r="Q110" s="77"/>
      <c r="S110" s="39" t="s">
        <v>119</v>
      </c>
      <c r="T110" s="40">
        <f>AVERAGE(T93:T106)</f>
        <v>0.89646318892456478</v>
      </c>
      <c r="W110" s="31"/>
      <c r="AE110" s="17"/>
      <c r="AF110" s="4"/>
      <c r="AG110" s="4"/>
      <c r="AH110" s="4"/>
      <c r="AI110" s="4"/>
      <c r="AJ110" s="4"/>
      <c r="AK110" s="16"/>
      <c r="AL110" s="15"/>
    </row>
    <row r="111" spans="1:38">
      <c r="A111" s="85" t="s">
        <v>190</v>
      </c>
      <c r="B111" t="s">
        <v>191</v>
      </c>
      <c r="C111" s="87" t="s">
        <v>192</v>
      </c>
      <c r="D111" s="87"/>
      <c r="E111" s="85">
        <v>2003</v>
      </c>
      <c r="F111" s="84" t="s">
        <v>193</v>
      </c>
      <c r="G111" s="85" t="s">
        <v>118</v>
      </c>
      <c r="I111" s="2"/>
      <c r="J111" s="16"/>
      <c r="K111" s="74"/>
      <c r="L111" s="76"/>
      <c r="Q111" s="77"/>
      <c r="T111" s="27"/>
      <c r="W111" s="31"/>
      <c r="AE111" s="17"/>
      <c r="AF111" s="4"/>
      <c r="AG111" s="4"/>
      <c r="AH111" s="4"/>
      <c r="AI111" s="4"/>
      <c r="AJ111" s="4"/>
      <c r="AK111" s="16"/>
      <c r="AL111" s="15"/>
    </row>
    <row r="112" spans="1:38">
      <c r="A112" s="84" t="s">
        <v>174</v>
      </c>
      <c r="B112">
        <v>219</v>
      </c>
      <c r="C112">
        <v>6</v>
      </c>
      <c r="D112">
        <v>325</v>
      </c>
      <c r="E112">
        <v>196</v>
      </c>
      <c r="F112" s="23">
        <v>56.1</v>
      </c>
      <c r="G112" s="2">
        <f t="shared" ref="G112:G126" si="89">22*((F112+8)/10)^0.3</f>
        <v>38.41316481786189</v>
      </c>
      <c r="H112">
        <v>1000</v>
      </c>
      <c r="I112" s="2">
        <f t="shared" ref="I112:I126" si="90">(H112/B112)</f>
        <v>4.5662100456621006</v>
      </c>
      <c r="J112" s="16">
        <f t="shared" ref="J112:J126" si="91">SQRT((64*AE112*H112*H112)/(PI()^3*((B112^4-(B112-2*C112)^4)*E112+(B112-2*C112)^4*G112*0.8/1.35)))</f>
        <v>0.22278381457889682</v>
      </c>
      <c r="K112" s="74">
        <f t="shared" si="68"/>
        <v>36.5</v>
      </c>
      <c r="L112" s="76">
        <f t="shared" si="69"/>
        <v>0.56087470449172572</v>
      </c>
      <c r="M112">
        <v>2450</v>
      </c>
      <c r="O112" s="4">
        <f t="shared" ref="O112:O126" si="92">ROUND((0.85*F112*(B112-2*C112)^2+D112*(B112*B112-(B112-2*C112)^2))*PI()/4000,0)</f>
        <v>2910</v>
      </c>
      <c r="P112" s="4">
        <f t="shared" ref="P112:P126" si="93">ROUND((0.85*F112+6*C112*D112/(B112-2*C112))*PI()*(B112-2*C112)^2/4000,0)</f>
        <v>3507</v>
      </c>
      <c r="Q112" s="77">
        <f t="shared" si="70"/>
        <v>3192.8233118502289</v>
      </c>
      <c r="R112" s="17">
        <f t="shared" ref="R112:R126" si="94">0.00025*PI()*((B112*B112-(B112-2*C112)^2)*D112*AJ112+F112*(B112-2*C112)^2*(1+AI112*C112*D112/(B112*F112)))</f>
        <v>3499.2216049867357</v>
      </c>
      <c r="S112" s="17">
        <f t="shared" ref="S112:S126" si="95">AK112*R112</f>
        <v>3481.6976672617279</v>
      </c>
      <c r="T112" s="15">
        <f t="shared" ref="T112:T125" si="96">M112/S112</f>
        <v>0.70367970861952134</v>
      </c>
      <c r="U112">
        <v>25</v>
      </c>
      <c r="V112">
        <v>25</v>
      </c>
      <c r="W112" s="31">
        <f t="shared" si="71"/>
        <v>0.38255407548204196</v>
      </c>
      <c r="AE112" s="17">
        <f t="shared" ref="AE112:AE126" si="97">0.00025*PI()*((B112*B112-(B112-2*C112)^2)*D112+F112*(B112-2*C112)^2)</f>
        <v>3192.8233118502289</v>
      </c>
      <c r="AF112" s="4">
        <f t="shared" ref="AF112:AF126" si="98">SQRT((64*AE112*H112*H112)/(PI()^3*((B112^4-(B112-2*C112)^4)*E112+(B112-2*C112)^4*G112*0.6)))</f>
        <v>0.22234683199419081</v>
      </c>
      <c r="AG112" s="4">
        <f t="shared" ref="AG112:AG126" si="99">IF(AF112&gt;0.5,0,AL112)</f>
        <v>1.6270315409709699</v>
      </c>
      <c r="AH112" s="4">
        <f t="shared" ref="AH112:AH126" si="100">IF((0.25*(3+2*AF112))&gt;1,1,(0.25*(3+2*AF112)))</f>
        <v>0.8611734159970954</v>
      </c>
      <c r="AI112" s="4">
        <f t="shared" ref="AI112:AI126" si="101">AG112</f>
        <v>1.6270315409709699</v>
      </c>
      <c r="AJ112" s="4">
        <f t="shared" ref="AJ112:AJ126" si="102">AH112</f>
        <v>0.8611734159970954</v>
      </c>
      <c r="AK112" s="16">
        <f t="shared" ref="AK112:AK126" si="103">IF(J112&lt;0.2,1,1/(0.5*(1+0.21*(J112-0.2)+J112*J112)+SQRT((0.5*(1+0.21*(J112-0.2)+J112*J112))^2-J112*J112)))</f>
        <v>0.99499204688836096</v>
      </c>
      <c r="AL112" s="15">
        <f t="shared" ref="AL112:AL126" si="104">IF((4.9-18.5*AF112+17*AF112*AF112)&lt;0,0,(4.9-18.5*AF112+17*AF112*AF112))</f>
        <v>1.6270315409709699</v>
      </c>
    </row>
    <row r="113" spans="1:38">
      <c r="A113" s="84" t="s">
        <v>175</v>
      </c>
      <c r="B113">
        <v>219</v>
      </c>
      <c r="C113">
        <v>6</v>
      </c>
      <c r="D113">
        <v>325</v>
      </c>
      <c r="E113">
        <v>196</v>
      </c>
      <c r="F113" s="23">
        <v>59.4</v>
      </c>
      <c r="G113" s="2">
        <f t="shared" si="89"/>
        <v>38.996052803293139</v>
      </c>
      <c r="H113">
        <v>1000</v>
      </c>
      <c r="I113" s="2">
        <f t="shared" si="90"/>
        <v>4.5662100456621006</v>
      </c>
      <c r="J113" s="16">
        <f t="shared" si="91"/>
        <v>0.2260859878884017</v>
      </c>
      <c r="K113" s="74">
        <f t="shared" si="68"/>
        <v>36.5</v>
      </c>
      <c r="L113" s="76">
        <f t="shared" si="69"/>
        <v>0.56087470449172572</v>
      </c>
      <c r="M113">
        <v>1862</v>
      </c>
      <c r="O113" s="4">
        <f t="shared" si="92"/>
        <v>3004</v>
      </c>
      <c r="P113" s="4">
        <f t="shared" si="93"/>
        <v>3601</v>
      </c>
      <c r="Q113" s="77">
        <f t="shared" si="70"/>
        <v>3303.8799473315057</v>
      </c>
      <c r="R113" s="17">
        <f t="shared" si="94"/>
        <v>3601.6914142570777</v>
      </c>
      <c r="S113" s="17">
        <f t="shared" si="95"/>
        <v>3581.024009129249</v>
      </c>
      <c r="T113" s="15">
        <f t="shared" si="96"/>
        <v>0.51996300366965653</v>
      </c>
      <c r="U113">
        <v>50</v>
      </c>
      <c r="V113">
        <v>50</v>
      </c>
      <c r="W113" s="31">
        <f t="shared" si="71"/>
        <v>0.37256793743835631</v>
      </c>
      <c r="AE113" s="17">
        <f t="shared" si="97"/>
        <v>3303.8799473315057</v>
      </c>
      <c r="AF113" s="4">
        <f t="shared" si="98"/>
        <v>0.22563795268807074</v>
      </c>
      <c r="AG113" s="4">
        <f t="shared" si="99"/>
        <v>1.5912101320561804</v>
      </c>
      <c r="AH113" s="4">
        <f t="shared" si="100"/>
        <v>0.86281897634403537</v>
      </c>
      <c r="AI113" s="4">
        <f t="shared" si="101"/>
        <v>1.5912101320561804</v>
      </c>
      <c r="AJ113" s="4">
        <f t="shared" si="102"/>
        <v>0.86281897634403537</v>
      </c>
      <c r="AK113" s="16">
        <f t="shared" si="103"/>
        <v>0.99426175017492668</v>
      </c>
      <c r="AL113" s="15">
        <f t="shared" si="104"/>
        <v>1.5912101320561804</v>
      </c>
    </row>
    <row r="114" spans="1:38">
      <c r="A114" s="84" t="s">
        <v>176</v>
      </c>
      <c r="B114">
        <v>219</v>
      </c>
      <c r="C114">
        <v>6</v>
      </c>
      <c r="D114">
        <v>325</v>
      </c>
      <c r="E114">
        <v>196</v>
      </c>
      <c r="F114" s="23">
        <v>58</v>
      </c>
      <c r="G114" s="2">
        <f t="shared" si="89"/>
        <v>38.751262970992542</v>
      </c>
      <c r="H114">
        <v>1000</v>
      </c>
      <c r="I114" s="2">
        <f t="shared" si="90"/>
        <v>4.5662100456621006</v>
      </c>
      <c r="J114" s="16">
        <f t="shared" si="91"/>
        <v>0.22469253906252326</v>
      </c>
      <c r="K114" s="74">
        <f t="shared" si="68"/>
        <v>36.5</v>
      </c>
      <c r="L114" s="76">
        <f t="shared" si="69"/>
        <v>0.56087470449172572</v>
      </c>
      <c r="M114">
        <v>1333</v>
      </c>
      <c r="O114" s="4">
        <f t="shared" si="92"/>
        <v>2964</v>
      </c>
      <c r="P114" s="4">
        <f t="shared" si="93"/>
        <v>3561</v>
      </c>
      <c r="Q114" s="77">
        <f t="shared" si="70"/>
        <v>3256.7650110667219</v>
      </c>
      <c r="R114" s="17">
        <f t="shared" si="94"/>
        <v>3558.1864779433222</v>
      </c>
      <c r="S114" s="17">
        <f t="shared" si="95"/>
        <v>3538.8657835513241</v>
      </c>
      <c r="T114" s="15">
        <f t="shared" si="96"/>
        <v>0.37667435882869432</v>
      </c>
      <c r="U114">
        <v>75</v>
      </c>
      <c r="V114">
        <v>75</v>
      </c>
      <c r="W114" s="31">
        <f t="shared" si="71"/>
        <v>0.37675291848231429</v>
      </c>
      <c r="AE114" s="17">
        <f t="shared" si="97"/>
        <v>3256.7650110667219</v>
      </c>
      <c r="AF114" s="4">
        <f t="shared" si="98"/>
        <v>0.22424916964724034</v>
      </c>
      <c r="AG114" s="4">
        <f t="shared" si="99"/>
        <v>1.6062810930131595</v>
      </c>
      <c r="AH114" s="4">
        <f t="shared" si="100"/>
        <v>0.8621245848236202</v>
      </c>
      <c r="AI114" s="4">
        <f t="shared" si="101"/>
        <v>1.6062810930131595</v>
      </c>
      <c r="AJ114" s="4">
        <f t="shared" si="102"/>
        <v>0.8621245848236202</v>
      </c>
      <c r="AK114" s="16">
        <f t="shared" si="103"/>
        <v>0.9945700725603438</v>
      </c>
      <c r="AL114" s="15">
        <f t="shared" si="104"/>
        <v>1.6062810930131595</v>
      </c>
    </row>
    <row r="115" spans="1:38">
      <c r="A115" s="84" t="s">
        <v>177</v>
      </c>
      <c r="B115">
        <v>219</v>
      </c>
      <c r="C115">
        <v>6</v>
      </c>
      <c r="D115">
        <v>325</v>
      </c>
      <c r="E115">
        <v>196</v>
      </c>
      <c r="F115" s="23">
        <v>54.1</v>
      </c>
      <c r="G115" s="2">
        <f t="shared" si="89"/>
        <v>38.049605721635523</v>
      </c>
      <c r="H115">
        <v>1000</v>
      </c>
      <c r="I115" s="2">
        <f t="shared" si="90"/>
        <v>4.5662100456621006</v>
      </c>
      <c r="J115" s="16">
        <f t="shared" si="91"/>
        <v>0.22075214261308232</v>
      </c>
      <c r="K115" s="74">
        <f t="shared" si="68"/>
        <v>36.5</v>
      </c>
      <c r="L115" s="76">
        <f t="shared" si="69"/>
        <v>0.56087470449172572</v>
      </c>
      <c r="M115">
        <v>960</v>
      </c>
      <c r="O115" s="4">
        <f t="shared" si="92"/>
        <v>2852</v>
      </c>
      <c r="P115" s="4">
        <f t="shared" si="93"/>
        <v>3450</v>
      </c>
      <c r="Q115" s="77">
        <f t="shared" si="70"/>
        <v>3125.5162600433941</v>
      </c>
      <c r="R115" s="17">
        <f t="shared" si="94"/>
        <v>3437.2524757547544</v>
      </c>
      <c r="S115" s="17">
        <f t="shared" si="95"/>
        <v>3421.5811927400059</v>
      </c>
      <c r="T115" s="15">
        <f t="shared" si="96"/>
        <v>0.28057203553636295</v>
      </c>
      <c r="U115">
        <v>100</v>
      </c>
      <c r="V115">
        <v>100</v>
      </c>
      <c r="W115" s="31">
        <f t="shared" si="71"/>
        <v>0.38887453412044093</v>
      </c>
      <c r="AE115" s="17">
        <f t="shared" si="97"/>
        <v>3125.5162600433946</v>
      </c>
      <c r="AF115" s="4">
        <f t="shared" si="98"/>
        <v>0.22032195341127864</v>
      </c>
      <c r="AG115" s="4">
        <f t="shared" si="99"/>
        <v>1.6492538355256934</v>
      </c>
      <c r="AH115" s="4">
        <f t="shared" si="100"/>
        <v>0.86016097670563929</v>
      </c>
      <c r="AI115" s="4">
        <f t="shared" si="101"/>
        <v>1.6492538355256934</v>
      </c>
      <c r="AJ115" s="4">
        <f t="shared" si="102"/>
        <v>0.86016097670563929</v>
      </c>
      <c r="AK115" s="16">
        <f t="shared" si="103"/>
        <v>0.99544075300685986</v>
      </c>
      <c r="AL115" s="15">
        <f t="shared" si="104"/>
        <v>1.6492538355256934</v>
      </c>
    </row>
    <row r="116" spans="1:38">
      <c r="A116" s="84" t="s">
        <v>178</v>
      </c>
      <c r="B116">
        <v>219</v>
      </c>
      <c r="C116">
        <v>6</v>
      </c>
      <c r="D116">
        <v>325</v>
      </c>
      <c r="E116">
        <v>196</v>
      </c>
      <c r="F116" s="23">
        <v>54.1</v>
      </c>
      <c r="G116" s="2">
        <f t="shared" si="89"/>
        <v>38.049605721635523</v>
      </c>
      <c r="H116">
        <v>1000</v>
      </c>
      <c r="I116" s="2">
        <f t="shared" si="90"/>
        <v>4.5662100456621006</v>
      </c>
      <c r="J116" s="16">
        <f t="shared" si="91"/>
        <v>0.22075214261308232</v>
      </c>
      <c r="K116" s="74">
        <f t="shared" si="68"/>
        <v>36.5</v>
      </c>
      <c r="L116" s="76">
        <f t="shared" si="69"/>
        <v>0.56087470449172572</v>
      </c>
      <c r="M116">
        <v>770</v>
      </c>
      <c r="O116" s="4">
        <f t="shared" si="92"/>
        <v>2852</v>
      </c>
      <c r="P116" s="4">
        <f t="shared" si="93"/>
        <v>3450</v>
      </c>
      <c r="Q116" s="77">
        <f t="shared" si="70"/>
        <v>3125.5162600433941</v>
      </c>
      <c r="R116" s="17">
        <f t="shared" si="94"/>
        <v>3437.2524757547544</v>
      </c>
      <c r="S116" s="17">
        <f t="shared" si="95"/>
        <v>3421.5811927400059</v>
      </c>
      <c r="T116" s="15">
        <f t="shared" si="96"/>
        <v>0.22504215350312443</v>
      </c>
      <c r="U116">
        <v>125</v>
      </c>
      <c r="V116">
        <v>125</v>
      </c>
      <c r="W116" s="31">
        <f t="shared" si="71"/>
        <v>0.38887453412044093</v>
      </c>
      <c r="AE116" s="17">
        <f t="shared" si="97"/>
        <v>3125.5162600433946</v>
      </c>
      <c r="AF116" s="4">
        <f t="shared" si="98"/>
        <v>0.22032195341127864</v>
      </c>
      <c r="AG116" s="4">
        <f t="shared" si="99"/>
        <v>1.6492538355256934</v>
      </c>
      <c r="AH116" s="4">
        <f t="shared" si="100"/>
        <v>0.86016097670563929</v>
      </c>
      <c r="AI116" s="4">
        <f t="shared" si="101"/>
        <v>1.6492538355256934</v>
      </c>
      <c r="AJ116" s="4">
        <f t="shared" si="102"/>
        <v>0.86016097670563929</v>
      </c>
      <c r="AK116" s="16">
        <f t="shared" si="103"/>
        <v>0.99544075300685986</v>
      </c>
      <c r="AL116" s="15">
        <f t="shared" si="104"/>
        <v>1.6492538355256934</v>
      </c>
    </row>
    <row r="117" spans="1:38">
      <c r="A117" s="84" t="s">
        <v>181</v>
      </c>
      <c r="B117">
        <v>219</v>
      </c>
      <c r="C117">
        <v>4</v>
      </c>
      <c r="D117">
        <v>325</v>
      </c>
      <c r="E117">
        <v>196</v>
      </c>
      <c r="F117" s="23">
        <v>48.3</v>
      </c>
      <c r="G117" s="2">
        <f t="shared" si="89"/>
        <v>36.94666129747133</v>
      </c>
      <c r="H117">
        <v>1000</v>
      </c>
      <c r="I117" s="2">
        <f t="shared" si="90"/>
        <v>4.5662100456621006</v>
      </c>
      <c r="J117" s="16">
        <f t="shared" si="91"/>
        <v>0.22383634622492593</v>
      </c>
      <c r="K117" s="74">
        <f t="shared" si="68"/>
        <v>54.75</v>
      </c>
      <c r="L117" s="76">
        <f t="shared" si="69"/>
        <v>0.84131205673758858</v>
      </c>
      <c r="M117">
        <v>1646</v>
      </c>
      <c r="O117" s="4">
        <f t="shared" si="92"/>
        <v>2314</v>
      </c>
      <c r="P117" s="4">
        <f t="shared" si="93"/>
        <v>2728</v>
      </c>
      <c r="Q117" s="77">
        <f t="shared" si="70"/>
        <v>2566.9673185337865</v>
      </c>
      <c r="R117" s="17">
        <f t="shared" si="94"/>
        <v>2781.1039792229158</v>
      </c>
      <c r="S117" s="17">
        <f t="shared" si="95"/>
        <v>2766.5293477308396</v>
      </c>
      <c r="T117" s="15">
        <f t="shared" si="96"/>
        <v>0.59496928935530025</v>
      </c>
      <c r="U117">
        <v>25</v>
      </c>
      <c r="V117">
        <v>25</v>
      </c>
      <c r="W117" s="31">
        <f t="shared" si="71"/>
        <v>0.32786342686107556</v>
      </c>
      <c r="AE117" s="17">
        <f t="shared" si="97"/>
        <v>2566.9673185337865</v>
      </c>
      <c r="AF117" s="4">
        <f t="shared" si="98"/>
        <v>0.22326445229186312</v>
      </c>
      <c r="AG117" s="4">
        <f t="shared" si="99"/>
        <v>1.6170068987726882</v>
      </c>
      <c r="AH117" s="4">
        <f t="shared" si="100"/>
        <v>0.8616322261459316</v>
      </c>
      <c r="AI117" s="4">
        <f t="shared" si="101"/>
        <v>1.6170068987726882</v>
      </c>
      <c r="AJ117" s="4">
        <f t="shared" si="102"/>
        <v>0.8616322261459316</v>
      </c>
      <c r="AK117" s="16">
        <f t="shared" si="103"/>
        <v>0.99475940791823658</v>
      </c>
      <c r="AL117" s="15">
        <f t="shared" si="104"/>
        <v>1.6170068987726882</v>
      </c>
    </row>
    <row r="118" spans="1:38">
      <c r="A118" s="84" t="s">
        <v>182</v>
      </c>
      <c r="B118">
        <v>219</v>
      </c>
      <c r="C118">
        <v>4</v>
      </c>
      <c r="D118">
        <v>325</v>
      </c>
      <c r="E118">
        <v>196</v>
      </c>
      <c r="F118" s="23">
        <v>49.3</v>
      </c>
      <c r="G118" s="2">
        <f t="shared" si="89"/>
        <v>37.142323426718157</v>
      </c>
      <c r="H118">
        <v>1000</v>
      </c>
      <c r="I118" s="2">
        <f t="shared" si="90"/>
        <v>4.5662100456621006</v>
      </c>
      <c r="J118" s="16">
        <f t="shared" si="91"/>
        <v>0.22511124122090509</v>
      </c>
      <c r="K118" s="74">
        <f t="shared" si="68"/>
        <v>54.75</v>
      </c>
      <c r="L118" s="76">
        <f t="shared" si="69"/>
        <v>0.84131205673758858</v>
      </c>
      <c r="M118">
        <v>1236</v>
      </c>
      <c r="O118" s="4">
        <f t="shared" si="92"/>
        <v>2343</v>
      </c>
      <c r="P118" s="4">
        <f t="shared" si="93"/>
        <v>2758</v>
      </c>
      <c r="Q118" s="77">
        <f t="shared" si="70"/>
        <v>2601.9340301664042</v>
      </c>
      <c r="R118" s="17">
        <f t="shared" si="94"/>
        <v>2813.7585313467639</v>
      </c>
      <c r="S118" s="17">
        <f t="shared" si="95"/>
        <v>2798.219414015959</v>
      </c>
      <c r="T118" s="15">
        <f t="shared" si="96"/>
        <v>0.44170946488649826</v>
      </c>
      <c r="U118">
        <v>50</v>
      </c>
      <c r="V118">
        <v>50</v>
      </c>
      <c r="W118" s="31">
        <f t="shared" si="71"/>
        <v>0.32429710967259395</v>
      </c>
      <c r="AE118" s="17">
        <f t="shared" si="97"/>
        <v>2601.9340301664047</v>
      </c>
      <c r="AF118" s="4">
        <f t="shared" si="98"/>
        <v>0.22453430479746178</v>
      </c>
      <c r="AG118" s="4">
        <f t="shared" si="99"/>
        <v>1.6031814797719082</v>
      </c>
      <c r="AH118" s="4">
        <f t="shared" si="100"/>
        <v>0.86226715239873086</v>
      </c>
      <c r="AI118" s="4">
        <f t="shared" si="101"/>
        <v>1.6031814797719082</v>
      </c>
      <c r="AJ118" s="4">
        <f t="shared" si="102"/>
        <v>0.86226715239873086</v>
      </c>
      <c r="AK118" s="16">
        <f t="shared" si="103"/>
        <v>0.99447745172242363</v>
      </c>
      <c r="AL118" s="15">
        <f t="shared" si="104"/>
        <v>1.6031814797719082</v>
      </c>
    </row>
    <row r="119" spans="1:38">
      <c r="A119" s="84" t="s">
        <v>183</v>
      </c>
      <c r="B119">
        <v>219</v>
      </c>
      <c r="C119">
        <v>4</v>
      </c>
      <c r="D119">
        <v>325</v>
      </c>
      <c r="E119">
        <v>196</v>
      </c>
      <c r="F119" s="23">
        <v>49.3</v>
      </c>
      <c r="G119" s="2">
        <f t="shared" si="89"/>
        <v>37.142323426718157</v>
      </c>
      <c r="H119">
        <v>1000</v>
      </c>
      <c r="I119" s="2">
        <f t="shared" si="90"/>
        <v>4.5662100456621006</v>
      </c>
      <c r="J119" s="16">
        <f t="shared" si="91"/>
        <v>0.22511124122090509</v>
      </c>
      <c r="K119" s="74">
        <f t="shared" si="68"/>
        <v>54.75</v>
      </c>
      <c r="L119" s="76">
        <f t="shared" si="69"/>
        <v>0.84131205673758858</v>
      </c>
      <c r="M119">
        <v>987</v>
      </c>
      <c r="O119" s="4">
        <f t="shared" si="92"/>
        <v>2343</v>
      </c>
      <c r="P119" s="4">
        <f t="shared" si="93"/>
        <v>2758</v>
      </c>
      <c r="Q119" s="77">
        <f t="shared" si="70"/>
        <v>2601.9340301664042</v>
      </c>
      <c r="R119" s="17">
        <f t="shared" si="94"/>
        <v>2813.7585313467639</v>
      </c>
      <c r="S119" s="17">
        <f t="shared" si="95"/>
        <v>2798.219414015959</v>
      </c>
      <c r="T119" s="15">
        <f t="shared" si="96"/>
        <v>0.35272430569819885</v>
      </c>
      <c r="U119">
        <v>75</v>
      </c>
      <c r="V119">
        <v>75</v>
      </c>
      <c r="W119" s="31">
        <f t="shared" si="71"/>
        <v>0.32429710967259395</v>
      </c>
      <c r="AE119" s="17">
        <f t="shared" si="97"/>
        <v>2601.9340301664047</v>
      </c>
      <c r="AF119" s="4">
        <f t="shared" si="98"/>
        <v>0.22453430479746178</v>
      </c>
      <c r="AG119" s="4">
        <f t="shared" si="99"/>
        <v>1.6031814797719082</v>
      </c>
      <c r="AH119" s="4">
        <f t="shared" si="100"/>
        <v>0.86226715239873086</v>
      </c>
      <c r="AI119" s="4">
        <f t="shared" si="101"/>
        <v>1.6031814797719082</v>
      </c>
      <c r="AJ119" s="4">
        <f t="shared" si="102"/>
        <v>0.86226715239873086</v>
      </c>
      <c r="AK119" s="16">
        <f t="shared" si="103"/>
        <v>0.99447745172242363</v>
      </c>
      <c r="AL119" s="15">
        <f t="shared" si="104"/>
        <v>1.6031814797719082</v>
      </c>
    </row>
    <row r="120" spans="1:38">
      <c r="A120" s="84" t="s">
        <v>184</v>
      </c>
      <c r="B120">
        <v>219</v>
      </c>
      <c r="C120">
        <v>4</v>
      </c>
      <c r="D120">
        <v>325</v>
      </c>
      <c r="E120">
        <v>196</v>
      </c>
      <c r="F120" s="23">
        <v>48.3</v>
      </c>
      <c r="G120" s="2">
        <f t="shared" si="89"/>
        <v>36.94666129747133</v>
      </c>
      <c r="H120">
        <v>1000</v>
      </c>
      <c r="I120" s="2">
        <f t="shared" si="90"/>
        <v>4.5662100456621006</v>
      </c>
      <c r="J120" s="16">
        <f t="shared" si="91"/>
        <v>0.22383634622492593</v>
      </c>
      <c r="K120" s="74">
        <f t="shared" si="68"/>
        <v>54.75</v>
      </c>
      <c r="L120" s="76">
        <f t="shared" si="69"/>
        <v>0.84131205673758858</v>
      </c>
      <c r="M120">
        <v>669</v>
      </c>
      <c r="O120" s="4">
        <f t="shared" si="92"/>
        <v>2314</v>
      </c>
      <c r="P120" s="4">
        <f t="shared" si="93"/>
        <v>2728</v>
      </c>
      <c r="Q120" s="77">
        <f t="shared" si="70"/>
        <v>2566.9673185337865</v>
      </c>
      <c r="R120" s="17">
        <f t="shared" si="94"/>
        <v>2781.1039792229158</v>
      </c>
      <c r="S120" s="17">
        <f t="shared" si="95"/>
        <v>2766.5293477308396</v>
      </c>
      <c r="T120" s="15">
        <f t="shared" si="96"/>
        <v>0.24181923121427454</v>
      </c>
      <c r="U120">
        <v>100</v>
      </c>
      <c r="V120">
        <v>100</v>
      </c>
      <c r="W120" s="31">
        <f t="shared" si="71"/>
        <v>0.32786342686107556</v>
      </c>
      <c r="AE120" s="17">
        <f t="shared" si="97"/>
        <v>2566.9673185337865</v>
      </c>
      <c r="AF120" s="4">
        <f t="shared" si="98"/>
        <v>0.22326445229186312</v>
      </c>
      <c r="AG120" s="4">
        <f t="shared" si="99"/>
        <v>1.6170068987726882</v>
      </c>
      <c r="AH120" s="4">
        <f t="shared" si="100"/>
        <v>0.8616322261459316</v>
      </c>
      <c r="AI120" s="4">
        <f t="shared" si="101"/>
        <v>1.6170068987726882</v>
      </c>
      <c r="AJ120" s="4">
        <f t="shared" si="102"/>
        <v>0.8616322261459316</v>
      </c>
      <c r="AK120" s="16">
        <f t="shared" si="103"/>
        <v>0.99475940791823658</v>
      </c>
      <c r="AL120" s="15">
        <f t="shared" si="104"/>
        <v>1.6170068987726882</v>
      </c>
    </row>
    <row r="121" spans="1:38">
      <c r="A121" s="84" t="s">
        <v>185</v>
      </c>
      <c r="B121">
        <v>219</v>
      </c>
      <c r="C121">
        <v>4</v>
      </c>
      <c r="D121">
        <v>325</v>
      </c>
      <c r="E121">
        <v>196</v>
      </c>
      <c r="F121" s="23">
        <v>48.3</v>
      </c>
      <c r="G121" s="2">
        <f t="shared" si="89"/>
        <v>36.94666129747133</v>
      </c>
      <c r="H121">
        <v>1000</v>
      </c>
      <c r="I121" s="2">
        <f t="shared" si="90"/>
        <v>4.5662100456621006</v>
      </c>
      <c r="J121" s="16">
        <f t="shared" si="91"/>
        <v>0.22383634622492593</v>
      </c>
      <c r="K121" s="74">
        <f t="shared" si="68"/>
        <v>54.75</v>
      </c>
      <c r="L121" s="76">
        <f t="shared" si="69"/>
        <v>0.84131205673758858</v>
      </c>
      <c r="M121">
        <v>579</v>
      </c>
      <c r="O121" s="4">
        <f t="shared" si="92"/>
        <v>2314</v>
      </c>
      <c r="P121" s="4">
        <f t="shared" si="93"/>
        <v>2728</v>
      </c>
      <c r="Q121" s="77">
        <f t="shared" si="70"/>
        <v>2566.9673185337865</v>
      </c>
      <c r="R121" s="17">
        <f t="shared" si="94"/>
        <v>2781.1039792229158</v>
      </c>
      <c r="S121" s="17">
        <f t="shared" si="95"/>
        <v>2766.5293477308396</v>
      </c>
      <c r="T121" s="15">
        <f t="shared" si="96"/>
        <v>0.20928749607334074</v>
      </c>
      <c r="U121">
        <v>125</v>
      </c>
      <c r="V121">
        <v>125</v>
      </c>
      <c r="W121" s="31">
        <f t="shared" si="71"/>
        <v>0.32786342686107556</v>
      </c>
      <c r="AE121" s="17">
        <f t="shared" si="97"/>
        <v>2566.9673185337865</v>
      </c>
      <c r="AF121" s="4">
        <f t="shared" si="98"/>
        <v>0.22326445229186312</v>
      </c>
      <c r="AG121" s="4">
        <f t="shared" si="99"/>
        <v>1.6170068987726882</v>
      </c>
      <c r="AH121" s="4">
        <f t="shared" si="100"/>
        <v>0.8616322261459316</v>
      </c>
      <c r="AI121" s="4">
        <f t="shared" si="101"/>
        <v>1.6170068987726882</v>
      </c>
      <c r="AJ121" s="4">
        <f t="shared" si="102"/>
        <v>0.8616322261459316</v>
      </c>
      <c r="AK121" s="16">
        <f t="shared" si="103"/>
        <v>0.99475940791823658</v>
      </c>
      <c r="AL121" s="15">
        <f t="shared" si="104"/>
        <v>1.6170068987726882</v>
      </c>
    </row>
    <row r="122" spans="1:38">
      <c r="A122" s="84" t="s">
        <v>188</v>
      </c>
      <c r="B122">
        <v>219</v>
      </c>
      <c r="C122">
        <v>4</v>
      </c>
      <c r="D122">
        <v>325</v>
      </c>
      <c r="E122">
        <v>196</v>
      </c>
      <c r="F122" s="23">
        <v>54.2</v>
      </c>
      <c r="G122" s="2">
        <f t="shared" si="89"/>
        <v>38.067976823201583</v>
      </c>
      <c r="H122">
        <v>1000</v>
      </c>
      <c r="I122" s="2">
        <f t="shared" si="90"/>
        <v>4.5662100456621006</v>
      </c>
      <c r="J122" s="16">
        <f t="shared" si="91"/>
        <v>0.23122183376167124</v>
      </c>
      <c r="K122" s="74">
        <f t="shared" si="68"/>
        <v>54.75</v>
      </c>
      <c r="L122" s="76">
        <f t="shared" si="69"/>
        <v>0.84131205673758858</v>
      </c>
      <c r="M122">
        <v>1695</v>
      </c>
      <c r="O122" s="4">
        <f t="shared" si="92"/>
        <v>2489</v>
      </c>
      <c r="P122" s="4">
        <f t="shared" si="93"/>
        <v>2904</v>
      </c>
      <c r="Q122" s="77">
        <f t="shared" si="70"/>
        <v>2773.2709171662318</v>
      </c>
      <c r="R122" s="17">
        <f t="shared" si="94"/>
        <v>2974.1712932106602</v>
      </c>
      <c r="S122" s="17">
        <f t="shared" si="95"/>
        <v>2953.7190530529942</v>
      </c>
      <c r="T122" s="15">
        <f t="shared" si="96"/>
        <v>0.57385281726372406</v>
      </c>
      <c r="U122">
        <v>25</v>
      </c>
      <c r="V122">
        <v>25</v>
      </c>
      <c r="W122" s="31">
        <f t="shared" si="71"/>
        <v>0.30799291614222252</v>
      </c>
      <c r="AE122" s="17">
        <f t="shared" si="97"/>
        <v>2773.2709171662318</v>
      </c>
      <c r="AF122" s="4">
        <f t="shared" si="98"/>
        <v>0.23062066911089071</v>
      </c>
      <c r="AG122" s="4">
        <f t="shared" si="99"/>
        <v>1.5376778028081564</v>
      </c>
      <c r="AH122" s="4">
        <f t="shared" si="100"/>
        <v>0.86531033455544537</v>
      </c>
      <c r="AI122" s="4">
        <f t="shared" si="101"/>
        <v>1.5376778028081564</v>
      </c>
      <c r="AJ122" s="4">
        <f t="shared" si="102"/>
        <v>0.86531033455544537</v>
      </c>
      <c r="AK122" s="16">
        <f t="shared" si="103"/>
        <v>0.99312338189654581</v>
      </c>
      <c r="AL122" s="15">
        <f t="shared" si="104"/>
        <v>1.5376778028081564</v>
      </c>
    </row>
    <row r="123" spans="1:38">
      <c r="A123" s="84" t="s">
        <v>189</v>
      </c>
      <c r="B123">
        <v>219</v>
      </c>
      <c r="C123">
        <v>4</v>
      </c>
      <c r="D123">
        <v>325</v>
      </c>
      <c r="E123">
        <v>196</v>
      </c>
      <c r="F123" s="23">
        <v>54.2</v>
      </c>
      <c r="G123" s="2">
        <f t="shared" si="89"/>
        <v>38.067976823201583</v>
      </c>
      <c r="H123">
        <v>1000</v>
      </c>
      <c r="I123" s="2">
        <f t="shared" si="90"/>
        <v>4.5662100456621006</v>
      </c>
      <c r="J123" s="16">
        <f t="shared" si="91"/>
        <v>0.23122183376167124</v>
      </c>
      <c r="K123" s="74">
        <f t="shared" si="68"/>
        <v>54.75</v>
      </c>
      <c r="L123" s="76">
        <f t="shared" si="69"/>
        <v>0.84131205673758858</v>
      </c>
      <c r="M123">
        <v>1521</v>
      </c>
      <c r="O123" s="4">
        <f t="shared" si="92"/>
        <v>2489</v>
      </c>
      <c r="P123" s="4">
        <f t="shared" si="93"/>
        <v>2904</v>
      </c>
      <c r="Q123" s="77">
        <f t="shared" si="70"/>
        <v>2773.2709171662318</v>
      </c>
      <c r="R123" s="17">
        <f t="shared" si="94"/>
        <v>2974.1712932106602</v>
      </c>
      <c r="S123" s="17">
        <f t="shared" si="95"/>
        <v>2953.7190530529942</v>
      </c>
      <c r="T123" s="15">
        <f t="shared" si="96"/>
        <v>0.51494403248266918</v>
      </c>
      <c r="U123">
        <v>50</v>
      </c>
      <c r="V123">
        <v>50</v>
      </c>
      <c r="W123" s="31">
        <f t="shared" si="71"/>
        <v>0.30799291614222252</v>
      </c>
      <c r="AE123" s="17">
        <f t="shared" si="97"/>
        <v>2773.2709171662318</v>
      </c>
      <c r="AF123" s="4">
        <f t="shared" si="98"/>
        <v>0.23062066911089071</v>
      </c>
      <c r="AG123" s="4">
        <f t="shared" si="99"/>
        <v>1.5376778028081564</v>
      </c>
      <c r="AH123" s="4">
        <f t="shared" si="100"/>
        <v>0.86531033455544537</v>
      </c>
      <c r="AI123" s="4">
        <f t="shared" si="101"/>
        <v>1.5376778028081564</v>
      </c>
      <c r="AJ123" s="4">
        <f t="shared" si="102"/>
        <v>0.86531033455544537</v>
      </c>
      <c r="AK123" s="16">
        <f t="shared" si="103"/>
        <v>0.99312338189654581</v>
      </c>
      <c r="AL123" s="15">
        <f t="shared" si="104"/>
        <v>1.5376778028081564</v>
      </c>
    </row>
    <row r="124" spans="1:38">
      <c r="A124" s="84" t="s">
        <v>194</v>
      </c>
      <c r="B124">
        <v>219</v>
      </c>
      <c r="C124">
        <v>4</v>
      </c>
      <c r="D124">
        <v>325</v>
      </c>
      <c r="E124">
        <v>196</v>
      </c>
      <c r="F124" s="23">
        <v>52</v>
      </c>
      <c r="G124" s="2">
        <f t="shared" si="89"/>
        <v>37.658936907013512</v>
      </c>
      <c r="H124">
        <v>1000</v>
      </c>
      <c r="I124" s="2">
        <f t="shared" si="90"/>
        <v>4.5662100456621006</v>
      </c>
      <c r="J124" s="16">
        <f t="shared" si="91"/>
        <v>0.22850565660828429</v>
      </c>
      <c r="K124" s="74">
        <f t="shared" si="68"/>
        <v>54.75</v>
      </c>
      <c r="L124" s="76">
        <f t="shared" si="69"/>
        <v>0.84131205673758858</v>
      </c>
      <c r="M124">
        <v>1017</v>
      </c>
      <c r="O124" s="4">
        <f t="shared" si="92"/>
        <v>2424</v>
      </c>
      <c r="P124" s="4">
        <f t="shared" si="93"/>
        <v>2838</v>
      </c>
      <c r="Q124" s="77">
        <f t="shared" si="70"/>
        <v>2696.3441515744726</v>
      </c>
      <c r="R124" s="17">
        <f t="shared" si="94"/>
        <v>2902.0680369118877</v>
      </c>
      <c r="S124" s="17">
        <f t="shared" si="95"/>
        <v>2883.8599418438507</v>
      </c>
      <c r="T124" s="15">
        <f t="shared" si="96"/>
        <v>0.35265235500645076</v>
      </c>
      <c r="U124">
        <v>75</v>
      </c>
      <c r="V124">
        <v>75</v>
      </c>
      <c r="W124" s="31">
        <f t="shared" si="71"/>
        <v>0.31515554209901836</v>
      </c>
      <c r="AE124" s="17">
        <f t="shared" si="97"/>
        <v>2696.3441515744726</v>
      </c>
      <c r="AF124" s="4">
        <f t="shared" si="98"/>
        <v>0.22791527387185828</v>
      </c>
      <c r="AG124" s="4">
        <f t="shared" si="99"/>
        <v>1.566638758460053</v>
      </c>
      <c r="AH124" s="4">
        <f t="shared" si="100"/>
        <v>0.8639576369359292</v>
      </c>
      <c r="AI124" s="4">
        <f t="shared" si="101"/>
        <v>1.566638758460053</v>
      </c>
      <c r="AJ124" s="4">
        <f t="shared" si="102"/>
        <v>0.8639576369359292</v>
      </c>
      <c r="AK124" s="16">
        <f t="shared" si="103"/>
        <v>0.99372582074698279</v>
      </c>
      <c r="AL124" s="15">
        <f t="shared" si="104"/>
        <v>1.566638758460053</v>
      </c>
    </row>
    <row r="125" spans="1:38">
      <c r="A125" s="84" t="s">
        <v>107</v>
      </c>
      <c r="B125">
        <v>219</v>
      </c>
      <c r="C125">
        <v>4</v>
      </c>
      <c r="D125">
        <v>325</v>
      </c>
      <c r="E125">
        <v>196</v>
      </c>
      <c r="F125" s="23">
        <v>54.1</v>
      </c>
      <c r="G125" s="2">
        <f t="shared" si="89"/>
        <v>38.049605721635523</v>
      </c>
      <c r="H125">
        <v>1000</v>
      </c>
      <c r="I125" s="2">
        <f t="shared" si="90"/>
        <v>4.5662100456621006</v>
      </c>
      <c r="J125" s="16">
        <f t="shared" si="91"/>
        <v>0.2310993088553201</v>
      </c>
      <c r="K125" s="74">
        <f t="shared" si="68"/>
        <v>54.75</v>
      </c>
      <c r="L125" s="76">
        <f t="shared" si="69"/>
        <v>0.84131205673758858</v>
      </c>
      <c r="M125">
        <v>825</v>
      </c>
      <c r="O125" s="4">
        <f t="shared" si="92"/>
        <v>2486</v>
      </c>
      <c r="P125" s="4">
        <f t="shared" si="93"/>
        <v>2901</v>
      </c>
      <c r="Q125" s="77">
        <f t="shared" si="70"/>
        <v>2769.7742460029699</v>
      </c>
      <c r="R125" s="17">
        <f t="shared" si="94"/>
        <v>2970.8910940402329</v>
      </c>
      <c r="S125" s="17">
        <f t="shared" si="95"/>
        <v>2950.5422039574969</v>
      </c>
      <c r="T125" s="15">
        <f t="shared" si="96"/>
        <v>0.27960962527275351</v>
      </c>
      <c r="U125">
        <v>100</v>
      </c>
      <c r="V125">
        <v>100</v>
      </c>
      <c r="W125" s="31">
        <f t="shared" si="71"/>
        <v>0.30831141967494458</v>
      </c>
      <c r="AE125" s="17">
        <f t="shared" si="97"/>
        <v>2769.7742460029699</v>
      </c>
      <c r="AF125" s="4">
        <f t="shared" si="98"/>
        <v>0.23049863100620629</v>
      </c>
      <c r="AG125" s="4">
        <f t="shared" si="99"/>
        <v>1.5389788476126827</v>
      </c>
      <c r="AH125" s="4">
        <f t="shared" si="100"/>
        <v>0.86524931550310313</v>
      </c>
      <c r="AI125" s="4">
        <f t="shared" si="101"/>
        <v>1.5389788476126827</v>
      </c>
      <c r="AJ125" s="4">
        <f t="shared" si="102"/>
        <v>0.86524931550310313</v>
      </c>
      <c r="AK125" s="16">
        <f t="shared" si="103"/>
        <v>0.99315057690147002</v>
      </c>
      <c r="AL125" s="15">
        <f t="shared" si="104"/>
        <v>1.5389788476126827</v>
      </c>
    </row>
    <row r="126" spans="1:38">
      <c r="A126" s="84" t="s">
        <v>108</v>
      </c>
      <c r="B126">
        <v>219</v>
      </c>
      <c r="C126">
        <v>4</v>
      </c>
      <c r="D126">
        <v>325</v>
      </c>
      <c r="E126">
        <v>196</v>
      </c>
      <c r="F126" s="23">
        <v>54.1</v>
      </c>
      <c r="G126" s="10">
        <f t="shared" si="89"/>
        <v>38.049605721635523</v>
      </c>
      <c r="H126">
        <v>1000</v>
      </c>
      <c r="I126" s="2">
        <f t="shared" si="90"/>
        <v>4.5662100456621006</v>
      </c>
      <c r="J126" s="16">
        <f t="shared" si="91"/>
        <v>0.2310993088553201</v>
      </c>
      <c r="K126" s="74">
        <f t="shared" si="68"/>
        <v>54.75</v>
      </c>
      <c r="L126" s="76">
        <f t="shared" si="69"/>
        <v>0.84131205673758858</v>
      </c>
      <c r="O126" s="4">
        <f t="shared" si="92"/>
        <v>2486</v>
      </c>
      <c r="P126" s="4">
        <f t="shared" si="93"/>
        <v>2901</v>
      </c>
      <c r="Q126" s="77">
        <f t="shared" si="70"/>
        <v>2769.7742460029699</v>
      </c>
      <c r="R126" s="17">
        <f t="shared" si="94"/>
        <v>2970.8910940402329</v>
      </c>
      <c r="S126" s="17">
        <f t="shared" si="95"/>
        <v>2950.5422039574969</v>
      </c>
      <c r="T126" s="15"/>
      <c r="U126">
        <v>125</v>
      </c>
      <c r="V126">
        <v>125</v>
      </c>
      <c r="W126" s="31">
        <f t="shared" si="71"/>
        <v>0.30831141967494458</v>
      </c>
      <c r="AE126" s="17">
        <f t="shared" si="97"/>
        <v>2769.7742460029699</v>
      </c>
      <c r="AF126" s="4">
        <f t="shared" si="98"/>
        <v>0.23049863100620629</v>
      </c>
      <c r="AG126" s="4">
        <f t="shared" si="99"/>
        <v>1.5389788476126827</v>
      </c>
      <c r="AH126" s="4">
        <f t="shared" si="100"/>
        <v>0.86524931550310313</v>
      </c>
      <c r="AI126" s="4">
        <f t="shared" si="101"/>
        <v>1.5389788476126827</v>
      </c>
      <c r="AJ126" s="4">
        <f t="shared" si="102"/>
        <v>0.86524931550310313</v>
      </c>
      <c r="AK126" s="16">
        <f t="shared" si="103"/>
        <v>0.99315057690147002</v>
      </c>
      <c r="AL126" s="15">
        <f t="shared" si="104"/>
        <v>1.5389788476126827</v>
      </c>
    </row>
    <row r="127" spans="1:38">
      <c r="A127" s="84"/>
      <c r="K127" s="74"/>
      <c r="L127" s="76"/>
      <c r="Q127" s="77"/>
      <c r="S127" s="85" t="s">
        <v>119</v>
      </c>
      <c r="T127" s="28">
        <f>AVERAGE(T112:T125)</f>
        <v>0.40482141981504066</v>
      </c>
      <c r="W127" s="31"/>
      <c r="AE127" s="17"/>
      <c r="AF127" s="4"/>
      <c r="AG127" s="4"/>
      <c r="AH127" s="4"/>
      <c r="AI127" s="4"/>
      <c r="AJ127" s="4"/>
      <c r="AK127" s="16"/>
      <c r="AL127" s="15"/>
    </row>
    <row r="128" spans="1:38">
      <c r="A128" s="84"/>
      <c r="G128" s="85" t="s">
        <v>118</v>
      </c>
      <c r="K128" s="74"/>
      <c r="L128" s="76"/>
      <c r="Q128" s="77"/>
      <c r="S128" t="s">
        <v>195</v>
      </c>
      <c r="T128" s="28">
        <f>AVERAGE(T30:T47,T50:T67,T70:T83,T87:T113,T116:T116,T119:T126,T112:T126)</f>
        <v>0.57844513034304823</v>
      </c>
      <c r="W128" s="31"/>
      <c r="AE128" s="17"/>
      <c r="AF128" s="4"/>
      <c r="AG128" s="4"/>
      <c r="AH128" s="4"/>
      <c r="AI128" s="4"/>
      <c r="AJ128" s="4"/>
      <c r="AK128" s="16"/>
      <c r="AL128" s="15"/>
    </row>
    <row r="129" spans="1:38">
      <c r="A129" s="85" t="s">
        <v>196</v>
      </c>
      <c r="B129" s="85">
        <v>2004</v>
      </c>
      <c r="C129" t="s">
        <v>197</v>
      </c>
      <c r="D129" t="s">
        <v>198</v>
      </c>
      <c r="E129" t="s">
        <v>199</v>
      </c>
      <c r="F129" t="s">
        <v>200</v>
      </c>
      <c r="G129" s="84" t="s">
        <v>201</v>
      </c>
      <c r="K129" s="74"/>
      <c r="L129" s="76"/>
      <c r="Q129" s="77"/>
      <c r="W129" s="31"/>
      <c r="AE129" s="17"/>
      <c r="AF129" s="4"/>
      <c r="AG129" s="4"/>
      <c r="AH129" s="4"/>
      <c r="AI129" s="4"/>
      <c r="AJ129" s="4"/>
      <c r="AK129" s="16"/>
      <c r="AL129" s="15"/>
    </row>
    <row r="130" spans="1:38">
      <c r="A130" s="84" t="s">
        <v>202</v>
      </c>
      <c r="B130">
        <v>200</v>
      </c>
      <c r="C130">
        <v>3</v>
      </c>
      <c r="D130">
        <v>303.5</v>
      </c>
      <c r="E130">
        <v>206.5</v>
      </c>
      <c r="F130" s="23">
        <v>46.8</v>
      </c>
      <c r="G130" s="2">
        <f>22*((F130+8)/10)^0.3</f>
        <v>36.648554380755819</v>
      </c>
      <c r="H130">
        <v>2000</v>
      </c>
      <c r="I130" s="2">
        <f>(H130/B130)</f>
        <v>10</v>
      </c>
      <c r="J130" s="16">
        <f>SQRT((64*AE130*H130*H130)/(PI()^3*((B130^4-(B130-2*C130)^4)*E130+(B130-2*C130)^4*G130*0.8/1.35)))</f>
        <v>0.4838460195901722</v>
      </c>
      <c r="K130" s="74">
        <f t="shared" si="68"/>
        <v>66.666666666666671</v>
      </c>
      <c r="L130" s="76">
        <f t="shared" si="69"/>
        <v>0.95665878644602054</v>
      </c>
      <c r="M130">
        <v>1215</v>
      </c>
      <c r="O130" s="4">
        <f>ROUND((0.85*F130*(B130-2*C130)^2+D130*(B130*B130-(B130-2*C130)^2))*PI()/4000,0)</f>
        <v>1739</v>
      </c>
      <c r="P130" s="4">
        <f>ROUND((0.85*F130+6*C130*D130/(B130-2*C130))*PI()*(B130-2*C130)^2/4000,0)</f>
        <v>2008</v>
      </c>
      <c r="Q130" s="77">
        <f t="shared" si="70"/>
        <v>1946.8754408783345</v>
      </c>
      <c r="R130" s="17">
        <f>0.00025*PI()*((B130*B130-(B130-2*C130)^2)*D130*AJ130+F130*(B130-2*C130)^2*(1+AI130*C130*D130/(B130*F130)))</f>
        <v>1941.9438980887896</v>
      </c>
      <c r="S130" s="17">
        <f>AK130*R130</f>
        <v>1804.4797789317795</v>
      </c>
      <c r="T130" s="15">
        <f>M130/S130</f>
        <v>0.67332425344176416</v>
      </c>
      <c r="U130">
        <v>30</v>
      </c>
      <c r="V130">
        <v>30</v>
      </c>
      <c r="W130" s="31">
        <f t="shared" si="71"/>
        <v>0.28490240150333729</v>
      </c>
      <c r="AE130" s="17">
        <f>0.00025*PI()*((B130*B130-(B130-2*C130)^2)*D130+F130*(B130-2*C130)^2)</f>
        <v>1946.8754408783345</v>
      </c>
      <c r="AF130" s="4">
        <f>SQRT((64*AE130*H130*H130)/(PI()^3*((B130^4-(B130-2*C130)^4)*E130+(B130-2*C130)^4*G130*0.6)))</f>
        <v>0.48249682832770996</v>
      </c>
      <c r="AG130" s="4">
        <f>IF(AF130&gt;0.5,0,AL130)</f>
        <v>0</v>
      </c>
      <c r="AH130" s="4">
        <f>IF((0.25*(3+2*AF130))&gt;1,1,(0.25*(3+2*AF130)))</f>
        <v>0.99124841416385501</v>
      </c>
      <c r="AI130" s="4">
        <f t="shared" ref="AI130:AJ134" si="105">AG130</f>
        <v>0</v>
      </c>
      <c r="AJ130" s="4">
        <f t="shared" si="105"/>
        <v>0.99124841416385501</v>
      </c>
      <c r="AK130" s="16">
        <f>IF(J130&lt;0.2,1,1/(0.5*(1+0.21*(J130-0.2)+J130*J130)+SQRT((0.5*(1+0.21*(J130-0.2)+J130*J130))^2-J130*J130)))</f>
        <v>0.92921313571813335</v>
      </c>
      <c r="AL130" s="15">
        <f>IF((4.9-18.5*AF130+17*AF130*AF130)&lt;0,0,(4.9-18.5*AF130+17*AF130*AF130))</f>
        <v>0</v>
      </c>
    </row>
    <row r="131" spans="1:38">
      <c r="A131" s="84" t="s">
        <v>203</v>
      </c>
      <c r="B131">
        <v>200</v>
      </c>
      <c r="C131">
        <v>3</v>
      </c>
      <c r="D131">
        <v>303.5</v>
      </c>
      <c r="E131">
        <v>206.5</v>
      </c>
      <c r="F131" s="23">
        <v>46.8</v>
      </c>
      <c r="G131" s="2">
        <f>22*((F131+8)/10)^0.3</f>
        <v>36.648554380755819</v>
      </c>
      <c r="H131">
        <v>2000</v>
      </c>
      <c r="I131" s="2">
        <f>(H131/B131)</f>
        <v>10</v>
      </c>
      <c r="J131" s="16">
        <f>SQRT((64*AE131*H131*H131)/(PI()^3*((B131^4-(B131-2*C131)^4)*E131+(B131-2*C131)^4*G131*0.8/1.35)))</f>
        <v>0.4838460195901722</v>
      </c>
      <c r="K131" s="74">
        <f t="shared" si="68"/>
        <v>66.666666666666671</v>
      </c>
      <c r="L131" s="76">
        <f t="shared" si="69"/>
        <v>0.95665878644602054</v>
      </c>
      <c r="M131">
        <v>1132</v>
      </c>
      <c r="O131" s="4">
        <f>ROUND((0.85*F131*(B131-2*C131)^2+D131*(B131*B131-(B131-2*C131)^2))*PI()/4000,0)</f>
        <v>1739</v>
      </c>
      <c r="P131" s="4">
        <f>ROUND((0.85*F131+6*C131*D131/(B131-2*C131))*PI()*(B131-2*C131)^2/4000,0)</f>
        <v>2008</v>
      </c>
      <c r="Q131" s="77">
        <f t="shared" si="70"/>
        <v>1946.8754408783345</v>
      </c>
      <c r="R131" s="17">
        <f>0.00025*PI()*((B131*B131-(B131-2*C131)^2)*D131*AJ131+F131*(B131-2*C131)^2*(1+AI131*C131*D131/(B131*F131)))</f>
        <v>1941.9438980887896</v>
      </c>
      <c r="S131" s="17">
        <f>AK131*R131</f>
        <v>1804.4797789317795</v>
      </c>
      <c r="T131" s="15">
        <f>M131/S131</f>
        <v>0.62732761719841723</v>
      </c>
      <c r="U131">
        <v>30</v>
      </c>
      <c r="V131">
        <v>30</v>
      </c>
      <c r="W131" s="31">
        <f t="shared" si="71"/>
        <v>0.28490240150333729</v>
      </c>
      <c r="AE131" s="17">
        <f>0.00025*PI()*((B131*B131-(B131-2*C131)^2)*D131+F131*(B131-2*C131)^2)</f>
        <v>1946.8754408783345</v>
      </c>
      <c r="AF131" s="4">
        <f>SQRT((64*AE131*H131*H131)/(PI()^3*((B131^4-(B131-2*C131)^4)*E131+(B131-2*C131)^4*G131*0.6)))</f>
        <v>0.48249682832770996</v>
      </c>
      <c r="AG131" s="4">
        <f>IF(AF131&gt;0.5,0,AL131)</f>
        <v>0</v>
      </c>
      <c r="AH131" s="4">
        <f>IF((0.25*(3+2*AF131))&gt;1,1,(0.25*(3+2*AF131)))</f>
        <v>0.99124841416385501</v>
      </c>
      <c r="AI131" s="4">
        <f t="shared" si="105"/>
        <v>0</v>
      </c>
      <c r="AJ131" s="4">
        <f t="shared" si="105"/>
        <v>0.99124841416385501</v>
      </c>
      <c r="AK131" s="16">
        <f>IF(J131&lt;0.2,1,1/(0.5*(1+0.21*(J131-0.2)+J131*J131)+SQRT((0.5*(1+0.21*(J131-0.2)+J131*J131))^2-J131*J131)))</f>
        <v>0.92921313571813335</v>
      </c>
      <c r="AL131" s="15">
        <f>IF((4.9-18.5*AF131+17*AF131*AF131)&lt;0,0,(4.9-18.5*AF131+17*AF131*AF131))</f>
        <v>0</v>
      </c>
    </row>
    <row r="132" spans="1:38">
      <c r="A132" s="84" t="s">
        <v>204</v>
      </c>
      <c r="B132">
        <v>200</v>
      </c>
      <c r="C132">
        <v>3</v>
      </c>
      <c r="D132">
        <v>303.5</v>
      </c>
      <c r="E132">
        <v>206.5</v>
      </c>
      <c r="F132" s="23">
        <v>46.8</v>
      </c>
      <c r="G132" s="2">
        <f>22*((F132+8)/10)^0.3</f>
        <v>36.648554380755819</v>
      </c>
      <c r="H132">
        <v>2000</v>
      </c>
      <c r="I132" s="2">
        <f>(H132/B132)</f>
        <v>10</v>
      </c>
      <c r="J132" s="16">
        <f>SQRT((64*AE132*H132*H132)/(PI()^3*((B132^4-(B132-2*C132)^4)*E132+(B132-2*C132)^4*G132*0.8/1.35)))</f>
        <v>0.4838460195901722</v>
      </c>
      <c r="K132" s="74">
        <f t="shared" si="68"/>
        <v>66.666666666666671</v>
      </c>
      <c r="L132" s="76">
        <f t="shared" si="69"/>
        <v>0.95665878644602054</v>
      </c>
      <c r="M132">
        <v>1291</v>
      </c>
      <c r="O132" s="4">
        <f>ROUND((0.85*F132*(B132-2*C132)^2+D132*(B132*B132-(B132-2*C132)^2))*PI()/4000,0)</f>
        <v>1739</v>
      </c>
      <c r="P132" s="4">
        <f>ROUND((0.85*F132+6*C132*D132/(B132-2*C132))*PI()*(B132-2*C132)^2/4000,0)</f>
        <v>2008</v>
      </c>
      <c r="Q132" s="77">
        <f t="shared" si="70"/>
        <v>1946.8754408783345</v>
      </c>
      <c r="R132" s="17">
        <f>0.00025*PI()*((B132*B132-(B132-2*C132)^2)*D132*AJ132+F132*(B132-2*C132)^2*(1+AI132*C132*D132/(B132*F132)))</f>
        <v>1941.9438980887896</v>
      </c>
      <c r="S132" s="17">
        <f>AK132*R132</f>
        <v>1804.4797789317795</v>
      </c>
      <c r="T132" s="15">
        <f>M132/S132</f>
        <v>0.71544165530314197</v>
      </c>
      <c r="U132">
        <v>30</v>
      </c>
      <c r="V132">
        <v>30</v>
      </c>
      <c r="W132" s="31">
        <f t="shared" si="71"/>
        <v>0.28490240150333729</v>
      </c>
      <c r="AE132" s="17">
        <f>0.00025*PI()*((B132*B132-(B132-2*C132)^2)*D132+F132*(B132-2*C132)^2)</f>
        <v>1946.8754408783345</v>
      </c>
      <c r="AF132" s="4">
        <f>SQRT((64*AE132*H132*H132)/(PI()^3*((B132^4-(B132-2*C132)^4)*E132+(B132-2*C132)^4*G132*0.6)))</f>
        <v>0.48249682832770996</v>
      </c>
      <c r="AG132" s="4">
        <f>IF(AF132&gt;0.5,0,AL132)</f>
        <v>0</v>
      </c>
      <c r="AH132" s="4">
        <f>IF((0.25*(3+2*AF132))&gt;1,1,(0.25*(3+2*AF132)))</f>
        <v>0.99124841416385501</v>
      </c>
      <c r="AI132" s="4">
        <f t="shared" si="105"/>
        <v>0</v>
      </c>
      <c r="AJ132" s="4">
        <f t="shared" si="105"/>
        <v>0.99124841416385501</v>
      </c>
      <c r="AK132" s="16">
        <f>IF(J132&lt;0.2,1,1/(0.5*(1+0.21*(J132-0.2)+J132*J132)+SQRT((0.5*(1+0.21*(J132-0.2)+J132*J132))^2-J132*J132)))</f>
        <v>0.92921313571813335</v>
      </c>
      <c r="AL132" s="15">
        <f>IF((4.9-18.5*AF132+17*AF132*AF132)&lt;0,0,(4.9-18.5*AF132+17*AF132*AF132))</f>
        <v>0</v>
      </c>
    </row>
    <row r="133" spans="1:38">
      <c r="A133" s="84" t="s">
        <v>205</v>
      </c>
      <c r="B133">
        <v>200</v>
      </c>
      <c r="C133">
        <v>3</v>
      </c>
      <c r="D133">
        <v>303.5</v>
      </c>
      <c r="E133">
        <v>206.5</v>
      </c>
      <c r="F133" s="23">
        <v>46.8</v>
      </c>
      <c r="G133" s="2">
        <f>22*((F133+8)/10)^0.3</f>
        <v>36.648554380755819</v>
      </c>
      <c r="H133">
        <v>2000</v>
      </c>
      <c r="I133" s="2">
        <f>(H133/B133)</f>
        <v>10</v>
      </c>
      <c r="J133" s="16">
        <f>SQRT((64*AE133*H133*H133)/(PI()^3*((B133^4-(B133-2*C133)^4)*E133+(B133-2*C133)^4*G133*0.8/1.35)))</f>
        <v>0.4838460195901722</v>
      </c>
      <c r="K133" s="74">
        <f t="shared" si="68"/>
        <v>66.666666666666671</v>
      </c>
      <c r="L133" s="76">
        <f t="shared" si="69"/>
        <v>0.95665878644602054</v>
      </c>
      <c r="M133">
        <v>1234</v>
      </c>
      <c r="O133" s="4">
        <f>ROUND((0.85*F133*(B133-2*C133)^2+D133*(B133*B133-(B133-2*C133)^2))*PI()/4000,0)</f>
        <v>1739</v>
      </c>
      <c r="P133" s="4">
        <f>ROUND((0.85*F133+6*C133*D133/(B133-2*C133))*PI()*(B133-2*C133)^2/4000,0)</f>
        <v>2008</v>
      </c>
      <c r="Q133" s="77">
        <f t="shared" si="70"/>
        <v>1946.8754408783345</v>
      </c>
      <c r="R133" s="17">
        <f>0.00025*PI()*((B133*B133-(B133-2*C133)^2)*D133*AJ133+F133*(B133-2*C133)^2*(1+AI133*C133*D133/(B133*F133)))</f>
        <v>1941.9438980887896</v>
      </c>
      <c r="S133" s="17">
        <f>AK133*R133</f>
        <v>1804.4797789317795</v>
      </c>
      <c r="T133" s="15">
        <f>M133/S133</f>
        <v>0.68385360390710859</v>
      </c>
      <c r="U133">
        <v>30</v>
      </c>
      <c r="V133">
        <v>30</v>
      </c>
      <c r="W133" s="31">
        <f t="shared" si="71"/>
        <v>0.28490240150333729</v>
      </c>
      <c r="AE133" s="17">
        <f>0.00025*PI()*((B133*B133-(B133-2*C133)^2)*D133+F133*(B133-2*C133)^2)</f>
        <v>1946.8754408783345</v>
      </c>
      <c r="AF133" s="4">
        <f>SQRT((64*AE133*H133*H133)/(PI()^3*((B133^4-(B133-2*C133)^4)*E133+(B133-2*C133)^4*G133*0.6)))</f>
        <v>0.48249682832770996</v>
      </c>
      <c r="AG133" s="4">
        <f>IF(AF133&gt;0.5,0,AL133)</f>
        <v>0</v>
      </c>
      <c r="AH133" s="4">
        <f>IF((0.25*(3+2*AF133))&gt;1,1,(0.25*(3+2*AF133)))</f>
        <v>0.99124841416385501</v>
      </c>
      <c r="AI133" s="4">
        <f t="shared" si="105"/>
        <v>0</v>
      </c>
      <c r="AJ133" s="4">
        <f t="shared" si="105"/>
        <v>0.99124841416385501</v>
      </c>
      <c r="AK133" s="16">
        <f>IF(J133&lt;0.2,1,1/(0.5*(1+0.21*(J133-0.2)+J133*J133)+SQRT((0.5*(1+0.21*(J133-0.2)+J133*J133))^2-J133*J133)))</f>
        <v>0.92921313571813335</v>
      </c>
      <c r="AL133" s="15">
        <f>IF((4.9-18.5*AF133+17*AF133*AF133)&lt;0,0,(4.9-18.5*AF133+17*AF133*AF133))</f>
        <v>0</v>
      </c>
    </row>
    <row r="134" spans="1:38">
      <c r="A134" s="84" t="s">
        <v>206</v>
      </c>
      <c r="B134">
        <v>200</v>
      </c>
      <c r="C134">
        <v>3</v>
      </c>
      <c r="D134">
        <v>303.5</v>
      </c>
      <c r="E134">
        <v>206.5</v>
      </c>
      <c r="F134" s="23">
        <v>46.8</v>
      </c>
      <c r="G134" s="2">
        <f>22*((F134+8)/10)^0.3</f>
        <v>36.648554380755819</v>
      </c>
      <c r="H134">
        <v>2000</v>
      </c>
      <c r="I134" s="2">
        <f>(H134/B134)</f>
        <v>10</v>
      </c>
      <c r="J134" s="16">
        <f>SQRT((64*AE134*H134*H134)/(PI()^3*((B134^4-(B134-2*C134)^4)*E134+(B134-2*C134)^4*G134*0.8/1.35)))</f>
        <v>0.4838460195901722</v>
      </c>
      <c r="K134" s="74">
        <f t="shared" si="68"/>
        <v>66.666666666666671</v>
      </c>
      <c r="L134" s="76">
        <f t="shared" si="69"/>
        <v>0.95665878644602054</v>
      </c>
      <c r="M134">
        <v>1280</v>
      </c>
      <c r="O134" s="4">
        <f>ROUND((0.85*F134*(B134-2*C134)^2+D134*(B134*B134-(B134-2*C134)^2))*PI()/4000,0)</f>
        <v>1739</v>
      </c>
      <c r="P134" s="4">
        <f>ROUND((0.85*F134+6*C134*D134/(B134-2*C134))*PI()*(B134-2*C134)^2/4000,0)</f>
        <v>2008</v>
      </c>
      <c r="Q134" s="77">
        <f t="shared" si="70"/>
        <v>1946.8754408783345</v>
      </c>
      <c r="R134" s="17">
        <f>0.00025*PI()*((B134*B134-(B134-2*C134)^2)*D134*AJ134+F134*(B134-2*C134)^2*(1+AI134*C134*D134/(B134*F134)))</f>
        <v>1941.9438980887896</v>
      </c>
      <c r="S134" s="17">
        <f>AK134*R134</f>
        <v>1804.4797789317795</v>
      </c>
      <c r="T134" s="15">
        <f>M134/S134</f>
        <v>0.70934571556004777</v>
      </c>
      <c r="U134">
        <v>30</v>
      </c>
      <c r="V134">
        <v>30</v>
      </c>
      <c r="W134" s="31">
        <f t="shared" si="71"/>
        <v>0.28490240150333729</v>
      </c>
      <c r="AE134" s="17">
        <f>0.00025*PI()*((B134*B134-(B134-2*C134)^2)*D134+F134*(B134-2*C134)^2)</f>
        <v>1946.8754408783345</v>
      </c>
      <c r="AF134" s="4">
        <f>SQRT((64*AE134*H134*H134)/(PI()^3*((B134^4-(B134-2*C134)^4)*E134+(B134-2*C134)^4*G134*0.6)))</f>
        <v>0.48249682832770996</v>
      </c>
      <c r="AG134" s="4">
        <f>IF(AF134&gt;0.5,0,AL134)</f>
        <v>0</v>
      </c>
      <c r="AH134" s="4">
        <f>IF((0.25*(3+2*AF134))&gt;1,1,(0.25*(3+2*AF134)))</f>
        <v>0.99124841416385501</v>
      </c>
      <c r="AI134" s="4">
        <f t="shared" si="105"/>
        <v>0</v>
      </c>
      <c r="AJ134" s="4">
        <f t="shared" si="105"/>
        <v>0.99124841416385501</v>
      </c>
      <c r="AK134" s="16">
        <f>IF(J134&lt;0.2,1,1/(0.5*(1+0.21*(J134-0.2)+J134*J134)+SQRT((0.5*(1+0.21*(J134-0.2)+J134*J134))^2-J134*J134)))</f>
        <v>0.92921313571813335</v>
      </c>
      <c r="AL134" s="15">
        <f>IF((4.9-18.5*AF134+17*AF134*AF134)&lt;0,0,(4.9-18.5*AF134+17*AF134*AF134))</f>
        <v>0</v>
      </c>
    </row>
    <row r="135" spans="1:38">
      <c r="A135" s="84"/>
      <c r="I135" s="2"/>
      <c r="J135" s="16"/>
      <c r="K135" s="74"/>
      <c r="L135" s="76"/>
      <c r="O135" s="4"/>
      <c r="P135" s="4"/>
      <c r="Q135" s="77"/>
      <c r="R135" s="17"/>
      <c r="S135" s="17"/>
      <c r="T135" s="15"/>
      <c r="W135" s="31"/>
      <c r="AE135" s="17"/>
      <c r="AF135" s="4"/>
      <c r="AG135" s="4"/>
      <c r="AH135" s="4"/>
      <c r="AI135" s="4"/>
      <c r="AJ135" s="4"/>
      <c r="AK135" s="16"/>
      <c r="AL135" s="15"/>
    </row>
    <row r="136" spans="1:38">
      <c r="A136" s="85" t="s">
        <v>207</v>
      </c>
      <c r="B136" s="85">
        <v>1978</v>
      </c>
      <c r="C136" s="84" t="s">
        <v>208</v>
      </c>
      <c r="G136" s="85" t="s">
        <v>118</v>
      </c>
      <c r="I136" s="2"/>
      <c r="J136" s="16"/>
      <c r="K136" s="74"/>
      <c r="L136" s="76"/>
      <c r="O136" s="4"/>
      <c r="P136" s="4"/>
      <c r="Q136" s="77"/>
      <c r="R136" s="17"/>
      <c r="S136" s="17"/>
      <c r="T136" s="15"/>
      <c r="W136" s="31"/>
      <c r="AE136" s="17"/>
      <c r="AF136" s="4"/>
      <c r="AG136" s="4"/>
      <c r="AH136" s="4"/>
      <c r="AI136" s="4"/>
      <c r="AJ136" s="4"/>
      <c r="AK136" s="16"/>
      <c r="AL136" s="15"/>
    </row>
    <row r="137" spans="1:38">
      <c r="A137" s="50" t="s">
        <v>209</v>
      </c>
      <c r="B137" s="50">
        <v>106</v>
      </c>
      <c r="C137" s="45">
        <v>3</v>
      </c>
      <c r="D137" s="46">
        <v>298.89999999999998</v>
      </c>
      <c r="E137">
        <v>200</v>
      </c>
      <c r="F137" s="23">
        <v>37.1</v>
      </c>
      <c r="G137" s="2">
        <f t="shared" ref="G137:G144" si="106">22*((F137+8)/10)^0.3</f>
        <v>34.568110644845888</v>
      </c>
      <c r="H137" s="44">
        <v>418</v>
      </c>
      <c r="I137" s="2">
        <f t="shared" ref="I137:I144" si="107">(H137/B137)</f>
        <v>3.9433962264150941</v>
      </c>
      <c r="J137" s="16">
        <f t="shared" ref="J137:J144" si="108">SQRT((64*AE137*H137*H137)/(PI()^3*((B137^4-(B137-2*C137)^4)*E137+(B137-2*C137)^4*G137*0.8/1.35)))</f>
        <v>0.16952311900133682</v>
      </c>
      <c r="K137" s="74">
        <f t="shared" si="68"/>
        <v>35.333333333333336</v>
      </c>
      <c r="L137" s="76">
        <f t="shared" si="69"/>
        <v>0.499344365642238</v>
      </c>
      <c r="M137" s="46">
        <v>602.70000000000005</v>
      </c>
      <c r="O137" s="4">
        <f t="shared" ref="O137:O144" si="109">ROUND((0.85*F137*(B137-2*C137)^2+D137*(B137*B137-(B137-2*C137)^2))*PI()/4000,0)</f>
        <v>538</v>
      </c>
      <c r="P137" s="4">
        <f t="shared" ref="P137:P144" si="110">ROUND((0.85*F137+6*C137*D137/(B137-2*C137))*PI()*(B137-2*C137)^2/4000,0)</f>
        <v>670</v>
      </c>
      <c r="Q137" s="77">
        <f t="shared" si="70"/>
        <v>581.54053026527185</v>
      </c>
      <c r="R137" s="17">
        <f t="shared" ref="R137:R144" si="111">0.00025*PI()*((B137*B137-(B137-2*C137)^2)*D137*AJ137+F137*(B137-2*C137)^2*(1+AI137*C137*D137/(B137*F137)))</f>
        <v>683.45135557569881</v>
      </c>
      <c r="S137" s="17">
        <f t="shared" ref="S137:S144" si="112">AK137*R137</f>
        <v>683.45135557569881</v>
      </c>
      <c r="T137" s="15">
        <f t="shared" ref="T137:T144" si="113">M137/S137</f>
        <v>0.88184769125568763</v>
      </c>
      <c r="U137" s="47">
        <v>7</v>
      </c>
      <c r="V137" s="47">
        <v>7</v>
      </c>
      <c r="W137" s="31">
        <f t="shared" si="71"/>
        <v>0.44568508961528441</v>
      </c>
      <c r="AE137" s="17">
        <f t="shared" ref="AE137:AE144" si="114">0.00025*PI()*((B137*B137-(B137-2*C137)^2)*D137+F137*(B137-2*C137)^2)</f>
        <v>581.54053026527197</v>
      </c>
      <c r="AF137" s="4">
        <f t="shared" ref="AF137:AF144" si="115">SQRT((64*AE137*H137*H137)/(PI()^3*((B137^4-(B137-2*C137)^4)*E137+(B137-2*C137)^4*G137*0.6)))</f>
        <v>0.16922650286334967</v>
      </c>
      <c r="AG137" s="4">
        <f t="shared" ref="AG137:AG144" si="116">IF(AF137&gt;0.5,0,AL137)</f>
        <v>2.2561490546411394</v>
      </c>
      <c r="AH137" s="4">
        <f t="shared" ref="AH137:AH144" si="117">IF((0.25*(3+2*AF137))&gt;1,1,(0.25*(3+2*AF137)))</f>
        <v>0.83461325143167486</v>
      </c>
      <c r="AI137" s="4">
        <f t="shared" ref="AI137:AI144" si="118">AG137</f>
        <v>2.2561490546411394</v>
      </c>
      <c r="AJ137" s="4">
        <f t="shared" ref="AJ137:AJ144" si="119">AH137</f>
        <v>0.83461325143167486</v>
      </c>
      <c r="AK137" s="16">
        <f t="shared" ref="AK137:AK144" si="120">IF(J137&lt;0.2,1,1/(0.5*(1+0.21*(J137-0.2)+J137*J137)+SQRT((0.5*(1+0.21*(J137-0.2)+J137*J137))^2-J137*J137)))</f>
        <v>1</v>
      </c>
      <c r="AL137" s="15">
        <f t="shared" ref="AL137:AL144" si="121">IF((4.9-18.5*AF137+17*AF137*AF137)&lt;0,0,(4.9-18.5*AF137+17*AF137*AF137))</f>
        <v>2.2561490546411394</v>
      </c>
    </row>
    <row r="138" spans="1:38">
      <c r="A138" s="50" t="s">
        <v>210</v>
      </c>
      <c r="B138" s="50">
        <v>106</v>
      </c>
      <c r="C138" s="45">
        <v>3</v>
      </c>
      <c r="D138" s="46">
        <v>298.89999999999998</v>
      </c>
      <c r="E138">
        <v>200</v>
      </c>
      <c r="F138" s="23">
        <v>37.1</v>
      </c>
      <c r="G138" s="2">
        <f t="shared" si="106"/>
        <v>34.568110644845888</v>
      </c>
      <c r="H138" s="44">
        <v>418</v>
      </c>
      <c r="I138" s="2">
        <f t="shared" si="107"/>
        <v>3.9433962264150941</v>
      </c>
      <c r="J138" s="16">
        <f t="shared" si="108"/>
        <v>0.16952311900133682</v>
      </c>
      <c r="K138" s="74">
        <f t="shared" si="68"/>
        <v>35.333333333333336</v>
      </c>
      <c r="L138" s="76">
        <f t="shared" si="69"/>
        <v>0.499344365642238</v>
      </c>
      <c r="M138" s="46">
        <v>531.16</v>
      </c>
      <c r="O138" s="4">
        <f t="shared" si="109"/>
        <v>538</v>
      </c>
      <c r="P138" s="4">
        <f t="shared" si="110"/>
        <v>670</v>
      </c>
      <c r="Q138" s="77">
        <f t="shared" si="70"/>
        <v>581.54053026527185</v>
      </c>
      <c r="R138" s="17">
        <f t="shared" si="111"/>
        <v>683.45135557569881</v>
      </c>
      <c r="S138" s="17">
        <f t="shared" si="112"/>
        <v>683.45135557569881</v>
      </c>
      <c r="T138" s="15">
        <f t="shared" si="113"/>
        <v>0.77717308725297995</v>
      </c>
      <c r="U138" s="47">
        <v>14</v>
      </c>
      <c r="V138" s="47">
        <v>14</v>
      </c>
      <c r="W138" s="31">
        <f t="shared" si="71"/>
        <v>0.44568508961528441</v>
      </c>
      <c r="AE138" s="17">
        <f t="shared" si="114"/>
        <v>581.54053026527197</v>
      </c>
      <c r="AF138" s="4">
        <f t="shared" si="115"/>
        <v>0.16922650286334967</v>
      </c>
      <c r="AG138" s="4">
        <f t="shared" si="116"/>
        <v>2.2561490546411394</v>
      </c>
      <c r="AH138" s="4">
        <f t="shared" si="117"/>
        <v>0.83461325143167486</v>
      </c>
      <c r="AI138" s="4">
        <f t="shared" si="118"/>
        <v>2.2561490546411394</v>
      </c>
      <c r="AJ138" s="4">
        <f t="shared" si="119"/>
        <v>0.83461325143167486</v>
      </c>
      <c r="AK138" s="16">
        <f t="shared" si="120"/>
        <v>1</v>
      </c>
      <c r="AL138" s="15">
        <f t="shared" si="121"/>
        <v>2.2561490546411394</v>
      </c>
    </row>
    <row r="139" spans="1:38">
      <c r="A139" s="50" t="s">
        <v>211</v>
      </c>
      <c r="B139" s="50">
        <v>106</v>
      </c>
      <c r="C139" s="45">
        <v>3</v>
      </c>
      <c r="D139" s="46">
        <v>298.89999999999998</v>
      </c>
      <c r="E139">
        <v>200</v>
      </c>
      <c r="F139" s="23">
        <v>37.1</v>
      </c>
      <c r="G139" s="2">
        <f t="shared" si="106"/>
        <v>34.568110644845888</v>
      </c>
      <c r="H139" s="44">
        <v>418</v>
      </c>
      <c r="I139" s="2">
        <f t="shared" si="107"/>
        <v>3.9433962264150941</v>
      </c>
      <c r="J139" s="16">
        <f t="shared" si="108"/>
        <v>0.16952311900133682</v>
      </c>
      <c r="K139" s="74">
        <f t="shared" ref="K139:K202" si="122">B139/C139</f>
        <v>35.333333333333336</v>
      </c>
      <c r="L139" s="76">
        <f t="shared" ref="L139:L202" si="123">K139/(90*235/D139)</f>
        <v>0.499344365642238</v>
      </c>
      <c r="M139" s="46">
        <v>404.74</v>
      </c>
      <c r="O139" s="4">
        <f t="shared" si="109"/>
        <v>538</v>
      </c>
      <c r="P139" s="4">
        <f t="shared" si="110"/>
        <v>670</v>
      </c>
      <c r="Q139" s="77">
        <f t="shared" ref="Q139:Q202" si="124">PI()*((B139*B139-(B139-2*C139)^2)*D139+(B139-2*C139)^2*F139)/4000</f>
        <v>581.54053026527185</v>
      </c>
      <c r="R139" s="17">
        <f t="shared" si="111"/>
        <v>683.45135557569881</v>
      </c>
      <c r="S139" s="17">
        <f t="shared" si="112"/>
        <v>683.45135557569881</v>
      </c>
      <c r="T139" s="15">
        <f t="shared" si="113"/>
        <v>0.59220015689203087</v>
      </c>
      <c r="U139" s="47">
        <v>24</v>
      </c>
      <c r="V139" s="47">
        <v>24</v>
      </c>
      <c r="W139" s="31">
        <f t="shared" ref="W139:W202" si="125">PI()*B139*C139*D139/(1000*P139)</f>
        <v>0.44568508961528441</v>
      </c>
      <c r="AE139" s="17">
        <f t="shared" si="114"/>
        <v>581.54053026527197</v>
      </c>
      <c r="AF139" s="4">
        <f t="shared" si="115"/>
        <v>0.16922650286334967</v>
      </c>
      <c r="AG139" s="4">
        <f t="shared" si="116"/>
        <v>2.2561490546411394</v>
      </c>
      <c r="AH139" s="4">
        <f t="shared" si="117"/>
        <v>0.83461325143167486</v>
      </c>
      <c r="AI139" s="4">
        <f t="shared" si="118"/>
        <v>2.2561490546411394</v>
      </c>
      <c r="AJ139" s="4">
        <f t="shared" si="119"/>
        <v>0.83461325143167486</v>
      </c>
      <c r="AK139" s="16">
        <f t="shared" si="120"/>
        <v>1</v>
      </c>
      <c r="AL139" s="15">
        <f t="shared" si="121"/>
        <v>2.2561490546411394</v>
      </c>
    </row>
    <row r="140" spans="1:38">
      <c r="A140" s="50" t="s">
        <v>212</v>
      </c>
      <c r="B140" s="50">
        <v>106</v>
      </c>
      <c r="C140" s="45">
        <v>3</v>
      </c>
      <c r="D140" s="46">
        <v>298.89999999999998</v>
      </c>
      <c r="E140">
        <v>200</v>
      </c>
      <c r="F140" s="23">
        <v>37.1</v>
      </c>
      <c r="G140" s="2">
        <f t="shared" si="106"/>
        <v>34.568110644845888</v>
      </c>
      <c r="H140" s="44">
        <v>418</v>
      </c>
      <c r="I140" s="2">
        <f t="shared" si="107"/>
        <v>3.9433962264150941</v>
      </c>
      <c r="J140" s="16">
        <f t="shared" si="108"/>
        <v>0.16952311900133682</v>
      </c>
      <c r="K140" s="74">
        <f t="shared" si="122"/>
        <v>35.333333333333336</v>
      </c>
      <c r="L140" s="76">
        <f t="shared" si="123"/>
        <v>0.499344365642238</v>
      </c>
      <c r="M140" s="46">
        <v>344.96</v>
      </c>
      <c r="O140" s="4">
        <f t="shared" si="109"/>
        <v>538</v>
      </c>
      <c r="P140" s="4">
        <f t="shared" si="110"/>
        <v>670</v>
      </c>
      <c r="Q140" s="77">
        <f t="shared" si="124"/>
        <v>581.54053026527185</v>
      </c>
      <c r="R140" s="17">
        <f t="shared" si="111"/>
        <v>683.45135557569881</v>
      </c>
      <c r="S140" s="17">
        <f t="shared" si="112"/>
        <v>683.45135557569881</v>
      </c>
      <c r="T140" s="15">
        <f t="shared" si="113"/>
        <v>0.50473233710894638</v>
      </c>
      <c r="U140" s="47">
        <v>32</v>
      </c>
      <c r="V140" s="47">
        <v>32</v>
      </c>
      <c r="W140" s="31">
        <f t="shared" si="125"/>
        <v>0.44568508961528441</v>
      </c>
      <c r="AE140" s="17">
        <f t="shared" si="114"/>
        <v>581.54053026527197</v>
      </c>
      <c r="AF140" s="4">
        <f t="shared" si="115"/>
        <v>0.16922650286334967</v>
      </c>
      <c r="AG140" s="4">
        <f t="shared" si="116"/>
        <v>2.2561490546411394</v>
      </c>
      <c r="AH140" s="4">
        <f t="shared" si="117"/>
        <v>0.83461325143167486</v>
      </c>
      <c r="AI140" s="4">
        <f t="shared" si="118"/>
        <v>2.2561490546411394</v>
      </c>
      <c r="AJ140" s="4">
        <f t="shared" si="119"/>
        <v>0.83461325143167486</v>
      </c>
      <c r="AK140" s="16">
        <f t="shared" si="120"/>
        <v>1</v>
      </c>
      <c r="AL140" s="15">
        <f t="shared" si="121"/>
        <v>2.2561490546411394</v>
      </c>
    </row>
    <row r="141" spans="1:38">
      <c r="A141" s="50" t="s">
        <v>213</v>
      </c>
      <c r="B141" s="50">
        <v>106</v>
      </c>
      <c r="C141" s="45">
        <v>3</v>
      </c>
      <c r="D141" s="46">
        <v>298.89999999999998</v>
      </c>
      <c r="E141">
        <v>200</v>
      </c>
      <c r="F141" s="23">
        <v>37.1</v>
      </c>
      <c r="G141" s="2">
        <f t="shared" si="106"/>
        <v>34.568110644845888</v>
      </c>
      <c r="H141" s="44">
        <v>418</v>
      </c>
      <c r="I141" s="2">
        <f t="shared" si="107"/>
        <v>3.9433962264150941</v>
      </c>
      <c r="J141" s="16">
        <f t="shared" si="108"/>
        <v>0.16952311900133682</v>
      </c>
      <c r="K141" s="74">
        <f t="shared" si="122"/>
        <v>35.333333333333336</v>
      </c>
      <c r="L141" s="76">
        <f t="shared" si="123"/>
        <v>0.499344365642238</v>
      </c>
      <c r="M141" s="46">
        <v>255.78</v>
      </c>
      <c r="O141" s="4">
        <f t="shared" si="109"/>
        <v>538</v>
      </c>
      <c r="P141" s="4">
        <f t="shared" si="110"/>
        <v>670</v>
      </c>
      <c r="Q141" s="77">
        <f t="shared" si="124"/>
        <v>581.54053026527185</v>
      </c>
      <c r="R141" s="17">
        <f t="shared" si="111"/>
        <v>683.45135557569881</v>
      </c>
      <c r="S141" s="17">
        <f t="shared" si="112"/>
        <v>683.45135557569881</v>
      </c>
      <c r="T141" s="15">
        <f t="shared" si="113"/>
        <v>0.37424755677680399</v>
      </c>
      <c r="U141" s="47">
        <v>45</v>
      </c>
      <c r="V141" s="47">
        <v>45</v>
      </c>
      <c r="W141" s="31">
        <f t="shared" si="125"/>
        <v>0.44568508961528441</v>
      </c>
      <c r="AE141" s="17">
        <f t="shared" si="114"/>
        <v>581.54053026527197</v>
      </c>
      <c r="AF141" s="4">
        <f t="shared" si="115"/>
        <v>0.16922650286334967</v>
      </c>
      <c r="AG141" s="4">
        <f t="shared" si="116"/>
        <v>2.2561490546411394</v>
      </c>
      <c r="AH141" s="4">
        <f t="shared" si="117"/>
        <v>0.83461325143167486</v>
      </c>
      <c r="AI141" s="4">
        <f t="shared" si="118"/>
        <v>2.2561490546411394</v>
      </c>
      <c r="AJ141" s="4">
        <f t="shared" si="119"/>
        <v>0.83461325143167486</v>
      </c>
      <c r="AK141" s="16">
        <f t="shared" si="120"/>
        <v>1</v>
      </c>
      <c r="AL141" s="15">
        <f t="shared" si="121"/>
        <v>2.2561490546411394</v>
      </c>
    </row>
    <row r="142" spans="1:38">
      <c r="A142" s="50" t="s">
        <v>214</v>
      </c>
      <c r="B142" s="50">
        <v>106</v>
      </c>
      <c r="C142" s="45">
        <v>3</v>
      </c>
      <c r="D142" s="46">
        <v>298.89999999999998</v>
      </c>
      <c r="E142">
        <v>200</v>
      </c>
      <c r="F142" s="23">
        <v>37.1</v>
      </c>
      <c r="G142" s="2">
        <f t="shared" si="106"/>
        <v>34.568110644845888</v>
      </c>
      <c r="H142" s="44">
        <v>418</v>
      </c>
      <c r="I142" s="2">
        <f t="shared" si="107"/>
        <v>3.9433962264150941</v>
      </c>
      <c r="J142" s="16">
        <f t="shared" si="108"/>
        <v>0.16952311900133682</v>
      </c>
      <c r="K142" s="74">
        <f t="shared" si="122"/>
        <v>35.333333333333336</v>
      </c>
      <c r="L142" s="76">
        <f t="shared" si="123"/>
        <v>0.499344365642238</v>
      </c>
      <c r="M142" s="46">
        <v>199.92</v>
      </c>
      <c r="O142" s="4">
        <f t="shared" si="109"/>
        <v>538</v>
      </c>
      <c r="P142" s="4">
        <f t="shared" si="110"/>
        <v>670</v>
      </c>
      <c r="Q142" s="77">
        <f t="shared" si="124"/>
        <v>581.54053026527185</v>
      </c>
      <c r="R142" s="17">
        <f t="shared" si="111"/>
        <v>683.45135557569881</v>
      </c>
      <c r="S142" s="17">
        <f t="shared" si="112"/>
        <v>683.45135557569881</v>
      </c>
      <c r="T142" s="15">
        <f t="shared" si="113"/>
        <v>0.2925153317335939</v>
      </c>
      <c r="U142" s="47">
        <v>60</v>
      </c>
      <c r="V142" s="47">
        <v>60</v>
      </c>
      <c r="W142" s="31">
        <f t="shared" si="125"/>
        <v>0.44568508961528441</v>
      </c>
      <c r="AE142" s="17">
        <f t="shared" si="114"/>
        <v>581.54053026527197</v>
      </c>
      <c r="AF142" s="4">
        <f t="shared" si="115"/>
        <v>0.16922650286334967</v>
      </c>
      <c r="AG142" s="4">
        <f t="shared" si="116"/>
        <v>2.2561490546411394</v>
      </c>
      <c r="AH142" s="4">
        <f t="shared" si="117"/>
        <v>0.83461325143167486</v>
      </c>
      <c r="AI142" s="4">
        <f t="shared" si="118"/>
        <v>2.2561490546411394</v>
      </c>
      <c r="AJ142" s="4">
        <f t="shared" si="119"/>
        <v>0.83461325143167486</v>
      </c>
      <c r="AK142" s="16">
        <f t="shared" si="120"/>
        <v>1</v>
      </c>
      <c r="AL142" s="15">
        <f t="shared" si="121"/>
        <v>2.2561490546411394</v>
      </c>
    </row>
    <row r="143" spans="1:38">
      <c r="A143" s="50" t="s">
        <v>215</v>
      </c>
      <c r="B143" s="50">
        <v>106</v>
      </c>
      <c r="C143" s="45">
        <v>3</v>
      </c>
      <c r="D143" s="46">
        <v>298.89999999999998</v>
      </c>
      <c r="E143">
        <v>200</v>
      </c>
      <c r="F143" s="23">
        <v>37.1</v>
      </c>
      <c r="G143" s="2">
        <f t="shared" si="106"/>
        <v>34.568110644845888</v>
      </c>
      <c r="H143" s="44">
        <v>1353</v>
      </c>
      <c r="I143" s="2">
        <f t="shared" si="107"/>
        <v>12.764150943396226</v>
      </c>
      <c r="J143" s="16">
        <f t="shared" si="108"/>
        <v>0.54871956939906397</v>
      </c>
      <c r="K143" s="74">
        <f t="shared" si="122"/>
        <v>35.333333333333336</v>
      </c>
      <c r="L143" s="76">
        <f t="shared" si="123"/>
        <v>0.499344365642238</v>
      </c>
      <c r="M143" s="46">
        <v>283.22000000000003</v>
      </c>
      <c r="O143" s="4">
        <f t="shared" si="109"/>
        <v>538</v>
      </c>
      <c r="P143" s="4">
        <f t="shared" si="110"/>
        <v>670</v>
      </c>
      <c r="Q143" s="77">
        <f t="shared" si="124"/>
        <v>581.54053026527185</v>
      </c>
      <c r="R143" s="17">
        <f t="shared" si="111"/>
        <v>581.54053026527197</v>
      </c>
      <c r="S143" s="17">
        <f t="shared" si="112"/>
        <v>528.28763210129193</v>
      </c>
      <c r="T143" s="15">
        <f t="shared" si="113"/>
        <v>0.53610946535597948</v>
      </c>
      <c r="U143" s="47">
        <v>24</v>
      </c>
      <c r="V143" s="47">
        <v>24</v>
      </c>
      <c r="W143" s="31">
        <f t="shared" si="125"/>
        <v>0.44568508961528441</v>
      </c>
      <c r="AE143" s="17">
        <f t="shared" si="114"/>
        <v>581.54053026527197</v>
      </c>
      <c r="AF143" s="4">
        <f t="shared" si="115"/>
        <v>0.5477594697945265</v>
      </c>
      <c r="AG143" s="4">
        <f t="shared" si="116"/>
        <v>0</v>
      </c>
      <c r="AH143" s="4">
        <f t="shared" si="117"/>
        <v>1</v>
      </c>
      <c r="AI143" s="4">
        <f t="shared" si="118"/>
        <v>0</v>
      </c>
      <c r="AJ143" s="4">
        <f t="shared" si="119"/>
        <v>1</v>
      </c>
      <c r="AK143" s="16">
        <f t="shared" si="120"/>
        <v>0.90842788181988199</v>
      </c>
      <c r="AL143" s="15">
        <f t="shared" si="121"/>
        <v>0</v>
      </c>
    </row>
    <row r="144" spans="1:38">
      <c r="A144" s="50" t="s">
        <v>216</v>
      </c>
      <c r="B144" s="50">
        <v>106</v>
      </c>
      <c r="C144" s="45">
        <v>3</v>
      </c>
      <c r="D144" s="46">
        <v>298.89999999999998</v>
      </c>
      <c r="E144">
        <v>200</v>
      </c>
      <c r="F144" s="23">
        <v>37.1</v>
      </c>
      <c r="G144" s="2">
        <f t="shared" si="106"/>
        <v>34.568110644845888</v>
      </c>
      <c r="H144" s="44">
        <v>1500</v>
      </c>
      <c r="I144" s="2">
        <f t="shared" si="107"/>
        <v>14.150943396226415</v>
      </c>
      <c r="J144" s="16">
        <f t="shared" si="108"/>
        <v>0.60833655144020393</v>
      </c>
      <c r="K144" s="74">
        <f t="shared" si="122"/>
        <v>35.333333333333336</v>
      </c>
      <c r="L144" s="76">
        <f t="shared" si="123"/>
        <v>0.499344365642238</v>
      </c>
      <c r="M144" s="46">
        <v>279.3</v>
      </c>
      <c r="O144" s="4">
        <f t="shared" si="109"/>
        <v>538</v>
      </c>
      <c r="P144" s="4">
        <f t="shared" si="110"/>
        <v>670</v>
      </c>
      <c r="Q144" s="77">
        <f t="shared" si="124"/>
        <v>581.54053026527185</v>
      </c>
      <c r="R144" s="17">
        <f t="shared" si="111"/>
        <v>581.54053026527197</v>
      </c>
      <c r="S144" s="17">
        <f t="shared" si="112"/>
        <v>515.71465602308945</v>
      </c>
      <c r="T144" s="15">
        <f t="shared" si="113"/>
        <v>0.54157855848776826</v>
      </c>
      <c r="U144" s="47">
        <v>24</v>
      </c>
      <c r="V144" s="47">
        <v>24</v>
      </c>
      <c r="W144" s="31">
        <f t="shared" si="125"/>
        <v>0.44568508961528441</v>
      </c>
      <c r="AE144" s="17">
        <f t="shared" si="114"/>
        <v>581.54053026527197</v>
      </c>
      <c r="AF144" s="4">
        <f t="shared" si="115"/>
        <v>0.60727213946178105</v>
      </c>
      <c r="AG144" s="4">
        <f t="shared" si="116"/>
        <v>0</v>
      </c>
      <c r="AH144" s="4">
        <f t="shared" si="117"/>
        <v>1</v>
      </c>
      <c r="AI144" s="4">
        <f t="shared" si="118"/>
        <v>0</v>
      </c>
      <c r="AJ144" s="4">
        <f t="shared" si="119"/>
        <v>1</v>
      </c>
      <c r="AK144" s="16">
        <f t="shared" si="120"/>
        <v>0.88680776177000809</v>
      </c>
      <c r="AL144" s="15">
        <f t="shared" si="121"/>
        <v>0</v>
      </c>
    </row>
    <row r="145" spans="1:38">
      <c r="A145" s="84"/>
      <c r="K145" s="74"/>
      <c r="L145" s="76"/>
      <c r="O145" s="4"/>
      <c r="P145" s="4"/>
      <c r="Q145" s="77"/>
      <c r="R145" s="17"/>
      <c r="S145" s="17"/>
      <c r="T145" s="15"/>
      <c r="W145" s="31"/>
      <c r="AE145" s="17"/>
      <c r="AF145" s="4"/>
      <c r="AG145" s="4"/>
      <c r="AH145" s="4"/>
      <c r="AI145" s="4"/>
      <c r="AJ145" s="4"/>
      <c r="AK145" s="16"/>
      <c r="AL145" s="15"/>
    </row>
    <row r="146" spans="1:38">
      <c r="A146" s="85" t="s">
        <v>217</v>
      </c>
      <c r="B146" s="52">
        <v>1983</v>
      </c>
      <c r="C146" s="84" t="s">
        <v>218</v>
      </c>
      <c r="G146" s="85" t="s">
        <v>118</v>
      </c>
      <c r="K146" s="74"/>
      <c r="L146" s="76"/>
      <c r="O146" s="4"/>
      <c r="P146" s="4"/>
      <c r="Q146" s="77"/>
      <c r="R146" s="17"/>
      <c r="S146" s="17"/>
      <c r="T146" s="15"/>
      <c r="W146" s="31"/>
      <c r="AE146" s="17"/>
      <c r="AF146" s="4"/>
      <c r="AG146" s="4"/>
      <c r="AH146" s="4"/>
      <c r="AI146" s="4"/>
      <c r="AJ146" s="4"/>
      <c r="AK146" s="16"/>
      <c r="AL146" s="15"/>
    </row>
    <row r="147" spans="1:38">
      <c r="A147" s="51" t="s">
        <v>219</v>
      </c>
      <c r="B147" s="55">
        <v>132</v>
      </c>
      <c r="C147" s="56">
        <v>5</v>
      </c>
      <c r="D147" s="57">
        <v>291.06</v>
      </c>
      <c r="E147">
        <v>200</v>
      </c>
      <c r="F147" s="23">
        <v>24.8</v>
      </c>
      <c r="G147" s="2">
        <f t="shared" ref="G147:G173" si="126">22*((F147+8)/10)^0.3</f>
        <v>31.418455658538829</v>
      </c>
      <c r="H147" s="57">
        <v>2040</v>
      </c>
      <c r="I147" s="31">
        <f>H147/B147</f>
        <v>15.454545454545455</v>
      </c>
      <c r="J147">
        <f>ROUND(AF147,3)</f>
        <v>0.60299999999999998</v>
      </c>
      <c r="K147" s="74">
        <f t="shared" si="122"/>
        <v>26.4</v>
      </c>
      <c r="L147" s="76">
        <f t="shared" si="123"/>
        <v>0.36330893617021276</v>
      </c>
      <c r="M147" s="56">
        <v>813.4</v>
      </c>
      <c r="O147" s="4">
        <f t="shared" ref="O147:O173" si="127">ROUND((0.85*F147*(B147-2*C147)^2+D147*(B147*B147-(B147-2*C147)^2))*PI()/4000,0)</f>
        <v>827</v>
      </c>
      <c r="P147" s="4">
        <f t="shared" ref="P147:P173" si="128">ROUND((0.85*F147+6*C147*D147/(B147-2*C147))*PI()*(B147-2*C147)^2/4000,0)</f>
        <v>1083</v>
      </c>
      <c r="Q147" s="77">
        <f t="shared" si="124"/>
        <v>870.54757652108083</v>
      </c>
      <c r="R147" s="17">
        <f t="shared" ref="R147:R173" si="129">0.00025*PI()*((B147*B147-(B147-2*C147)^2)*D147*AJ147+F147*(B147-2*C147)^2*(1+AI147*C147*D147/(B147*F147)))</f>
        <v>870.54757652108083</v>
      </c>
      <c r="S147" s="17">
        <f t="shared" ref="S147:S173" si="130">AK147*R147</f>
        <v>773.79015113149785</v>
      </c>
      <c r="T147" s="15">
        <f t="shared" ref="T147:T173" si="131">M147/S147</f>
        <v>1.0511893939339774</v>
      </c>
      <c r="U147" s="58">
        <v>5</v>
      </c>
      <c r="V147" s="58">
        <v>5</v>
      </c>
      <c r="W147" s="31">
        <f t="shared" si="125"/>
        <v>0.55724717647048749</v>
      </c>
      <c r="AE147" s="17">
        <f t="shared" ref="AE147:AE173" si="132">0.00025*PI()*((B147*B147-(B147-2*C147)^2)*D147+F147*(B147-2*C147)^2)</f>
        <v>870.54757652108083</v>
      </c>
      <c r="AF147" s="4">
        <f t="shared" ref="AF147:AF173" si="133">SQRT((64*AE147*H147*H147)/(PI()^3*((B147^4-(B147-2*C147)^4)*E147+(B147-2*C147)^4*G147*0.6)))</f>
        <v>0.6026679750721341</v>
      </c>
      <c r="AG147" s="4">
        <f t="shared" ref="AG147:AG173" si="134">IF(AF147&gt;0.5,0,AL147)</f>
        <v>0</v>
      </c>
      <c r="AH147" s="4">
        <f t="shared" ref="AH147:AH173" si="135">IF((0.25*(3+2*AF147))&gt;1,1,(0.25*(3+2*AF147)))</f>
        <v>1</v>
      </c>
      <c r="AI147" s="4">
        <f t="shared" ref="AI147:AI173" si="136">AG147</f>
        <v>0</v>
      </c>
      <c r="AJ147" s="4">
        <f t="shared" ref="AJ147:AJ173" si="137">AH147</f>
        <v>1</v>
      </c>
      <c r="AK147" s="16">
        <f t="shared" ref="AK147:AK173" si="138">IF(J147&lt;0.2,1,1/(0.5*(1+0.21*(J147-0.2)+J147*J147)+SQRT((0.5*(1+0.21*(J147-0.2)+J147*J147))^2-J147*J147)))</f>
        <v>0.88885452329182391</v>
      </c>
      <c r="AL147" s="15">
        <f t="shared" ref="AL147:AL173" si="139">IF((4.9-18.5*AF147+17*AF147*AF147)&lt;0,0,(4.9-18.5*AF147+17*AF147*AF147))</f>
        <v>0</v>
      </c>
    </row>
    <row r="148" spans="1:38">
      <c r="A148" s="51" t="s">
        <v>220</v>
      </c>
      <c r="B148" s="55">
        <v>132</v>
      </c>
      <c r="C148" s="56">
        <v>5</v>
      </c>
      <c r="D148" s="57">
        <v>291.06</v>
      </c>
      <c r="E148">
        <v>200</v>
      </c>
      <c r="F148" s="23">
        <v>24.8</v>
      </c>
      <c r="G148" s="2">
        <f t="shared" si="126"/>
        <v>31.418455658538829</v>
      </c>
      <c r="H148" s="57">
        <v>2040</v>
      </c>
      <c r="I148" s="31">
        <f t="shared" ref="I148:I173" si="140">H148/B148</f>
        <v>15.454545454545455</v>
      </c>
      <c r="J148">
        <f t="shared" ref="J148:J173" si="141">ROUND(AF148,3)</f>
        <v>0.60299999999999998</v>
      </c>
      <c r="K148" s="74">
        <f t="shared" si="122"/>
        <v>26.4</v>
      </c>
      <c r="L148" s="76">
        <f t="shared" si="123"/>
        <v>0.36330893617021276</v>
      </c>
      <c r="M148" s="56">
        <v>475.2</v>
      </c>
      <c r="O148" s="4">
        <f t="shared" si="127"/>
        <v>827</v>
      </c>
      <c r="P148" s="4">
        <f t="shared" si="128"/>
        <v>1083</v>
      </c>
      <c r="Q148" s="77">
        <f t="shared" si="124"/>
        <v>870.54757652108083</v>
      </c>
      <c r="R148" s="17">
        <f t="shared" si="129"/>
        <v>870.54757652108083</v>
      </c>
      <c r="S148" s="17">
        <f t="shared" si="130"/>
        <v>773.79015113149785</v>
      </c>
      <c r="T148" s="15">
        <f t="shared" si="131"/>
        <v>0.61411999016157615</v>
      </c>
      <c r="U148" s="58">
        <v>18</v>
      </c>
      <c r="V148" s="58">
        <v>18</v>
      </c>
      <c r="W148" s="31">
        <f t="shared" si="125"/>
        <v>0.55724717647048749</v>
      </c>
      <c r="AE148" s="17">
        <f t="shared" si="132"/>
        <v>870.54757652108083</v>
      </c>
      <c r="AF148" s="4">
        <f t="shared" si="133"/>
        <v>0.6026679750721341</v>
      </c>
      <c r="AG148" s="4">
        <f t="shared" si="134"/>
        <v>0</v>
      </c>
      <c r="AH148" s="4">
        <f t="shared" si="135"/>
        <v>1</v>
      </c>
      <c r="AI148" s="4">
        <f t="shared" si="136"/>
        <v>0</v>
      </c>
      <c r="AJ148" s="4">
        <f t="shared" si="137"/>
        <v>1</v>
      </c>
      <c r="AK148" s="16">
        <f t="shared" si="138"/>
        <v>0.88885452329182391</v>
      </c>
      <c r="AL148" s="15">
        <f t="shared" si="139"/>
        <v>0</v>
      </c>
    </row>
    <row r="149" spans="1:38">
      <c r="A149" s="51" t="s">
        <v>221</v>
      </c>
      <c r="B149" s="55">
        <v>132</v>
      </c>
      <c r="C149" s="56">
        <v>5</v>
      </c>
      <c r="D149" s="57">
        <v>291.06</v>
      </c>
      <c r="E149">
        <v>200</v>
      </c>
      <c r="F149" s="23">
        <v>24.8</v>
      </c>
      <c r="G149" s="2">
        <f t="shared" si="126"/>
        <v>31.418455658538829</v>
      </c>
      <c r="H149" s="57">
        <v>2040</v>
      </c>
      <c r="I149" s="31">
        <f t="shared" si="140"/>
        <v>15.454545454545455</v>
      </c>
      <c r="J149">
        <f t="shared" si="141"/>
        <v>0.60299999999999998</v>
      </c>
      <c r="K149" s="74">
        <f t="shared" si="122"/>
        <v>26.4</v>
      </c>
      <c r="L149" s="76">
        <f t="shared" si="123"/>
        <v>0.36330893617021276</v>
      </c>
      <c r="M149" s="56">
        <v>529.20000000000005</v>
      </c>
      <c r="O149" s="4">
        <f t="shared" si="127"/>
        <v>827</v>
      </c>
      <c r="P149" s="4">
        <f t="shared" si="128"/>
        <v>1083</v>
      </c>
      <c r="Q149" s="77">
        <f t="shared" si="124"/>
        <v>870.54757652108083</v>
      </c>
      <c r="R149" s="17">
        <f t="shared" si="129"/>
        <v>870.54757652108083</v>
      </c>
      <c r="S149" s="17">
        <f t="shared" si="130"/>
        <v>773.79015113149785</v>
      </c>
      <c r="T149" s="15">
        <f t="shared" si="131"/>
        <v>0.68390635267993716</v>
      </c>
      <c r="U149" s="59">
        <v>30</v>
      </c>
      <c r="V149" s="59">
        <v>30</v>
      </c>
      <c r="W149" s="31">
        <f t="shared" si="125"/>
        <v>0.55724717647048749</v>
      </c>
      <c r="AE149" s="17">
        <f t="shared" si="132"/>
        <v>870.54757652108083</v>
      </c>
      <c r="AF149" s="4">
        <f t="shared" si="133"/>
        <v>0.6026679750721341</v>
      </c>
      <c r="AG149" s="4">
        <f t="shared" si="134"/>
        <v>0</v>
      </c>
      <c r="AH149" s="4">
        <f t="shared" si="135"/>
        <v>1</v>
      </c>
      <c r="AI149" s="4">
        <f t="shared" si="136"/>
        <v>0</v>
      </c>
      <c r="AJ149" s="4">
        <f t="shared" si="137"/>
        <v>1</v>
      </c>
      <c r="AK149" s="16">
        <f t="shared" si="138"/>
        <v>0.88885452329182391</v>
      </c>
      <c r="AL149" s="15">
        <f t="shared" si="139"/>
        <v>0</v>
      </c>
    </row>
    <row r="150" spans="1:38">
      <c r="A150" s="51" t="s">
        <v>222</v>
      </c>
      <c r="B150" s="55">
        <v>132</v>
      </c>
      <c r="C150" s="56">
        <v>5</v>
      </c>
      <c r="D150" s="57">
        <v>291.06</v>
      </c>
      <c r="E150">
        <v>200</v>
      </c>
      <c r="F150" s="23">
        <v>24.8</v>
      </c>
      <c r="G150" s="2">
        <f t="shared" si="126"/>
        <v>31.418455658538829</v>
      </c>
      <c r="H150" s="57">
        <v>2040</v>
      </c>
      <c r="I150" s="31">
        <f t="shared" si="140"/>
        <v>15.454545454545455</v>
      </c>
      <c r="J150">
        <f t="shared" si="141"/>
        <v>0.60299999999999998</v>
      </c>
      <c r="K150" s="74">
        <f t="shared" si="122"/>
        <v>26.4</v>
      </c>
      <c r="L150" s="76">
        <f t="shared" si="123"/>
        <v>0.36330893617021276</v>
      </c>
      <c r="M150" s="56">
        <v>286.16000000000003</v>
      </c>
      <c r="O150" s="4">
        <f t="shared" si="127"/>
        <v>827</v>
      </c>
      <c r="P150" s="4">
        <f t="shared" si="128"/>
        <v>1083</v>
      </c>
      <c r="Q150" s="77">
        <f t="shared" si="124"/>
        <v>870.54757652108083</v>
      </c>
      <c r="R150" s="17">
        <f t="shared" si="129"/>
        <v>870.54757652108083</v>
      </c>
      <c r="S150" s="17">
        <f t="shared" si="130"/>
        <v>773.79015113149785</v>
      </c>
      <c r="T150" s="15">
        <f t="shared" si="131"/>
        <v>0.36981602774544753</v>
      </c>
      <c r="U150" s="59">
        <v>60</v>
      </c>
      <c r="V150" s="59">
        <v>60</v>
      </c>
      <c r="W150" s="31">
        <f t="shared" si="125"/>
        <v>0.55724717647048749</v>
      </c>
      <c r="AE150" s="17">
        <f t="shared" si="132"/>
        <v>870.54757652108083</v>
      </c>
      <c r="AF150" s="4">
        <f t="shared" si="133"/>
        <v>0.6026679750721341</v>
      </c>
      <c r="AG150" s="4">
        <f t="shared" si="134"/>
        <v>0</v>
      </c>
      <c r="AH150" s="4">
        <f t="shared" si="135"/>
        <v>1</v>
      </c>
      <c r="AI150" s="4">
        <f t="shared" si="136"/>
        <v>0</v>
      </c>
      <c r="AJ150" s="4">
        <f t="shared" si="137"/>
        <v>1</v>
      </c>
      <c r="AK150" s="16">
        <f t="shared" si="138"/>
        <v>0.88885452329182391</v>
      </c>
      <c r="AL150" s="15">
        <f t="shared" si="139"/>
        <v>0</v>
      </c>
    </row>
    <row r="151" spans="1:38">
      <c r="A151" s="51" t="s">
        <v>223</v>
      </c>
      <c r="B151" s="55">
        <v>108</v>
      </c>
      <c r="C151" s="56">
        <v>4.5999999999999996</v>
      </c>
      <c r="D151" s="57">
        <v>291.06</v>
      </c>
      <c r="E151">
        <v>200</v>
      </c>
      <c r="F151" s="23">
        <v>24.8</v>
      </c>
      <c r="G151" s="2">
        <f t="shared" si="126"/>
        <v>31.418455658538829</v>
      </c>
      <c r="H151" s="57">
        <v>2040</v>
      </c>
      <c r="I151" s="31">
        <f t="shared" si="140"/>
        <v>18.888888888888889</v>
      </c>
      <c r="J151">
        <f t="shared" si="141"/>
        <v>0.73499999999999999</v>
      </c>
      <c r="K151" s="74">
        <f t="shared" si="122"/>
        <v>23.478260869565219</v>
      </c>
      <c r="L151" s="76">
        <f t="shared" si="123"/>
        <v>0.32310083256244221</v>
      </c>
      <c r="M151" s="56">
        <v>343</v>
      </c>
      <c r="O151" s="4">
        <f t="shared" si="127"/>
        <v>597</v>
      </c>
      <c r="P151" s="4">
        <f t="shared" si="128"/>
        <v>785</v>
      </c>
      <c r="Q151" s="77">
        <f t="shared" si="124"/>
        <v>625.05349357927605</v>
      </c>
      <c r="R151" s="17">
        <f t="shared" si="129"/>
        <v>625.05349357927605</v>
      </c>
      <c r="S151" s="17">
        <f t="shared" si="130"/>
        <v>519.2277616647541</v>
      </c>
      <c r="T151" s="15">
        <f t="shared" si="131"/>
        <v>0.66059641899783905</v>
      </c>
      <c r="U151" s="59">
        <v>20</v>
      </c>
      <c r="V151" s="59">
        <v>20</v>
      </c>
      <c r="W151" s="31">
        <f t="shared" si="125"/>
        <v>0.57868780205364367</v>
      </c>
      <c r="AE151" s="17">
        <f t="shared" si="132"/>
        <v>625.05349357927605</v>
      </c>
      <c r="AF151" s="4">
        <f t="shared" si="133"/>
        <v>0.73462711262523606</v>
      </c>
      <c r="AG151" s="4">
        <f t="shared" si="134"/>
        <v>0</v>
      </c>
      <c r="AH151" s="4">
        <f t="shared" si="135"/>
        <v>1</v>
      </c>
      <c r="AI151" s="4">
        <f t="shared" si="136"/>
        <v>0</v>
      </c>
      <c r="AJ151" s="4">
        <f t="shared" si="137"/>
        <v>1</v>
      </c>
      <c r="AK151" s="16">
        <f t="shared" si="138"/>
        <v>0.83069331984927142</v>
      </c>
      <c r="AL151" s="15">
        <f t="shared" si="139"/>
        <v>0.4839073247026846</v>
      </c>
    </row>
    <row r="152" spans="1:38">
      <c r="A152" s="51" t="s">
        <v>224</v>
      </c>
      <c r="B152" s="55">
        <v>108</v>
      </c>
      <c r="C152" s="56">
        <v>4.5999999999999996</v>
      </c>
      <c r="D152" s="57">
        <v>291.06</v>
      </c>
      <c r="E152">
        <v>200</v>
      </c>
      <c r="F152" s="23">
        <v>24.8</v>
      </c>
      <c r="G152" s="2">
        <f t="shared" si="126"/>
        <v>31.418455658538829</v>
      </c>
      <c r="H152" s="57">
        <v>2040</v>
      </c>
      <c r="I152" s="31">
        <f t="shared" si="140"/>
        <v>18.888888888888889</v>
      </c>
      <c r="J152">
        <f t="shared" si="141"/>
        <v>0.73499999999999999</v>
      </c>
      <c r="K152" s="74">
        <f t="shared" si="122"/>
        <v>23.478260869565219</v>
      </c>
      <c r="L152" s="76">
        <f t="shared" si="123"/>
        <v>0.32310083256244221</v>
      </c>
      <c r="M152" s="56">
        <v>333.2</v>
      </c>
      <c r="O152" s="4">
        <f t="shared" si="127"/>
        <v>597</v>
      </c>
      <c r="P152" s="4">
        <f t="shared" si="128"/>
        <v>785</v>
      </c>
      <c r="Q152" s="77">
        <f t="shared" si="124"/>
        <v>625.05349357927605</v>
      </c>
      <c r="R152" s="17">
        <f t="shared" si="129"/>
        <v>625.05349357927605</v>
      </c>
      <c r="S152" s="17">
        <f t="shared" si="130"/>
        <v>519.2277616647541</v>
      </c>
      <c r="T152" s="15">
        <f t="shared" si="131"/>
        <v>0.64172223559790076</v>
      </c>
      <c r="U152" s="59">
        <v>20</v>
      </c>
      <c r="V152" s="59">
        <v>20</v>
      </c>
      <c r="W152" s="31">
        <f t="shared" si="125"/>
        <v>0.57868780205364367</v>
      </c>
      <c r="AE152" s="17">
        <f t="shared" si="132"/>
        <v>625.05349357927605</v>
      </c>
      <c r="AF152" s="4">
        <f t="shared" si="133"/>
        <v>0.73462711262523606</v>
      </c>
      <c r="AG152" s="4">
        <f t="shared" si="134"/>
        <v>0</v>
      </c>
      <c r="AH152" s="4">
        <f t="shared" si="135"/>
        <v>1</v>
      </c>
      <c r="AI152" s="4">
        <f t="shared" si="136"/>
        <v>0</v>
      </c>
      <c r="AJ152" s="4">
        <f t="shared" si="137"/>
        <v>1</v>
      </c>
      <c r="AK152" s="16">
        <f t="shared" si="138"/>
        <v>0.83069331984927142</v>
      </c>
      <c r="AL152" s="15">
        <f t="shared" si="139"/>
        <v>0.4839073247026846</v>
      </c>
    </row>
    <row r="153" spans="1:38">
      <c r="A153" s="51" t="s">
        <v>225</v>
      </c>
      <c r="B153" s="55">
        <v>108</v>
      </c>
      <c r="C153" s="56">
        <v>4.5999999999999996</v>
      </c>
      <c r="D153" s="57">
        <v>291.06</v>
      </c>
      <c r="E153">
        <v>200</v>
      </c>
      <c r="F153" s="23">
        <v>24.8</v>
      </c>
      <c r="G153" s="2">
        <f t="shared" si="126"/>
        <v>31.418455658538829</v>
      </c>
      <c r="H153" s="57">
        <v>2040</v>
      </c>
      <c r="I153" s="31">
        <f t="shared" si="140"/>
        <v>18.888888888888889</v>
      </c>
      <c r="J153">
        <f t="shared" si="141"/>
        <v>0.73499999999999999</v>
      </c>
      <c r="K153" s="74">
        <f t="shared" si="122"/>
        <v>23.478260869565219</v>
      </c>
      <c r="L153" s="76">
        <f t="shared" si="123"/>
        <v>0.32310083256244221</v>
      </c>
      <c r="M153" s="56">
        <v>292.04000000000002</v>
      </c>
      <c r="O153" s="4">
        <f t="shared" si="127"/>
        <v>597</v>
      </c>
      <c r="P153" s="4">
        <f t="shared" si="128"/>
        <v>785</v>
      </c>
      <c r="Q153" s="77">
        <f t="shared" si="124"/>
        <v>625.05349357927605</v>
      </c>
      <c r="R153" s="17">
        <f t="shared" si="129"/>
        <v>625.05349357927605</v>
      </c>
      <c r="S153" s="17">
        <f t="shared" si="130"/>
        <v>519.2277616647541</v>
      </c>
      <c r="T153" s="15">
        <f t="shared" si="131"/>
        <v>0.56245066531816013</v>
      </c>
      <c r="U153" s="59">
        <v>30</v>
      </c>
      <c r="V153" s="59">
        <v>30</v>
      </c>
      <c r="W153" s="31">
        <f t="shared" si="125"/>
        <v>0.57868780205364367</v>
      </c>
      <c r="AE153" s="17">
        <f t="shared" si="132"/>
        <v>625.05349357927605</v>
      </c>
      <c r="AF153" s="4">
        <f t="shared" si="133"/>
        <v>0.73462711262523606</v>
      </c>
      <c r="AG153" s="4">
        <f t="shared" si="134"/>
        <v>0</v>
      </c>
      <c r="AH153" s="4">
        <f t="shared" si="135"/>
        <v>1</v>
      </c>
      <c r="AI153" s="4">
        <f t="shared" si="136"/>
        <v>0</v>
      </c>
      <c r="AJ153" s="4">
        <f t="shared" si="137"/>
        <v>1</v>
      </c>
      <c r="AK153" s="16">
        <f t="shared" si="138"/>
        <v>0.83069331984927142</v>
      </c>
      <c r="AL153" s="15">
        <f t="shared" si="139"/>
        <v>0.4839073247026846</v>
      </c>
    </row>
    <row r="154" spans="1:38">
      <c r="A154" s="51" t="s">
        <v>226</v>
      </c>
      <c r="B154" s="55">
        <v>108</v>
      </c>
      <c r="C154" s="56">
        <v>4.5999999999999996</v>
      </c>
      <c r="D154" s="57">
        <v>291.06</v>
      </c>
      <c r="E154">
        <v>200</v>
      </c>
      <c r="F154" s="23">
        <v>24.8</v>
      </c>
      <c r="G154" s="2">
        <f t="shared" si="126"/>
        <v>31.418455658538829</v>
      </c>
      <c r="H154" s="57">
        <v>2040</v>
      </c>
      <c r="I154" s="31">
        <f t="shared" si="140"/>
        <v>18.888888888888889</v>
      </c>
      <c r="J154">
        <f t="shared" si="141"/>
        <v>0.73499999999999999</v>
      </c>
      <c r="K154" s="74">
        <f t="shared" si="122"/>
        <v>23.478260869565219</v>
      </c>
      <c r="L154" s="76">
        <f t="shared" si="123"/>
        <v>0.32310083256244221</v>
      </c>
      <c r="M154" s="56">
        <v>264.60000000000002</v>
      </c>
      <c r="O154" s="4">
        <f t="shared" si="127"/>
        <v>597</v>
      </c>
      <c r="P154" s="4">
        <f t="shared" si="128"/>
        <v>785</v>
      </c>
      <c r="Q154" s="77">
        <f t="shared" si="124"/>
        <v>625.05349357927605</v>
      </c>
      <c r="R154" s="17">
        <f t="shared" si="129"/>
        <v>625.05349357927605</v>
      </c>
      <c r="S154" s="17">
        <f t="shared" si="130"/>
        <v>519.2277616647541</v>
      </c>
      <c r="T154" s="15">
        <f t="shared" si="131"/>
        <v>0.50960295179833304</v>
      </c>
      <c r="U154" s="59">
        <v>30</v>
      </c>
      <c r="V154" s="59">
        <v>30</v>
      </c>
      <c r="W154" s="31">
        <f t="shared" si="125"/>
        <v>0.57868780205364367</v>
      </c>
      <c r="AE154" s="17">
        <f t="shared" si="132"/>
        <v>625.05349357927605</v>
      </c>
      <c r="AF154" s="4">
        <f t="shared" si="133"/>
        <v>0.73462711262523606</v>
      </c>
      <c r="AG154" s="4">
        <f t="shared" si="134"/>
        <v>0</v>
      </c>
      <c r="AH154" s="4">
        <f t="shared" si="135"/>
        <v>1</v>
      </c>
      <c r="AI154" s="4">
        <f t="shared" si="136"/>
        <v>0</v>
      </c>
      <c r="AJ154" s="4">
        <f t="shared" si="137"/>
        <v>1</v>
      </c>
      <c r="AK154" s="16">
        <f t="shared" si="138"/>
        <v>0.83069331984927142</v>
      </c>
      <c r="AL154" s="15">
        <f t="shared" si="139"/>
        <v>0.4839073247026846</v>
      </c>
    </row>
    <row r="155" spans="1:38">
      <c r="A155" s="51" t="s">
        <v>227</v>
      </c>
      <c r="B155" s="55">
        <v>108</v>
      </c>
      <c r="C155" s="56">
        <v>4.5999999999999996</v>
      </c>
      <c r="D155" s="57">
        <v>291.06</v>
      </c>
      <c r="E155">
        <v>200</v>
      </c>
      <c r="F155" s="23">
        <v>24.8</v>
      </c>
      <c r="G155" s="2">
        <f t="shared" si="126"/>
        <v>31.418455658538829</v>
      </c>
      <c r="H155" s="57">
        <v>2040</v>
      </c>
      <c r="I155" s="31">
        <f t="shared" si="140"/>
        <v>18.888888888888889</v>
      </c>
      <c r="J155">
        <f t="shared" si="141"/>
        <v>0.73499999999999999</v>
      </c>
      <c r="K155" s="74">
        <f t="shared" si="122"/>
        <v>23.478260869565219</v>
      </c>
      <c r="L155" s="76">
        <f t="shared" si="123"/>
        <v>0.32310083256244221</v>
      </c>
      <c r="M155" s="56">
        <v>192.08</v>
      </c>
      <c r="O155" s="4">
        <f t="shared" si="127"/>
        <v>597</v>
      </c>
      <c r="P155" s="4">
        <f t="shared" si="128"/>
        <v>785</v>
      </c>
      <c r="Q155" s="77">
        <f t="shared" si="124"/>
        <v>625.05349357927605</v>
      </c>
      <c r="R155" s="17">
        <f t="shared" si="129"/>
        <v>625.05349357927605</v>
      </c>
      <c r="S155" s="17">
        <f t="shared" si="130"/>
        <v>519.2277616647541</v>
      </c>
      <c r="T155" s="15">
        <f t="shared" si="131"/>
        <v>0.3699339946387899</v>
      </c>
      <c r="U155" s="59">
        <v>49.4</v>
      </c>
      <c r="V155" s="59">
        <v>49.4</v>
      </c>
      <c r="W155" s="31">
        <f t="shared" si="125"/>
        <v>0.57868780205364367</v>
      </c>
      <c r="AE155" s="17">
        <f t="shared" si="132"/>
        <v>625.05349357927605</v>
      </c>
      <c r="AF155" s="4">
        <f t="shared" si="133"/>
        <v>0.73462711262523606</v>
      </c>
      <c r="AG155" s="4">
        <f t="shared" si="134"/>
        <v>0</v>
      </c>
      <c r="AH155" s="4">
        <f t="shared" si="135"/>
        <v>1</v>
      </c>
      <c r="AI155" s="4">
        <f t="shared" si="136"/>
        <v>0</v>
      </c>
      <c r="AJ155" s="4">
        <f t="shared" si="137"/>
        <v>1</v>
      </c>
      <c r="AK155" s="16">
        <f t="shared" si="138"/>
        <v>0.83069331984927142</v>
      </c>
      <c r="AL155" s="15">
        <f t="shared" si="139"/>
        <v>0.4839073247026846</v>
      </c>
    </row>
    <row r="156" spans="1:38">
      <c r="A156" s="51" t="s">
        <v>228</v>
      </c>
      <c r="B156" s="55">
        <v>108</v>
      </c>
      <c r="C156" s="56">
        <v>4.5999999999999996</v>
      </c>
      <c r="D156" s="57">
        <v>291.06</v>
      </c>
      <c r="E156">
        <v>200</v>
      </c>
      <c r="F156" s="23">
        <v>24.8</v>
      </c>
      <c r="G156" s="2">
        <f t="shared" si="126"/>
        <v>31.418455658538829</v>
      </c>
      <c r="H156" s="57">
        <v>2040</v>
      </c>
      <c r="I156" s="31">
        <f t="shared" si="140"/>
        <v>18.888888888888889</v>
      </c>
      <c r="J156">
        <f t="shared" si="141"/>
        <v>0.73499999999999999</v>
      </c>
      <c r="K156" s="74">
        <f t="shared" si="122"/>
        <v>23.478260869565219</v>
      </c>
      <c r="L156" s="76">
        <f t="shared" si="123"/>
        <v>0.32310083256244221</v>
      </c>
      <c r="M156" s="56">
        <v>197.96</v>
      </c>
      <c r="O156" s="4">
        <f t="shared" si="127"/>
        <v>597</v>
      </c>
      <c r="P156" s="4">
        <f t="shared" si="128"/>
        <v>785</v>
      </c>
      <c r="Q156" s="77">
        <f t="shared" si="124"/>
        <v>625.05349357927605</v>
      </c>
      <c r="R156" s="17">
        <f t="shared" si="129"/>
        <v>625.05349357927605</v>
      </c>
      <c r="S156" s="17">
        <f t="shared" si="130"/>
        <v>519.2277616647541</v>
      </c>
      <c r="T156" s="15">
        <f t="shared" si="131"/>
        <v>0.38125850467875283</v>
      </c>
      <c r="U156" s="59">
        <v>52.5</v>
      </c>
      <c r="V156" s="59">
        <v>52.5</v>
      </c>
      <c r="W156" s="31">
        <f t="shared" si="125"/>
        <v>0.57868780205364367</v>
      </c>
      <c r="AE156" s="17">
        <f t="shared" si="132"/>
        <v>625.05349357927605</v>
      </c>
      <c r="AF156" s="4">
        <f t="shared" si="133"/>
        <v>0.73462711262523606</v>
      </c>
      <c r="AG156" s="4">
        <f t="shared" si="134"/>
        <v>0</v>
      </c>
      <c r="AH156" s="4">
        <f t="shared" si="135"/>
        <v>1</v>
      </c>
      <c r="AI156" s="4">
        <f t="shared" si="136"/>
        <v>0</v>
      </c>
      <c r="AJ156" s="4">
        <f t="shared" si="137"/>
        <v>1</v>
      </c>
      <c r="AK156" s="16">
        <f t="shared" si="138"/>
        <v>0.83069331984927142</v>
      </c>
      <c r="AL156" s="15">
        <f t="shared" si="139"/>
        <v>0.4839073247026846</v>
      </c>
    </row>
    <row r="157" spans="1:38">
      <c r="A157" s="51" t="s">
        <v>229</v>
      </c>
      <c r="B157" s="55">
        <v>108</v>
      </c>
      <c r="C157" s="56">
        <v>4.5999999999999996</v>
      </c>
      <c r="D157" s="57">
        <v>291.06</v>
      </c>
      <c r="E157">
        <v>200</v>
      </c>
      <c r="F157" s="23">
        <v>24.8</v>
      </c>
      <c r="G157" s="2">
        <f t="shared" si="126"/>
        <v>31.418455658538829</v>
      </c>
      <c r="H157" s="57">
        <v>2040</v>
      </c>
      <c r="I157" s="31">
        <f t="shared" si="140"/>
        <v>18.888888888888889</v>
      </c>
      <c r="J157">
        <f t="shared" si="141"/>
        <v>0.73499999999999999</v>
      </c>
      <c r="K157" s="74">
        <f t="shared" si="122"/>
        <v>23.478260869565219</v>
      </c>
      <c r="L157" s="76">
        <f t="shared" si="123"/>
        <v>0.32310083256244221</v>
      </c>
      <c r="M157" s="56">
        <v>170.52</v>
      </c>
      <c r="O157" s="4">
        <f t="shared" si="127"/>
        <v>597</v>
      </c>
      <c r="P157" s="4">
        <f t="shared" si="128"/>
        <v>785</v>
      </c>
      <c r="Q157" s="77">
        <f t="shared" si="124"/>
        <v>625.05349357927605</v>
      </c>
      <c r="R157" s="17">
        <f t="shared" si="129"/>
        <v>625.05349357927605</v>
      </c>
      <c r="S157" s="17">
        <f t="shared" si="130"/>
        <v>519.2277616647541</v>
      </c>
      <c r="T157" s="15">
        <f t="shared" si="131"/>
        <v>0.32841079115892569</v>
      </c>
      <c r="U157" s="59">
        <v>59.28</v>
      </c>
      <c r="V157" s="59">
        <v>59.28</v>
      </c>
      <c r="W157" s="31">
        <f t="shared" si="125"/>
        <v>0.57868780205364367</v>
      </c>
      <c r="AE157" s="17">
        <f t="shared" si="132"/>
        <v>625.05349357927605</v>
      </c>
      <c r="AF157" s="4">
        <f t="shared" si="133"/>
        <v>0.73462711262523606</v>
      </c>
      <c r="AG157" s="4">
        <f t="shared" si="134"/>
        <v>0</v>
      </c>
      <c r="AH157" s="4">
        <f t="shared" si="135"/>
        <v>1</v>
      </c>
      <c r="AI157" s="4">
        <f t="shared" si="136"/>
        <v>0</v>
      </c>
      <c r="AJ157" s="4">
        <f t="shared" si="137"/>
        <v>1</v>
      </c>
      <c r="AK157" s="16">
        <f t="shared" si="138"/>
        <v>0.83069331984927142</v>
      </c>
      <c r="AL157" s="15">
        <f t="shared" si="139"/>
        <v>0.4839073247026846</v>
      </c>
    </row>
    <row r="158" spans="1:38">
      <c r="A158" s="51" t="s">
        <v>230</v>
      </c>
      <c r="B158" s="55">
        <v>108</v>
      </c>
      <c r="C158" s="56">
        <v>4.5999999999999996</v>
      </c>
      <c r="D158" s="57">
        <v>291.06</v>
      </c>
      <c r="E158">
        <v>200</v>
      </c>
      <c r="F158" s="23">
        <v>24.8</v>
      </c>
      <c r="G158" s="2">
        <f t="shared" si="126"/>
        <v>31.418455658538829</v>
      </c>
      <c r="H158" s="57">
        <v>2040</v>
      </c>
      <c r="I158" s="31">
        <f t="shared" si="140"/>
        <v>18.888888888888889</v>
      </c>
      <c r="J158">
        <f t="shared" si="141"/>
        <v>0.73499999999999999</v>
      </c>
      <c r="K158" s="74">
        <f t="shared" si="122"/>
        <v>23.478260869565219</v>
      </c>
      <c r="L158" s="76">
        <f t="shared" si="123"/>
        <v>0.32310083256244221</v>
      </c>
      <c r="M158" s="56">
        <v>171.5</v>
      </c>
      <c r="O158" s="4">
        <f t="shared" si="127"/>
        <v>597</v>
      </c>
      <c r="P158" s="4">
        <f t="shared" si="128"/>
        <v>785</v>
      </c>
      <c r="Q158" s="77">
        <f t="shared" si="124"/>
        <v>625.05349357927605</v>
      </c>
      <c r="R158" s="17">
        <f t="shared" si="129"/>
        <v>625.05349357927605</v>
      </c>
      <c r="S158" s="17">
        <f t="shared" si="130"/>
        <v>519.2277616647541</v>
      </c>
      <c r="T158" s="15">
        <f t="shared" si="131"/>
        <v>0.33029820949891953</v>
      </c>
      <c r="U158" s="59">
        <v>59.28</v>
      </c>
      <c r="V158" s="59">
        <v>59.28</v>
      </c>
      <c r="W158" s="31">
        <f t="shared" si="125"/>
        <v>0.57868780205364367</v>
      </c>
      <c r="AE158" s="17">
        <f t="shared" si="132"/>
        <v>625.05349357927605</v>
      </c>
      <c r="AF158" s="4">
        <f t="shared" si="133"/>
        <v>0.73462711262523606</v>
      </c>
      <c r="AG158" s="4">
        <f t="shared" si="134"/>
        <v>0</v>
      </c>
      <c r="AH158" s="4">
        <f t="shared" si="135"/>
        <v>1</v>
      </c>
      <c r="AI158" s="4">
        <f t="shared" si="136"/>
        <v>0</v>
      </c>
      <c r="AJ158" s="4">
        <f t="shared" si="137"/>
        <v>1</v>
      </c>
      <c r="AK158" s="16">
        <f t="shared" si="138"/>
        <v>0.83069331984927142</v>
      </c>
      <c r="AL158" s="15">
        <f t="shared" si="139"/>
        <v>0.4839073247026846</v>
      </c>
    </row>
    <row r="159" spans="1:38">
      <c r="A159" s="51" t="s">
        <v>231</v>
      </c>
      <c r="B159" s="55">
        <v>108</v>
      </c>
      <c r="C159" s="56">
        <v>4.5999999999999996</v>
      </c>
      <c r="D159" s="57">
        <v>291.06</v>
      </c>
      <c r="E159">
        <v>200</v>
      </c>
      <c r="F159" s="23">
        <v>24.8</v>
      </c>
      <c r="G159" s="2">
        <f t="shared" si="126"/>
        <v>31.418455658538829</v>
      </c>
      <c r="H159" s="57">
        <v>2040</v>
      </c>
      <c r="I159" s="31">
        <f t="shared" si="140"/>
        <v>18.888888888888889</v>
      </c>
      <c r="J159">
        <f t="shared" si="141"/>
        <v>0.73499999999999999</v>
      </c>
      <c r="K159" s="74">
        <f t="shared" si="122"/>
        <v>23.478260869565219</v>
      </c>
      <c r="L159" s="76">
        <f t="shared" si="123"/>
        <v>0.32310083256244221</v>
      </c>
      <c r="M159" s="56">
        <v>176.4</v>
      </c>
      <c r="O159" s="4">
        <f t="shared" si="127"/>
        <v>597</v>
      </c>
      <c r="P159" s="4">
        <f t="shared" si="128"/>
        <v>785</v>
      </c>
      <c r="Q159" s="77">
        <f t="shared" si="124"/>
        <v>625.05349357927605</v>
      </c>
      <c r="R159" s="17">
        <f t="shared" si="129"/>
        <v>625.05349357927605</v>
      </c>
      <c r="S159" s="17">
        <f t="shared" si="130"/>
        <v>519.2277616647541</v>
      </c>
      <c r="T159" s="15">
        <f t="shared" si="131"/>
        <v>0.33973530119888867</v>
      </c>
      <c r="U159" s="59">
        <v>69.16</v>
      </c>
      <c r="V159" s="59">
        <v>69.16</v>
      </c>
      <c r="W159" s="31">
        <f t="shared" si="125"/>
        <v>0.57868780205364367</v>
      </c>
      <c r="AE159" s="17">
        <f t="shared" si="132"/>
        <v>625.05349357927605</v>
      </c>
      <c r="AF159" s="4">
        <f t="shared" si="133"/>
        <v>0.73462711262523606</v>
      </c>
      <c r="AG159" s="4">
        <f t="shared" si="134"/>
        <v>0</v>
      </c>
      <c r="AH159" s="4">
        <f t="shared" si="135"/>
        <v>1</v>
      </c>
      <c r="AI159" s="4">
        <f t="shared" si="136"/>
        <v>0</v>
      </c>
      <c r="AJ159" s="4">
        <f t="shared" si="137"/>
        <v>1</v>
      </c>
      <c r="AK159" s="16">
        <f t="shared" si="138"/>
        <v>0.83069331984927142</v>
      </c>
      <c r="AL159" s="15">
        <f t="shared" si="139"/>
        <v>0.4839073247026846</v>
      </c>
    </row>
    <row r="160" spans="1:38">
      <c r="A160" s="51" t="s">
        <v>232</v>
      </c>
      <c r="B160" s="55">
        <v>108</v>
      </c>
      <c r="C160" s="56">
        <v>4.5999999999999996</v>
      </c>
      <c r="D160" s="57">
        <v>291.06</v>
      </c>
      <c r="E160">
        <v>200</v>
      </c>
      <c r="F160" s="23">
        <v>24.8</v>
      </c>
      <c r="G160" s="2">
        <f t="shared" si="126"/>
        <v>31.418455658538829</v>
      </c>
      <c r="H160" s="57">
        <v>2040</v>
      </c>
      <c r="I160" s="31">
        <f t="shared" si="140"/>
        <v>18.888888888888889</v>
      </c>
      <c r="J160">
        <f t="shared" si="141"/>
        <v>0.73499999999999999</v>
      </c>
      <c r="K160" s="74">
        <f t="shared" si="122"/>
        <v>23.478260869565219</v>
      </c>
      <c r="L160" s="76">
        <f t="shared" si="123"/>
        <v>0.32310083256244221</v>
      </c>
      <c r="M160" s="56">
        <v>145.04</v>
      </c>
      <c r="O160" s="4">
        <f t="shared" si="127"/>
        <v>597</v>
      </c>
      <c r="P160" s="4">
        <f t="shared" si="128"/>
        <v>785</v>
      </c>
      <c r="Q160" s="77">
        <f t="shared" si="124"/>
        <v>625.05349357927605</v>
      </c>
      <c r="R160" s="17">
        <f t="shared" si="129"/>
        <v>625.05349357927605</v>
      </c>
      <c r="S160" s="17">
        <f t="shared" si="130"/>
        <v>519.2277616647541</v>
      </c>
      <c r="T160" s="15">
        <f t="shared" si="131"/>
        <v>0.27933791431908622</v>
      </c>
      <c r="U160" s="59">
        <v>74.099999999999994</v>
      </c>
      <c r="V160" s="59">
        <v>74.099999999999994</v>
      </c>
      <c r="W160" s="31">
        <f t="shared" si="125"/>
        <v>0.57868780205364367</v>
      </c>
      <c r="AE160" s="17">
        <f t="shared" si="132"/>
        <v>625.05349357927605</v>
      </c>
      <c r="AF160" s="4">
        <f t="shared" si="133"/>
        <v>0.73462711262523606</v>
      </c>
      <c r="AG160" s="4">
        <f t="shared" si="134"/>
        <v>0</v>
      </c>
      <c r="AH160" s="4">
        <f t="shared" si="135"/>
        <v>1</v>
      </c>
      <c r="AI160" s="4">
        <f t="shared" si="136"/>
        <v>0</v>
      </c>
      <c r="AJ160" s="4">
        <f t="shared" si="137"/>
        <v>1</v>
      </c>
      <c r="AK160" s="16">
        <f t="shared" si="138"/>
        <v>0.83069331984927142</v>
      </c>
      <c r="AL160" s="15">
        <f t="shared" si="139"/>
        <v>0.4839073247026846</v>
      </c>
    </row>
    <row r="161" spans="1:38">
      <c r="A161" s="51" t="s">
        <v>233</v>
      </c>
      <c r="B161" s="55">
        <v>108</v>
      </c>
      <c r="C161" s="56">
        <v>4.5999999999999996</v>
      </c>
      <c r="D161" s="57">
        <v>291.06</v>
      </c>
      <c r="E161">
        <v>200</v>
      </c>
      <c r="F161" s="23">
        <v>24.8</v>
      </c>
      <c r="G161" s="2">
        <f t="shared" si="126"/>
        <v>31.418455658538829</v>
      </c>
      <c r="H161" s="57">
        <v>2040</v>
      </c>
      <c r="I161" s="31">
        <f t="shared" si="140"/>
        <v>18.888888888888889</v>
      </c>
      <c r="J161">
        <f t="shared" si="141"/>
        <v>0.73499999999999999</v>
      </c>
      <c r="K161" s="74">
        <f t="shared" si="122"/>
        <v>23.478260869565219</v>
      </c>
      <c r="L161" s="76">
        <f t="shared" si="123"/>
        <v>0.32310083256244221</v>
      </c>
      <c r="M161" s="56">
        <v>162.68</v>
      </c>
      <c r="O161" s="4">
        <f t="shared" si="127"/>
        <v>597</v>
      </c>
      <c r="P161" s="4">
        <f t="shared" si="128"/>
        <v>785</v>
      </c>
      <c r="Q161" s="77">
        <f t="shared" si="124"/>
        <v>625.05349357927605</v>
      </c>
      <c r="R161" s="17">
        <f t="shared" si="129"/>
        <v>625.05349357927605</v>
      </c>
      <c r="S161" s="17">
        <f t="shared" si="130"/>
        <v>519.2277616647541</v>
      </c>
      <c r="T161" s="15">
        <f t="shared" si="131"/>
        <v>0.31331144443897507</v>
      </c>
      <c r="U161" s="59">
        <v>74.099999999999994</v>
      </c>
      <c r="V161" s="59">
        <v>74.099999999999994</v>
      </c>
      <c r="W161" s="31">
        <f t="shared" si="125"/>
        <v>0.57868780205364367</v>
      </c>
      <c r="AE161" s="17">
        <f t="shared" si="132"/>
        <v>625.05349357927605</v>
      </c>
      <c r="AF161" s="4">
        <f t="shared" si="133"/>
        <v>0.73462711262523606</v>
      </c>
      <c r="AG161" s="4">
        <f t="shared" si="134"/>
        <v>0</v>
      </c>
      <c r="AH161" s="4">
        <f t="shared" si="135"/>
        <v>1</v>
      </c>
      <c r="AI161" s="4">
        <f t="shared" si="136"/>
        <v>0</v>
      </c>
      <c r="AJ161" s="4">
        <f t="shared" si="137"/>
        <v>1</v>
      </c>
      <c r="AK161" s="16">
        <f t="shared" si="138"/>
        <v>0.83069331984927142</v>
      </c>
      <c r="AL161" s="15">
        <f t="shared" si="139"/>
        <v>0.4839073247026846</v>
      </c>
    </row>
    <row r="162" spans="1:38">
      <c r="A162" s="51" t="s">
        <v>234</v>
      </c>
      <c r="B162" s="55">
        <v>132</v>
      </c>
      <c r="C162" s="56">
        <v>4.5</v>
      </c>
      <c r="D162" s="57">
        <v>341.33</v>
      </c>
      <c r="E162">
        <v>200</v>
      </c>
      <c r="F162" s="23">
        <v>24.8</v>
      </c>
      <c r="G162" s="2">
        <f t="shared" si="126"/>
        <v>31.418455658538829</v>
      </c>
      <c r="H162" s="57">
        <v>2050</v>
      </c>
      <c r="I162" s="31">
        <f t="shared" si="140"/>
        <v>15.530303030303031</v>
      </c>
      <c r="J162">
        <f t="shared" si="141"/>
        <v>0.64</v>
      </c>
      <c r="K162" s="74">
        <f t="shared" si="122"/>
        <v>29.333333333333332</v>
      </c>
      <c r="L162" s="76">
        <f t="shared" si="123"/>
        <v>0.47339700551615443</v>
      </c>
      <c r="M162" s="56">
        <v>225.4</v>
      </c>
      <c r="O162" s="4">
        <f t="shared" si="127"/>
        <v>866</v>
      </c>
      <c r="P162" s="4">
        <f t="shared" si="128"/>
        <v>1141</v>
      </c>
      <c r="Q162" s="77">
        <f t="shared" si="124"/>
        <v>909.92425957126704</v>
      </c>
      <c r="R162" s="17">
        <f t="shared" si="129"/>
        <v>909.92425957126704</v>
      </c>
      <c r="S162" s="17">
        <f t="shared" si="130"/>
        <v>795.43080356024655</v>
      </c>
      <c r="T162" s="15">
        <f t="shared" si="131"/>
        <v>0.28336845768499086</v>
      </c>
      <c r="U162" s="59">
        <v>98.4</v>
      </c>
      <c r="V162" s="59">
        <v>98.4</v>
      </c>
      <c r="W162" s="31">
        <f t="shared" si="125"/>
        <v>0.55824537541383323</v>
      </c>
      <c r="AE162" s="17">
        <f t="shared" si="132"/>
        <v>909.92425957126704</v>
      </c>
      <c r="AF162" s="4">
        <f t="shared" si="133"/>
        <v>0.6402240961599962</v>
      </c>
      <c r="AG162" s="4">
        <f t="shared" si="134"/>
        <v>0</v>
      </c>
      <c r="AH162" s="4">
        <f t="shared" si="135"/>
        <v>1</v>
      </c>
      <c r="AI162" s="4">
        <f t="shared" si="136"/>
        <v>0</v>
      </c>
      <c r="AJ162" s="4">
        <f t="shared" si="137"/>
        <v>1</v>
      </c>
      <c r="AK162" s="16">
        <f t="shared" si="138"/>
        <v>0.87417254259715327</v>
      </c>
      <c r="AL162" s="15">
        <f t="shared" si="139"/>
        <v>2.3931407206098321E-2</v>
      </c>
    </row>
    <row r="163" spans="1:38">
      <c r="A163" s="51" t="s">
        <v>235</v>
      </c>
      <c r="B163" s="55">
        <v>132</v>
      </c>
      <c r="C163" s="56">
        <v>4.5</v>
      </c>
      <c r="D163" s="57">
        <v>341.33</v>
      </c>
      <c r="E163">
        <v>200</v>
      </c>
      <c r="F163" s="23">
        <v>24.8</v>
      </c>
      <c r="G163" s="2">
        <f t="shared" si="126"/>
        <v>31.418455658538829</v>
      </c>
      <c r="H163" s="57">
        <v>2050</v>
      </c>
      <c r="I163" s="31">
        <f t="shared" si="140"/>
        <v>15.530303030303031</v>
      </c>
      <c r="J163">
        <f t="shared" si="141"/>
        <v>0.64</v>
      </c>
      <c r="K163" s="74">
        <f t="shared" si="122"/>
        <v>29.333333333333332</v>
      </c>
      <c r="L163" s="76">
        <f t="shared" si="123"/>
        <v>0.47339700551615443</v>
      </c>
      <c r="M163" s="56">
        <v>307.72000000000003</v>
      </c>
      <c r="O163" s="4">
        <f t="shared" si="127"/>
        <v>866</v>
      </c>
      <c r="P163" s="4">
        <f t="shared" si="128"/>
        <v>1141</v>
      </c>
      <c r="Q163" s="77">
        <f t="shared" si="124"/>
        <v>909.92425957126704</v>
      </c>
      <c r="R163" s="17">
        <f t="shared" si="129"/>
        <v>909.92425957126704</v>
      </c>
      <c r="S163" s="17">
        <f t="shared" si="130"/>
        <v>795.43080356024655</v>
      </c>
      <c r="T163" s="15">
        <f t="shared" si="131"/>
        <v>0.38685954657863975</v>
      </c>
      <c r="U163" s="59">
        <v>73.8</v>
      </c>
      <c r="V163" s="59">
        <v>73.8</v>
      </c>
      <c r="W163" s="31">
        <f t="shared" si="125"/>
        <v>0.55824537541383323</v>
      </c>
      <c r="AE163" s="17">
        <f t="shared" si="132"/>
        <v>909.92425957126704</v>
      </c>
      <c r="AF163" s="4">
        <f t="shared" si="133"/>
        <v>0.6402240961599962</v>
      </c>
      <c r="AG163" s="4">
        <f t="shared" si="134"/>
        <v>0</v>
      </c>
      <c r="AH163" s="4">
        <f t="shared" si="135"/>
        <v>1</v>
      </c>
      <c r="AI163" s="4">
        <f t="shared" si="136"/>
        <v>0</v>
      </c>
      <c r="AJ163" s="4">
        <f t="shared" si="137"/>
        <v>1</v>
      </c>
      <c r="AK163" s="16">
        <f t="shared" si="138"/>
        <v>0.87417254259715327</v>
      </c>
      <c r="AL163" s="15">
        <f t="shared" si="139"/>
        <v>2.3931407206098321E-2</v>
      </c>
    </row>
    <row r="164" spans="1:38">
      <c r="A164" s="51" t="s">
        <v>236</v>
      </c>
      <c r="B164" s="55">
        <v>132</v>
      </c>
      <c r="C164" s="56">
        <v>4.5</v>
      </c>
      <c r="D164" s="57">
        <v>341.33</v>
      </c>
      <c r="E164">
        <v>200</v>
      </c>
      <c r="F164" s="23">
        <v>24.8</v>
      </c>
      <c r="G164" s="2">
        <f t="shared" si="126"/>
        <v>31.418455658538829</v>
      </c>
      <c r="H164" s="57">
        <v>2060</v>
      </c>
      <c r="I164" s="31">
        <f t="shared" si="140"/>
        <v>15.606060606060606</v>
      </c>
      <c r="J164">
        <f t="shared" si="141"/>
        <v>0.64300000000000002</v>
      </c>
      <c r="K164" s="74">
        <f t="shared" si="122"/>
        <v>29.333333333333332</v>
      </c>
      <c r="L164" s="76">
        <f t="shared" si="123"/>
        <v>0.47339700551615443</v>
      </c>
      <c r="M164" s="56">
        <v>270.48</v>
      </c>
      <c r="O164" s="4">
        <f t="shared" si="127"/>
        <v>866</v>
      </c>
      <c r="P164" s="4">
        <f t="shared" si="128"/>
        <v>1141</v>
      </c>
      <c r="Q164" s="77">
        <f t="shared" si="124"/>
        <v>909.92425957126704</v>
      </c>
      <c r="R164" s="17">
        <f t="shared" si="129"/>
        <v>909.92425957126704</v>
      </c>
      <c r="S164" s="17">
        <f t="shared" si="130"/>
        <v>794.30045032547514</v>
      </c>
      <c r="T164" s="15">
        <f t="shared" si="131"/>
        <v>0.34052605646788597</v>
      </c>
      <c r="U164" s="59">
        <v>86.1</v>
      </c>
      <c r="V164" s="59">
        <v>86.1</v>
      </c>
      <c r="W164" s="31">
        <f t="shared" si="125"/>
        <v>0.55824537541383323</v>
      </c>
      <c r="AE164" s="17">
        <f t="shared" si="132"/>
        <v>909.92425957126704</v>
      </c>
      <c r="AF164" s="4">
        <f t="shared" si="133"/>
        <v>0.64334714053150832</v>
      </c>
      <c r="AG164" s="4">
        <f t="shared" si="134"/>
        <v>0</v>
      </c>
      <c r="AH164" s="4">
        <f t="shared" si="135"/>
        <v>1</v>
      </c>
      <c r="AI164" s="4">
        <f t="shared" si="136"/>
        <v>0</v>
      </c>
      <c r="AJ164" s="4">
        <f t="shared" si="137"/>
        <v>1</v>
      </c>
      <c r="AK164" s="16">
        <f t="shared" si="138"/>
        <v>0.87293029279132428</v>
      </c>
      <c r="AL164" s="15">
        <f t="shared" si="139"/>
        <v>3.4302135078258189E-2</v>
      </c>
    </row>
    <row r="165" spans="1:38">
      <c r="A165" s="51" t="s">
        <v>237</v>
      </c>
      <c r="B165" s="55">
        <v>132</v>
      </c>
      <c r="C165" s="56">
        <v>4.5</v>
      </c>
      <c r="D165" s="57">
        <v>341.33</v>
      </c>
      <c r="E165">
        <v>200</v>
      </c>
      <c r="F165" s="23">
        <v>24.8</v>
      </c>
      <c r="G165" s="2">
        <f t="shared" si="126"/>
        <v>31.418455658538829</v>
      </c>
      <c r="H165" s="57">
        <v>2050</v>
      </c>
      <c r="I165" s="31">
        <f t="shared" si="140"/>
        <v>15.530303030303031</v>
      </c>
      <c r="J165">
        <f t="shared" si="141"/>
        <v>0.64</v>
      </c>
      <c r="K165" s="74">
        <f t="shared" si="122"/>
        <v>29.333333333333332</v>
      </c>
      <c r="L165" s="76">
        <f t="shared" si="123"/>
        <v>0.47339700551615443</v>
      </c>
      <c r="M165" s="56">
        <v>405.72</v>
      </c>
      <c r="O165" s="4">
        <f t="shared" si="127"/>
        <v>866</v>
      </c>
      <c r="P165" s="4">
        <f t="shared" si="128"/>
        <v>1141</v>
      </c>
      <c r="Q165" s="77">
        <f t="shared" si="124"/>
        <v>909.92425957126704</v>
      </c>
      <c r="R165" s="17">
        <f t="shared" si="129"/>
        <v>909.92425957126704</v>
      </c>
      <c r="S165" s="17">
        <f t="shared" si="130"/>
        <v>795.43080356024655</v>
      </c>
      <c r="T165" s="15">
        <f t="shared" si="131"/>
        <v>0.51006322383298364</v>
      </c>
      <c r="U165" s="59">
        <v>48.2</v>
      </c>
      <c r="V165" s="59">
        <v>48.2</v>
      </c>
      <c r="W165" s="31">
        <f t="shared" si="125"/>
        <v>0.55824537541383323</v>
      </c>
      <c r="AE165" s="17">
        <f t="shared" si="132"/>
        <v>909.92425957126704</v>
      </c>
      <c r="AF165" s="4">
        <f t="shared" si="133"/>
        <v>0.6402240961599962</v>
      </c>
      <c r="AG165" s="4">
        <f t="shared" si="134"/>
        <v>0</v>
      </c>
      <c r="AH165" s="4">
        <f t="shared" si="135"/>
        <v>1</v>
      </c>
      <c r="AI165" s="4">
        <f t="shared" si="136"/>
        <v>0</v>
      </c>
      <c r="AJ165" s="4">
        <f t="shared" si="137"/>
        <v>1</v>
      </c>
      <c r="AK165" s="16">
        <f t="shared" si="138"/>
        <v>0.87417254259715327</v>
      </c>
      <c r="AL165" s="15">
        <f t="shared" si="139"/>
        <v>2.3931407206098321E-2</v>
      </c>
    </row>
    <row r="166" spans="1:38">
      <c r="A166" s="51" t="s">
        <v>238</v>
      </c>
      <c r="B166" s="55">
        <v>108</v>
      </c>
      <c r="C166" s="56">
        <v>4.5</v>
      </c>
      <c r="D166" s="57">
        <v>341.33</v>
      </c>
      <c r="E166">
        <v>200</v>
      </c>
      <c r="F166" s="23">
        <v>37.299999999999997</v>
      </c>
      <c r="G166" s="2">
        <f t="shared" si="126"/>
        <v>34.614028061719331</v>
      </c>
      <c r="H166" s="57">
        <v>2700</v>
      </c>
      <c r="I166" s="31">
        <f t="shared" si="140"/>
        <v>25</v>
      </c>
      <c r="J166">
        <f t="shared" si="141"/>
        <v>1.0880000000000001</v>
      </c>
      <c r="K166" s="74">
        <f t="shared" si="122"/>
        <v>24</v>
      </c>
      <c r="L166" s="76">
        <f t="shared" si="123"/>
        <v>0.38732482269503549</v>
      </c>
      <c r="M166" s="56">
        <v>443.94</v>
      </c>
      <c r="O166" s="4">
        <f t="shared" si="127"/>
        <v>743</v>
      </c>
      <c r="P166" s="4">
        <f t="shared" si="128"/>
        <v>961</v>
      </c>
      <c r="Q166" s="77">
        <f t="shared" si="124"/>
        <v>786.55669637429412</v>
      </c>
      <c r="R166" s="17">
        <f t="shared" si="129"/>
        <v>786.55669637429412</v>
      </c>
      <c r="S166" s="17">
        <f t="shared" si="130"/>
        <v>475.27559787997922</v>
      </c>
      <c r="T166" s="15">
        <f t="shared" si="131"/>
        <v>0.93406857406575217</v>
      </c>
      <c r="U166" s="59">
        <v>8.3800000000000008</v>
      </c>
      <c r="V166" s="59">
        <v>8.3800000000000008</v>
      </c>
      <c r="W166" s="31">
        <f t="shared" si="125"/>
        <v>0.54229701637732031</v>
      </c>
      <c r="AE166" s="17">
        <f t="shared" si="132"/>
        <v>786.55669637429412</v>
      </c>
      <c r="AF166" s="4">
        <f t="shared" si="133"/>
        <v>1.0883008088512827</v>
      </c>
      <c r="AG166" s="4">
        <f t="shared" si="134"/>
        <v>0</v>
      </c>
      <c r="AH166" s="4">
        <f t="shared" si="135"/>
        <v>1</v>
      </c>
      <c r="AI166" s="4">
        <f t="shared" si="136"/>
        <v>0</v>
      </c>
      <c r="AJ166" s="4">
        <f t="shared" si="137"/>
        <v>1</v>
      </c>
      <c r="AK166" s="16">
        <f t="shared" si="138"/>
        <v>0.6042483651474917</v>
      </c>
      <c r="AL166" s="15">
        <f t="shared" si="139"/>
        <v>4.9012120955393268</v>
      </c>
    </row>
    <row r="167" spans="1:38">
      <c r="A167" s="51" t="s">
        <v>239</v>
      </c>
      <c r="B167" s="55">
        <v>108</v>
      </c>
      <c r="C167" s="56">
        <v>4.16</v>
      </c>
      <c r="D167" s="57">
        <v>341.33</v>
      </c>
      <c r="E167">
        <v>200</v>
      </c>
      <c r="F167" s="23">
        <v>37.299999999999997</v>
      </c>
      <c r="G167" s="2">
        <f t="shared" si="126"/>
        <v>34.614028061719331</v>
      </c>
      <c r="H167" s="57">
        <v>2380</v>
      </c>
      <c r="I167" s="31">
        <f t="shared" si="140"/>
        <v>22.037037037037038</v>
      </c>
      <c r="J167">
        <f t="shared" si="141"/>
        <v>0.96299999999999997</v>
      </c>
      <c r="K167" s="74">
        <f t="shared" si="122"/>
        <v>25.96153846153846</v>
      </c>
      <c r="L167" s="76">
        <f t="shared" si="123"/>
        <v>0.41898117839607196</v>
      </c>
      <c r="M167" s="56">
        <v>250.88</v>
      </c>
      <c r="O167" s="4">
        <f t="shared" si="127"/>
        <v>711</v>
      </c>
      <c r="P167" s="4">
        <f t="shared" si="128"/>
        <v>914</v>
      </c>
      <c r="Q167" s="77">
        <f t="shared" si="124"/>
        <v>754.29632334249027</v>
      </c>
      <c r="R167" s="17">
        <f t="shared" si="129"/>
        <v>754.29632334249027</v>
      </c>
      <c r="S167" s="17">
        <f t="shared" si="130"/>
        <v>521.47170244610595</v>
      </c>
      <c r="T167" s="15">
        <f t="shared" si="131"/>
        <v>0.48109993087482711</v>
      </c>
      <c r="U167" s="59">
        <v>35.92</v>
      </c>
      <c r="V167" s="59">
        <v>35.92</v>
      </c>
      <c r="W167" s="31">
        <f t="shared" si="125"/>
        <v>0.52710267935633259</v>
      </c>
      <c r="AE167" s="17">
        <f t="shared" si="132"/>
        <v>754.29632334249027</v>
      </c>
      <c r="AF167" s="4">
        <f t="shared" si="133"/>
        <v>0.9627424879082267</v>
      </c>
      <c r="AG167" s="4">
        <f t="shared" si="134"/>
        <v>0</v>
      </c>
      <c r="AH167" s="4">
        <f t="shared" si="135"/>
        <v>1</v>
      </c>
      <c r="AI167" s="4">
        <f t="shared" si="136"/>
        <v>0</v>
      </c>
      <c r="AJ167" s="4">
        <f t="shared" si="137"/>
        <v>1</v>
      </c>
      <c r="AK167" s="16">
        <f t="shared" si="138"/>
        <v>0.6913353364037681</v>
      </c>
      <c r="AL167" s="15">
        <f t="shared" si="139"/>
        <v>2.8461066401010804</v>
      </c>
    </row>
    <row r="168" spans="1:38">
      <c r="A168" s="51" t="s">
        <v>240</v>
      </c>
      <c r="B168" s="55">
        <v>108</v>
      </c>
      <c r="C168" s="56">
        <v>4</v>
      </c>
      <c r="D168" s="57">
        <v>341.33</v>
      </c>
      <c r="E168">
        <v>200</v>
      </c>
      <c r="F168" s="23">
        <v>37.299999999999997</v>
      </c>
      <c r="G168" s="2">
        <f t="shared" si="126"/>
        <v>34.614028061719331</v>
      </c>
      <c r="H168" s="57">
        <v>2520</v>
      </c>
      <c r="I168" s="31">
        <f t="shared" si="140"/>
        <v>23.333333333333332</v>
      </c>
      <c r="J168">
        <f t="shared" si="141"/>
        <v>1.0209999999999999</v>
      </c>
      <c r="K168" s="74">
        <f t="shared" si="122"/>
        <v>27</v>
      </c>
      <c r="L168" s="76">
        <f t="shared" si="123"/>
        <v>0.43574042553191489</v>
      </c>
      <c r="M168" s="56">
        <v>188.16</v>
      </c>
      <c r="O168" s="4">
        <f t="shared" si="127"/>
        <v>695</v>
      </c>
      <c r="P168" s="4">
        <f t="shared" si="128"/>
        <v>892</v>
      </c>
      <c r="Q168" s="77">
        <f t="shared" si="124"/>
        <v>739.03856025436676</v>
      </c>
      <c r="R168" s="17">
        <f t="shared" si="129"/>
        <v>739.03856025436676</v>
      </c>
      <c r="S168" s="17">
        <f t="shared" si="130"/>
        <v>481.04477110335279</v>
      </c>
      <c r="T168" s="15">
        <f t="shared" si="131"/>
        <v>0.39114862337745626</v>
      </c>
      <c r="U168" s="59">
        <v>59.28</v>
      </c>
      <c r="V168" s="59">
        <v>59.28</v>
      </c>
      <c r="W168" s="31">
        <f t="shared" si="125"/>
        <v>0.51932977851380635</v>
      </c>
      <c r="AE168" s="17">
        <f t="shared" si="132"/>
        <v>739.03856025436676</v>
      </c>
      <c r="AF168" s="4">
        <f t="shared" si="133"/>
        <v>1.0213401621452411</v>
      </c>
      <c r="AG168" s="4">
        <f t="shared" si="134"/>
        <v>0</v>
      </c>
      <c r="AH168" s="4">
        <f t="shared" si="135"/>
        <v>1</v>
      </c>
      <c r="AI168" s="4">
        <f t="shared" si="136"/>
        <v>0</v>
      </c>
      <c r="AJ168" s="4">
        <f t="shared" si="137"/>
        <v>1</v>
      </c>
      <c r="AK168" s="16">
        <f t="shared" si="138"/>
        <v>0.65090618673237277</v>
      </c>
      <c r="AL168" s="15">
        <f t="shared" si="139"/>
        <v>3.7385143560977863</v>
      </c>
    </row>
    <row r="169" spans="1:38">
      <c r="A169" s="51" t="s">
        <v>241</v>
      </c>
      <c r="B169" s="55">
        <v>108</v>
      </c>
      <c r="C169" s="56">
        <v>4</v>
      </c>
      <c r="D169" s="57">
        <v>341.33</v>
      </c>
      <c r="E169">
        <v>200</v>
      </c>
      <c r="F169" s="23">
        <v>37.299999999999997</v>
      </c>
      <c r="G169" s="2">
        <f t="shared" si="126"/>
        <v>34.614028061719331</v>
      </c>
      <c r="H169" s="57">
        <v>2440</v>
      </c>
      <c r="I169" s="31">
        <f t="shared" si="140"/>
        <v>22.592592592592592</v>
      </c>
      <c r="J169">
        <f t="shared" si="141"/>
        <v>0.98899999999999999</v>
      </c>
      <c r="K169" s="74">
        <f t="shared" si="122"/>
        <v>27</v>
      </c>
      <c r="L169" s="76">
        <f t="shared" si="123"/>
        <v>0.43574042553191489</v>
      </c>
      <c r="M169" s="56">
        <v>148.96</v>
      </c>
      <c r="O169" s="4">
        <f t="shared" si="127"/>
        <v>695</v>
      </c>
      <c r="P169" s="4">
        <f t="shared" si="128"/>
        <v>892</v>
      </c>
      <c r="Q169" s="77">
        <f t="shared" si="124"/>
        <v>739.03856025436676</v>
      </c>
      <c r="R169" s="17">
        <f t="shared" si="129"/>
        <v>739.03856025436676</v>
      </c>
      <c r="S169" s="17">
        <f t="shared" si="130"/>
        <v>497.58257019272475</v>
      </c>
      <c r="T169" s="15">
        <f t="shared" si="131"/>
        <v>0.29936739934902562</v>
      </c>
      <c r="U169" s="59">
        <v>78.5</v>
      </c>
      <c r="V169" s="59">
        <v>78.5</v>
      </c>
      <c r="W169" s="31">
        <f t="shared" si="125"/>
        <v>0.51932977851380635</v>
      </c>
      <c r="AE169" s="17">
        <f t="shared" si="132"/>
        <v>739.03856025436676</v>
      </c>
      <c r="AF169" s="4">
        <f t="shared" si="133"/>
        <v>0.9889166649342811</v>
      </c>
      <c r="AG169" s="4">
        <f t="shared" si="134"/>
        <v>0</v>
      </c>
      <c r="AH169" s="4">
        <f t="shared" si="135"/>
        <v>1</v>
      </c>
      <c r="AI169" s="4">
        <f t="shared" si="136"/>
        <v>0</v>
      </c>
      <c r="AJ169" s="4">
        <f t="shared" si="137"/>
        <v>1</v>
      </c>
      <c r="AK169" s="16">
        <f t="shared" si="138"/>
        <v>0.67328363762435317</v>
      </c>
      <c r="AL169" s="15">
        <f t="shared" si="139"/>
        <v>3.2302965918563995</v>
      </c>
    </row>
    <row r="170" spans="1:38">
      <c r="A170" s="51" t="s">
        <v>242</v>
      </c>
      <c r="B170" s="55">
        <v>108</v>
      </c>
      <c r="C170" s="56">
        <v>4</v>
      </c>
      <c r="D170" s="57">
        <v>341.33</v>
      </c>
      <c r="E170">
        <v>200</v>
      </c>
      <c r="F170" s="23">
        <v>37.299999999999997</v>
      </c>
      <c r="G170" s="2">
        <f t="shared" si="126"/>
        <v>34.614028061719331</v>
      </c>
      <c r="H170" s="57">
        <v>2960</v>
      </c>
      <c r="I170" s="31">
        <f t="shared" si="140"/>
        <v>27.407407407407408</v>
      </c>
      <c r="J170">
        <f t="shared" si="141"/>
        <v>1.2</v>
      </c>
      <c r="K170" s="74">
        <f t="shared" si="122"/>
        <v>27</v>
      </c>
      <c r="L170" s="76">
        <f t="shared" si="123"/>
        <v>0.43574042553191489</v>
      </c>
      <c r="M170" s="56">
        <v>276.36</v>
      </c>
      <c r="O170" s="4">
        <f t="shared" si="127"/>
        <v>695</v>
      </c>
      <c r="P170" s="4">
        <f t="shared" si="128"/>
        <v>892</v>
      </c>
      <c r="Q170" s="77">
        <f t="shared" si="124"/>
        <v>739.03856025436676</v>
      </c>
      <c r="R170" s="17">
        <f t="shared" si="129"/>
        <v>739.03856025436676</v>
      </c>
      <c r="S170" s="17">
        <f t="shared" si="130"/>
        <v>391.68780598006731</v>
      </c>
      <c r="T170" s="15">
        <f t="shared" si="131"/>
        <v>0.70556191890758979</v>
      </c>
      <c r="U170" s="59">
        <v>10</v>
      </c>
      <c r="V170" s="59">
        <v>10</v>
      </c>
      <c r="W170" s="31">
        <f t="shared" si="125"/>
        <v>0.51932977851380635</v>
      </c>
      <c r="AE170" s="17">
        <f t="shared" si="132"/>
        <v>739.03856025436676</v>
      </c>
      <c r="AF170" s="4">
        <f t="shared" si="133"/>
        <v>1.1996693968055214</v>
      </c>
      <c r="AG170" s="4">
        <f t="shared" si="134"/>
        <v>0</v>
      </c>
      <c r="AH170" s="4">
        <f t="shared" si="135"/>
        <v>1</v>
      </c>
      <c r="AI170" s="4">
        <f t="shared" si="136"/>
        <v>0</v>
      </c>
      <c r="AJ170" s="4">
        <f t="shared" si="137"/>
        <v>1</v>
      </c>
      <c r="AK170" s="16">
        <f t="shared" si="138"/>
        <v>0.52999644003048207</v>
      </c>
      <c r="AL170" s="15">
        <f t="shared" si="139"/>
        <v>7.1726294068371566</v>
      </c>
    </row>
    <row r="171" spans="1:38">
      <c r="A171" s="51" t="s">
        <v>243</v>
      </c>
      <c r="B171" s="55">
        <v>108</v>
      </c>
      <c r="C171" s="56">
        <v>4</v>
      </c>
      <c r="D171" s="57">
        <v>341.33</v>
      </c>
      <c r="E171">
        <v>200</v>
      </c>
      <c r="F171" s="23">
        <v>37.299999999999997</v>
      </c>
      <c r="G171" s="2">
        <f t="shared" si="126"/>
        <v>34.614028061719331</v>
      </c>
      <c r="H171" s="57">
        <v>2940</v>
      </c>
      <c r="I171" s="31">
        <f t="shared" si="140"/>
        <v>27.222222222222221</v>
      </c>
      <c r="J171">
        <f t="shared" si="141"/>
        <v>1.1919999999999999</v>
      </c>
      <c r="K171" s="74">
        <f t="shared" si="122"/>
        <v>27</v>
      </c>
      <c r="L171" s="76">
        <f t="shared" si="123"/>
        <v>0.43574042553191489</v>
      </c>
      <c r="M171" s="56">
        <v>205.8</v>
      </c>
      <c r="O171" s="4">
        <f t="shared" si="127"/>
        <v>695</v>
      </c>
      <c r="P171" s="4">
        <f t="shared" si="128"/>
        <v>892</v>
      </c>
      <c r="Q171" s="77">
        <f t="shared" si="124"/>
        <v>739.03856025436676</v>
      </c>
      <c r="R171" s="17">
        <f t="shared" si="129"/>
        <v>739.03856025436676</v>
      </c>
      <c r="S171" s="17">
        <f t="shared" si="130"/>
        <v>395.43452617605385</v>
      </c>
      <c r="T171" s="15">
        <f t="shared" si="131"/>
        <v>0.52044013958552149</v>
      </c>
      <c r="U171" s="59">
        <v>38.75</v>
      </c>
      <c r="V171" s="59">
        <v>38.75</v>
      </c>
      <c r="W171" s="31">
        <f t="shared" si="125"/>
        <v>0.51932977851380635</v>
      </c>
      <c r="AE171" s="17">
        <f t="shared" si="132"/>
        <v>739.03856025436676</v>
      </c>
      <c r="AF171" s="4">
        <f t="shared" si="133"/>
        <v>1.1915635225027814</v>
      </c>
      <c r="AG171" s="4">
        <f t="shared" si="134"/>
        <v>0</v>
      </c>
      <c r="AH171" s="4">
        <f t="shared" si="135"/>
        <v>1</v>
      </c>
      <c r="AI171" s="4">
        <f t="shared" si="136"/>
        <v>0</v>
      </c>
      <c r="AJ171" s="4">
        <f t="shared" si="137"/>
        <v>1</v>
      </c>
      <c r="AK171" s="16">
        <f t="shared" si="138"/>
        <v>0.53506616223103542</v>
      </c>
      <c r="AL171" s="15">
        <f t="shared" si="139"/>
        <v>6.9930765124055654</v>
      </c>
    </row>
    <row r="172" spans="1:38">
      <c r="A172" s="51" t="s">
        <v>244</v>
      </c>
      <c r="B172" s="55">
        <v>108</v>
      </c>
      <c r="C172" s="56">
        <v>4</v>
      </c>
      <c r="D172" s="57">
        <v>341.33</v>
      </c>
      <c r="E172">
        <v>200</v>
      </c>
      <c r="F172" s="23">
        <v>37.299999999999997</v>
      </c>
      <c r="G172" s="2">
        <f t="shared" si="126"/>
        <v>34.614028061719331</v>
      </c>
      <c r="H172" s="57">
        <v>2890</v>
      </c>
      <c r="I172" s="31">
        <f t="shared" si="140"/>
        <v>26.75925925925926</v>
      </c>
      <c r="J172">
        <f t="shared" si="141"/>
        <v>1.171</v>
      </c>
      <c r="K172" s="74">
        <f t="shared" si="122"/>
        <v>27</v>
      </c>
      <c r="L172" s="76">
        <f t="shared" si="123"/>
        <v>0.43574042553191489</v>
      </c>
      <c r="M172" s="56">
        <v>145.04</v>
      </c>
      <c r="O172" s="4">
        <f t="shared" si="127"/>
        <v>695</v>
      </c>
      <c r="P172" s="4">
        <f t="shared" si="128"/>
        <v>892</v>
      </c>
      <c r="Q172" s="77">
        <f t="shared" si="124"/>
        <v>739.03856025436676</v>
      </c>
      <c r="R172" s="17">
        <f t="shared" si="129"/>
        <v>739.03856025436676</v>
      </c>
      <c r="S172" s="17">
        <f t="shared" si="130"/>
        <v>405.41138766741113</v>
      </c>
      <c r="T172" s="15">
        <f t="shared" si="131"/>
        <v>0.35776005413786505</v>
      </c>
      <c r="U172" s="59">
        <v>60</v>
      </c>
      <c r="V172" s="59">
        <v>60</v>
      </c>
      <c r="W172" s="31">
        <f t="shared" si="125"/>
        <v>0.51932977851380635</v>
      </c>
      <c r="AE172" s="17">
        <f t="shared" si="132"/>
        <v>739.03856025436676</v>
      </c>
      <c r="AF172" s="4">
        <f t="shared" si="133"/>
        <v>1.1712988367459312</v>
      </c>
      <c r="AG172" s="4">
        <f t="shared" si="134"/>
        <v>0</v>
      </c>
      <c r="AH172" s="4">
        <f t="shared" si="135"/>
        <v>1</v>
      </c>
      <c r="AI172" s="4">
        <f t="shared" si="136"/>
        <v>0</v>
      </c>
      <c r="AJ172" s="4">
        <f t="shared" si="137"/>
        <v>1</v>
      </c>
      <c r="AK172" s="16">
        <f t="shared" si="138"/>
        <v>0.54856594698911809</v>
      </c>
      <c r="AL172" s="15">
        <f t="shared" si="139"/>
        <v>6.5539679245605846</v>
      </c>
    </row>
    <row r="173" spans="1:38">
      <c r="A173" s="51" t="s">
        <v>245</v>
      </c>
      <c r="B173" s="55">
        <v>108</v>
      </c>
      <c r="C173" s="56">
        <v>4</v>
      </c>
      <c r="D173" s="57">
        <v>341.33</v>
      </c>
      <c r="E173">
        <v>200</v>
      </c>
      <c r="F173" s="23">
        <v>37.299999999999997</v>
      </c>
      <c r="G173" s="2">
        <f t="shared" si="126"/>
        <v>34.614028061719331</v>
      </c>
      <c r="H173" s="57">
        <v>2910</v>
      </c>
      <c r="I173" s="31">
        <f t="shared" si="140"/>
        <v>26.944444444444443</v>
      </c>
      <c r="J173">
        <f t="shared" si="141"/>
        <v>1.179</v>
      </c>
      <c r="K173" s="74">
        <f t="shared" si="122"/>
        <v>27</v>
      </c>
      <c r="L173" s="76">
        <f t="shared" si="123"/>
        <v>0.43574042553191489</v>
      </c>
      <c r="M173" s="56">
        <v>135.24</v>
      </c>
      <c r="O173" s="4">
        <f t="shared" si="127"/>
        <v>695</v>
      </c>
      <c r="P173" s="4">
        <f t="shared" si="128"/>
        <v>892</v>
      </c>
      <c r="Q173" s="77">
        <f t="shared" si="124"/>
        <v>739.03856025436676</v>
      </c>
      <c r="R173" s="17">
        <f t="shared" si="129"/>
        <v>739.03856025436676</v>
      </c>
      <c r="S173" s="17">
        <f t="shared" si="130"/>
        <v>401.58699367274011</v>
      </c>
      <c r="T173" s="15">
        <f t="shared" si="131"/>
        <v>0.33676389457525441</v>
      </c>
      <c r="U173" s="59">
        <v>77.5</v>
      </c>
      <c r="V173" s="59">
        <v>77.5</v>
      </c>
      <c r="W173" s="31">
        <f t="shared" si="125"/>
        <v>0.51932977851380635</v>
      </c>
      <c r="AE173" s="17">
        <f t="shared" si="132"/>
        <v>739.03856025436676</v>
      </c>
      <c r="AF173" s="4">
        <f t="shared" si="133"/>
        <v>1.1794047110486714</v>
      </c>
      <c r="AG173" s="4">
        <f t="shared" si="134"/>
        <v>0</v>
      </c>
      <c r="AH173" s="4">
        <f t="shared" si="135"/>
        <v>1</v>
      </c>
      <c r="AI173" s="4">
        <f t="shared" si="136"/>
        <v>0</v>
      </c>
      <c r="AJ173" s="4">
        <f t="shared" si="137"/>
        <v>1</v>
      </c>
      <c r="AK173" s="16">
        <f t="shared" si="138"/>
        <v>0.54339112364383191</v>
      </c>
      <c r="AL173" s="15">
        <f t="shared" si="139"/>
        <v>6.7279358771441835</v>
      </c>
    </row>
    <row r="174" spans="1:38">
      <c r="A174" s="84"/>
      <c r="K174" s="74"/>
      <c r="L174" s="76"/>
      <c r="O174" s="4"/>
      <c r="P174" s="4"/>
      <c r="Q174" s="77"/>
      <c r="R174" s="17"/>
      <c r="S174" s="17"/>
      <c r="T174" s="15"/>
      <c r="W174" s="31"/>
      <c r="AE174" s="17"/>
      <c r="AF174" s="4"/>
      <c r="AG174" s="4"/>
      <c r="AH174" s="4"/>
      <c r="AI174" s="4"/>
      <c r="AJ174" s="4"/>
      <c r="AK174" s="16"/>
      <c r="AL174" s="15"/>
    </row>
    <row r="175" spans="1:38">
      <c r="A175" s="85" t="s">
        <v>246</v>
      </c>
      <c r="B175" s="85" t="s">
        <v>247</v>
      </c>
      <c r="C175" s="84" t="s">
        <v>208</v>
      </c>
      <c r="G175" s="85" t="s">
        <v>118</v>
      </c>
      <c r="K175" s="74"/>
      <c r="L175" s="76"/>
      <c r="O175" s="4"/>
      <c r="P175" s="4"/>
      <c r="Q175" s="77"/>
      <c r="R175" s="17"/>
      <c r="S175" s="17"/>
      <c r="T175" s="15"/>
      <c r="W175" s="31"/>
      <c r="AE175" s="17"/>
      <c r="AF175" s="4"/>
      <c r="AG175" s="4"/>
      <c r="AH175" s="4"/>
      <c r="AI175" s="4"/>
      <c r="AJ175" s="4"/>
      <c r="AK175" s="16"/>
      <c r="AL175" s="15"/>
    </row>
    <row r="176" spans="1:38">
      <c r="A176" s="50">
        <v>2</v>
      </c>
      <c r="B176" s="55">
        <v>108</v>
      </c>
      <c r="C176" s="55">
        <v>4.8</v>
      </c>
      <c r="D176" s="56">
        <v>291</v>
      </c>
      <c r="E176">
        <v>200</v>
      </c>
      <c r="F176" s="23">
        <v>22.4</v>
      </c>
      <c r="G176" s="2">
        <f t="shared" ref="G176:G210" si="142">22*((F176+8)/10)^0.3</f>
        <v>30.710349283124032</v>
      </c>
      <c r="H176" s="60">
        <v>1701</v>
      </c>
      <c r="I176" s="31">
        <f t="shared" ref="I176:I210" si="143">H176/B176</f>
        <v>15.75</v>
      </c>
      <c r="J176">
        <f t="shared" ref="J176:J210" si="144">ROUND(AF176,3)</f>
        <v>0.60399999999999998</v>
      </c>
      <c r="K176" s="74">
        <f t="shared" si="122"/>
        <v>22.5</v>
      </c>
      <c r="L176" s="76">
        <f t="shared" si="123"/>
        <v>0.30957446808510636</v>
      </c>
      <c r="M176" s="56">
        <v>382.2</v>
      </c>
      <c r="O176" s="4">
        <f t="shared" ref="O176:O210" si="145">ROUND((0.85*F176*(B176-2*C176)^2+D176*(B176*B176-(B176-2*C176)^2))*PI()/4000,0)</f>
        <v>598</v>
      </c>
      <c r="P176" s="4">
        <f t="shared" ref="P176:P210" si="146">ROUND((0.85*F176+6*C176*D176/(B176-2*C176))*PI()*(B176-2*C176)^2/4000,0)</f>
        <v>792</v>
      </c>
      <c r="Q176" s="77">
        <f t="shared" si="124"/>
        <v>623.20431947080885</v>
      </c>
      <c r="R176" s="17">
        <f t="shared" ref="R176:R210" si="147">0.00025*PI()*((B176*B176-(B176-2*C176)^2)*D176*AJ176+F176*(B176-2*C176)^2*(1+AI176*C176*D176/(B176*F176)))</f>
        <v>623.20431947080897</v>
      </c>
      <c r="S176" s="17">
        <f t="shared" ref="S176:S210" si="148">AK176*R176</f>
        <v>553.70005361639653</v>
      </c>
      <c r="T176" s="15">
        <f t="shared" ref="T176:T210" si="149">M176/S176</f>
        <v>0.6902654198852366</v>
      </c>
      <c r="U176" s="61">
        <v>10.8</v>
      </c>
      <c r="V176" s="61">
        <v>10.8</v>
      </c>
      <c r="W176" s="31">
        <f t="shared" si="125"/>
        <v>0.5983877207092122</v>
      </c>
      <c r="AE176" s="17">
        <f t="shared" ref="AE176:AE210" si="150">0.00025*PI()*((B176*B176-(B176-2*C176)^2)*D176+F176*(B176-2*C176)^2)</f>
        <v>623.20431947080897</v>
      </c>
      <c r="AF176" s="4">
        <f t="shared" ref="AF176:AF210" si="151">SQRT((64*AE176*H176*H176)/(PI()^3*((B176^4-(B176-2*C176)^4)*E176+(B176-2*C176)^4*G176*0.6)))</f>
        <v>0.60445523821031188</v>
      </c>
      <c r="AG176" s="4">
        <f t="shared" ref="AG176:AG210" si="152">IF(AF176&gt;0.5,0,AL176)</f>
        <v>0</v>
      </c>
      <c r="AH176" s="4">
        <f t="shared" ref="AH176:AH210" si="153">IF((0.25*(3+2*AF176))&gt;1,1,(0.25*(3+2*AF176)))</f>
        <v>1</v>
      </c>
      <c r="AI176" s="4">
        <f t="shared" ref="AI176:AI210" si="154">AG176</f>
        <v>0</v>
      </c>
      <c r="AJ176" s="4">
        <f t="shared" ref="AJ176:AJ210" si="155">AH176</f>
        <v>1</v>
      </c>
      <c r="AK176" s="16">
        <f t="shared" ref="AK176:AK210" si="156">IF(J176&lt;0.2,1,1/(0.5*(1+0.21*(J176-0.2)+J176*J176)+SQRT((0.5*(1+0.21*(J176-0.2)+J176*J176))^2-J176*J176)))</f>
        <v>0.88847274692602951</v>
      </c>
      <c r="AL176" s="15">
        <f t="shared" ref="AL176:AL210" si="157">IF((4.9-18.5*AF176+17*AF176*AF176)&lt;0,0,(4.9-18.5*AF176+17*AF176*AF176))</f>
        <v>0</v>
      </c>
    </row>
    <row r="177" spans="1:38">
      <c r="A177" s="50">
        <v>3</v>
      </c>
      <c r="B177" s="55">
        <v>108</v>
      </c>
      <c r="C177" s="55">
        <v>4.5</v>
      </c>
      <c r="D177" s="56">
        <v>291</v>
      </c>
      <c r="E177">
        <v>200</v>
      </c>
      <c r="F177" s="23">
        <v>28</v>
      </c>
      <c r="G177" s="2">
        <f t="shared" si="142"/>
        <v>32.308249722965833</v>
      </c>
      <c r="H177" s="60">
        <v>1674</v>
      </c>
      <c r="I177" s="31">
        <f t="shared" si="143"/>
        <v>15.5</v>
      </c>
      <c r="J177">
        <f t="shared" si="144"/>
        <v>0.61299999999999999</v>
      </c>
      <c r="K177" s="74">
        <f t="shared" si="122"/>
        <v>24</v>
      </c>
      <c r="L177" s="76">
        <f t="shared" si="123"/>
        <v>0.33021276595744681</v>
      </c>
      <c r="M177" s="56">
        <v>323.39999999999998</v>
      </c>
      <c r="O177" s="4">
        <f t="shared" si="145"/>
        <v>609</v>
      </c>
      <c r="P177" s="4">
        <f t="shared" si="146"/>
        <v>794</v>
      </c>
      <c r="Q177" s="77">
        <f t="shared" si="124"/>
        <v>641.32550970198372</v>
      </c>
      <c r="R177" s="17">
        <f t="shared" si="147"/>
        <v>641.32550970198383</v>
      </c>
      <c r="S177" s="17">
        <f t="shared" si="148"/>
        <v>567.5731243633445</v>
      </c>
      <c r="T177" s="15">
        <f t="shared" si="149"/>
        <v>0.56979442140211045</v>
      </c>
      <c r="U177" s="61">
        <v>18</v>
      </c>
      <c r="V177" s="61">
        <v>18</v>
      </c>
      <c r="W177" s="31">
        <f t="shared" si="125"/>
        <v>0.55957541892517648</v>
      </c>
      <c r="AE177" s="17">
        <f t="shared" si="150"/>
        <v>641.32550970198383</v>
      </c>
      <c r="AF177" s="4">
        <f t="shared" si="151"/>
        <v>0.61336939487255049</v>
      </c>
      <c r="AG177" s="4">
        <f t="shared" si="152"/>
        <v>0</v>
      </c>
      <c r="AH177" s="4">
        <f t="shared" si="153"/>
        <v>1</v>
      </c>
      <c r="AI177" s="4">
        <f t="shared" si="154"/>
        <v>0</v>
      </c>
      <c r="AJ177" s="4">
        <f t="shared" si="155"/>
        <v>1</v>
      </c>
      <c r="AK177" s="16">
        <f t="shared" si="156"/>
        <v>0.88500007527704438</v>
      </c>
      <c r="AL177" s="15">
        <f t="shared" si="157"/>
        <v>0</v>
      </c>
    </row>
    <row r="178" spans="1:38">
      <c r="A178" s="50">
        <v>4</v>
      </c>
      <c r="B178" s="55">
        <v>108</v>
      </c>
      <c r="C178" s="55">
        <v>3.9</v>
      </c>
      <c r="D178" s="56">
        <v>291</v>
      </c>
      <c r="E178">
        <v>200</v>
      </c>
      <c r="F178" s="23">
        <v>22.4</v>
      </c>
      <c r="G178" s="2">
        <f t="shared" si="142"/>
        <v>30.710349283124032</v>
      </c>
      <c r="H178" s="60">
        <v>1674</v>
      </c>
      <c r="I178" s="31">
        <f t="shared" si="143"/>
        <v>15.5</v>
      </c>
      <c r="J178">
        <f t="shared" si="144"/>
        <v>0.59599999999999997</v>
      </c>
      <c r="K178" s="74">
        <f t="shared" si="122"/>
        <v>27.692307692307693</v>
      </c>
      <c r="L178" s="76">
        <f t="shared" si="123"/>
        <v>0.38101472995090013</v>
      </c>
      <c r="M178" s="56">
        <v>392</v>
      </c>
      <c r="O178" s="4">
        <f t="shared" si="145"/>
        <v>521</v>
      </c>
      <c r="P178" s="4">
        <f t="shared" si="146"/>
        <v>686</v>
      </c>
      <c r="Q178" s="77">
        <f t="shared" si="124"/>
        <v>547.79107268858456</v>
      </c>
      <c r="R178" s="17">
        <f t="shared" si="147"/>
        <v>547.79107268858456</v>
      </c>
      <c r="S178" s="17">
        <f t="shared" si="148"/>
        <v>488.35820156221206</v>
      </c>
      <c r="T178" s="15">
        <f t="shared" si="149"/>
        <v>0.80268949870408401</v>
      </c>
      <c r="U178" s="61">
        <v>10.8</v>
      </c>
      <c r="V178" s="61">
        <v>10.8</v>
      </c>
      <c r="W178" s="31">
        <f t="shared" si="125"/>
        <v>0.56131559515507001</v>
      </c>
      <c r="AE178" s="17">
        <f t="shared" si="150"/>
        <v>547.79107268858456</v>
      </c>
      <c r="AF178" s="4">
        <f t="shared" si="151"/>
        <v>0.5964438684870137</v>
      </c>
      <c r="AG178" s="4">
        <f t="shared" si="152"/>
        <v>0</v>
      </c>
      <c r="AH178" s="4">
        <f t="shared" si="153"/>
        <v>1</v>
      </c>
      <c r="AI178" s="4">
        <f t="shared" si="154"/>
        <v>0</v>
      </c>
      <c r="AJ178" s="4">
        <f t="shared" si="155"/>
        <v>1</v>
      </c>
      <c r="AK178" s="16">
        <f t="shared" si="156"/>
        <v>0.89150449123846953</v>
      </c>
      <c r="AL178" s="15">
        <f t="shared" si="157"/>
        <v>0</v>
      </c>
    </row>
    <row r="179" spans="1:38">
      <c r="A179" s="50">
        <v>5</v>
      </c>
      <c r="B179" s="55">
        <v>108</v>
      </c>
      <c r="C179" s="55">
        <v>4.5</v>
      </c>
      <c r="D179" s="56">
        <v>291</v>
      </c>
      <c r="E179">
        <v>200</v>
      </c>
      <c r="F179" s="23">
        <v>28</v>
      </c>
      <c r="G179" s="2">
        <f t="shared" si="142"/>
        <v>32.308249722965833</v>
      </c>
      <c r="H179" s="60">
        <v>1674</v>
      </c>
      <c r="I179" s="31">
        <f t="shared" si="143"/>
        <v>15.5</v>
      </c>
      <c r="J179">
        <f t="shared" si="144"/>
        <v>0.61299999999999999</v>
      </c>
      <c r="K179" s="74">
        <f t="shared" si="122"/>
        <v>24</v>
      </c>
      <c r="L179" s="76">
        <f t="shared" si="123"/>
        <v>0.33021276595744681</v>
      </c>
      <c r="M179" s="56">
        <v>401.8</v>
      </c>
      <c r="O179" s="4">
        <f t="shared" si="145"/>
        <v>609</v>
      </c>
      <c r="P179" s="4">
        <f t="shared" si="146"/>
        <v>794</v>
      </c>
      <c r="Q179" s="77">
        <f t="shared" si="124"/>
        <v>641.32550970198372</v>
      </c>
      <c r="R179" s="17">
        <f t="shared" si="147"/>
        <v>641.32550970198383</v>
      </c>
      <c r="S179" s="17">
        <f t="shared" si="148"/>
        <v>567.5731243633445</v>
      </c>
      <c r="T179" s="15">
        <f t="shared" si="149"/>
        <v>0.70792640234807669</v>
      </c>
      <c r="U179" s="61">
        <v>18</v>
      </c>
      <c r="V179" s="61">
        <v>18</v>
      </c>
      <c r="W179" s="31">
        <f t="shared" si="125"/>
        <v>0.55957541892517648</v>
      </c>
      <c r="AE179" s="17">
        <f t="shared" si="150"/>
        <v>641.32550970198383</v>
      </c>
      <c r="AF179" s="4">
        <f t="shared" si="151"/>
        <v>0.61336939487255049</v>
      </c>
      <c r="AG179" s="4">
        <f t="shared" si="152"/>
        <v>0</v>
      </c>
      <c r="AH179" s="4">
        <f t="shared" si="153"/>
        <v>1</v>
      </c>
      <c r="AI179" s="4">
        <f t="shared" si="154"/>
        <v>0</v>
      </c>
      <c r="AJ179" s="4">
        <f t="shared" si="155"/>
        <v>1</v>
      </c>
      <c r="AK179" s="16">
        <f t="shared" si="156"/>
        <v>0.88500007527704438</v>
      </c>
      <c r="AL179" s="15">
        <f t="shared" si="157"/>
        <v>0</v>
      </c>
    </row>
    <row r="180" spans="1:38">
      <c r="A180" s="50">
        <v>6</v>
      </c>
      <c r="B180" s="55">
        <v>108</v>
      </c>
      <c r="C180" s="55">
        <v>4.9000000000000004</v>
      </c>
      <c r="D180" s="56">
        <v>291</v>
      </c>
      <c r="E180">
        <v>200</v>
      </c>
      <c r="F180" s="23">
        <v>28</v>
      </c>
      <c r="G180" s="2">
        <f t="shared" si="142"/>
        <v>32.308249722965833</v>
      </c>
      <c r="H180" s="60">
        <v>1674</v>
      </c>
      <c r="I180" s="31">
        <f t="shared" si="143"/>
        <v>15.5</v>
      </c>
      <c r="J180">
        <f t="shared" si="144"/>
        <v>0.61199999999999999</v>
      </c>
      <c r="K180" s="74">
        <f t="shared" si="122"/>
        <v>22.04081632653061</v>
      </c>
      <c r="L180" s="76">
        <f t="shared" si="123"/>
        <v>0.30325662179765517</v>
      </c>
      <c r="M180" s="56">
        <v>465.5</v>
      </c>
      <c r="O180" s="4">
        <f t="shared" si="145"/>
        <v>642</v>
      </c>
      <c r="P180" s="4">
        <f t="shared" si="146"/>
        <v>840</v>
      </c>
      <c r="Q180" s="77">
        <f t="shared" si="124"/>
        <v>673.91237065172766</v>
      </c>
      <c r="R180" s="17">
        <f t="shared" si="147"/>
        <v>673.91237065172777</v>
      </c>
      <c r="S180" s="17">
        <f t="shared" si="148"/>
        <v>596.67474519107122</v>
      </c>
      <c r="T180" s="15">
        <f t="shared" si="149"/>
        <v>0.78015703488662724</v>
      </c>
      <c r="U180" s="61">
        <v>13.5</v>
      </c>
      <c r="V180" s="61">
        <v>13.5</v>
      </c>
      <c r="W180" s="31">
        <f t="shared" si="125"/>
        <v>0.57594818118261681</v>
      </c>
      <c r="AE180" s="17">
        <f t="shared" si="150"/>
        <v>673.91237065172777</v>
      </c>
      <c r="AF180" s="4">
        <f t="shared" si="151"/>
        <v>0.61180545073884363</v>
      </c>
      <c r="AG180" s="4">
        <f t="shared" si="152"/>
        <v>0</v>
      </c>
      <c r="AH180" s="4">
        <f t="shared" si="153"/>
        <v>1</v>
      </c>
      <c r="AI180" s="4">
        <f t="shared" si="154"/>
        <v>0</v>
      </c>
      <c r="AJ180" s="4">
        <f t="shared" si="155"/>
        <v>1</v>
      </c>
      <c r="AK180" s="16">
        <f t="shared" si="156"/>
        <v>0.88538921553560213</v>
      </c>
      <c r="AL180" s="15">
        <f t="shared" si="157"/>
        <v>0</v>
      </c>
    </row>
    <row r="181" spans="1:38">
      <c r="A181" s="50">
        <v>7</v>
      </c>
      <c r="B181" s="55">
        <v>108</v>
      </c>
      <c r="C181" s="55">
        <v>4.5</v>
      </c>
      <c r="D181" s="56">
        <v>291</v>
      </c>
      <c r="E181">
        <v>200</v>
      </c>
      <c r="F181" s="23">
        <v>22.4</v>
      </c>
      <c r="G181" s="2">
        <f t="shared" si="142"/>
        <v>30.710349283124032</v>
      </c>
      <c r="H181" s="60">
        <v>1674</v>
      </c>
      <c r="I181" s="31">
        <f t="shared" si="143"/>
        <v>15.5</v>
      </c>
      <c r="J181">
        <f t="shared" si="144"/>
        <v>0.59499999999999997</v>
      </c>
      <c r="K181" s="74">
        <f t="shared" si="122"/>
        <v>24</v>
      </c>
      <c r="L181" s="76">
        <f t="shared" si="123"/>
        <v>0.33021276595744681</v>
      </c>
      <c r="M181" s="56">
        <v>421.4</v>
      </c>
      <c r="O181" s="4">
        <f t="shared" si="145"/>
        <v>572</v>
      </c>
      <c r="P181" s="4">
        <f t="shared" si="146"/>
        <v>757</v>
      </c>
      <c r="Q181" s="77">
        <f t="shared" si="124"/>
        <v>598.2184602650168</v>
      </c>
      <c r="R181" s="17">
        <f t="shared" si="147"/>
        <v>598.2184602650168</v>
      </c>
      <c r="S181" s="17">
        <f t="shared" si="148"/>
        <v>533.53900609182097</v>
      </c>
      <c r="T181" s="15">
        <f t="shared" si="149"/>
        <v>0.7898204164804361</v>
      </c>
      <c r="U181" s="61">
        <v>13.5</v>
      </c>
      <c r="V181" s="61">
        <v>13.5</v>
      </c>
      <c r="W181" s="31">
        <f t="shared" si="125"/>
        <v>0.58692586872733166</v>
      </c>
      <c r="AE181" s="17">
        <f t="shared" si="150"/>
        <v>598.2184602650168</v>
      </c>
      <c r="AF181" s="4">
        <f t="shared" si="151"/>
        <v>0.59518301248538141</v>
      </c>
      <c r="AG181" s="4">
        <f t="shared" si="152"/>
        <v>0</v>
      </c>
      <c r="AH181" s="4">
        <f t="shared" si="153"/>
        <v>1</v>
      </c>
      <c r="AI181" s="4">
        <f t="shared" si="154"/>
        <v>0</v>
      </c>
      <c r="AJ181" s="4">
        <f t="shared" si="155"/>
        <v>1</v>
      </c>
      <c r="AK181" s="16">
        <f t="shared" si="156"/>
        <v>0.89187987588256279</v>
      </c>
      <c r="AL181" s="15">
        <f t="shared" si="157"/>
        <v>0</v>
      </c>
    </row>
    <row r="182" spans="1:38">
      <c r="A182" s="50">
        <v>8</v>
      </c>
      <c r="B182" s="55">
        <v>108</v>
      </c>
      <c r="C182" s="55">
        <v>4.8</v>
      </c>
      <c r="D182" s="56">
        <v>291</v>
      </c>
      <c r="E182">
        <v>200</v>
      </c>
      <c r="F182" s="23">
        <v>22.4</v>
      </c>
      <c r="G182" s="2">
        <f t="shared" si="142"/>
        <v>30.710349283124032</v>
      </c>
      <c r="H182" s="60">
        <v>1701</v>
      </c>
      <c r="I182" s="31">
        <f t="shared" si="143"/>
        <v>15.75</v>
      </c>
      <c r="J182">
        <f t="shared" si="144"/>
        <v>0.60399999999999998</v>
      </c>
      <c r="K182" s="74">
        <f t="shared" si="122"/>
        <v>22.5</v>
      </c>
      <c r="L182" s="76">
        <f t="shared" si="123"/>
        <v>0.30957446808510636</v>
      </c>
      <c r="M182" s="56">
        <v>392</v>
      </c>
      <c r="O182" s="4">
        <f t="shared" si="145"/>
        <v>598</v>
      </c>
      <c r="P182" s="4">
        <f t="shared" si="146"/>
        <v>792</v>
      </c>
      <c r="Q182" s="77">
        <f t="shared" si="124"/>
        <v>623.20431947080885</v>
      </c>
      <c r="R182" s="17">
        <f t="shared" si="147"/>
        <v>623.20431947080897</v>
      </c>
      <c r="S182" s="17">
        <f t="shared" si="148"/>
        <v>553.70005361639653</v>
      </c>
      <c r="T182" s="15">
        <f t="shared" si="149"/>
        <v>0.70796453321562736</v>
      </c>
      <c r="U182" s="61">
        <v>13.5</v>
      </c>
      <c r="V182" s="61">
        <v>13.5</v>
      </c>
      <c r="W182" s="31">
        <f t="shared" si="125"/>
        <v>0.5983877207092122</v>
      </c>
      <c r="AE182" s="17">
        <f t="shared" si="150"/>
        <v>623.20431947080897</v>
      </c>
      <c r="AF182" s="4">
        <f t="shared" si="151"/>
        <v>0.60445523821031188</v>
      </c>
      <c r="AG182" s="4">
        <f t="shared" si="152"/>
        <v>0</v>
      </c>
      <c r="AH182" s="4">
        <f t="shared" si="153"/>
        <v>1</v>
      </c>
      <c r="AI182" s="4">
        <f t="shared" si="154"/>
        <v>0</v>
      </c>
      <c r="AJ182" s="4">
        <f t="shared" si="155"/>
        <v>1</v>
      </c>
      <c r="AK182" s="16">
        <f t="shared" si="156"/>
        <v>0.88847274692602951</v>
      </c>
      <c r="AL182" s="15">
        <f t="shared" si="157"/>
        <v>0</v>
      </c>
    </row>
    <row r="183" spans="1:38">
      <c r="A183" s="50">
        <v>9</v>
      </c>
      <c r="B183" s="55">
        <v>108</v>
      </c>
      <c r="C183" s="55">
        <v>4.8</v>
      </c>
      <c r="D183" s="56">
        <v>291</v>
      </c>
      <c r="E183">
        <v>200</v>
      </c>
      <c r="F183" s="23">
        <v>22.4</v>
      </c>
      <c r="G183" s="2">
        <f t="shared" si="142"/>
        <v>30.710349283124032</v>
      </c>
      <c r="H183" s="60">
        <v>1701</v>
      </c>
      <c r="I183" s="31">
        <f t="shared" si="143"/>
        <v>15.75</v>
      </c>
      <c r="J183">
        <f t="shared" si="144"/>
        <v>0.60399999999999998</v>
      </c>
      <c r="K183" s="74">
        <f t="shared" si="122"/>
        <v>22.5</v>
      </c>
      <c r="L183" s="76">
        <f t="shared" si="123"/>
        <v>0.30957446808510636</v>
      </c>
      <c r="M183" s="56">
        <v>392</v>
      </c>
      <c r="O183" s="4">
        <f t="shared" si="145"/>
        <v>598</v>
      </c>
      <c r="P183" s="4">
        <f t="shared" si="146"/>
        <v>792</v>
      </c>
      <c r="Q183" s="77">
        <f t="shared" si="124"/>
        <v>623.20431947080885</v>
      </c>
      <c r="R183" s="17">
        <f t="shared" si="147"/>
        <v>623.20431947080897</v>
      </c>
      <c r="S183" s="17">
        <f t="shared" si="148"/>
        <v>553.70005361639653</v>
      </c>
      <c r="T183" s="15">
        <f t="shared" si="149"/>
        <v>0.70796453321562736</v>
      </c>
      <c r="U183" s="61">
        <v>18</v>
      </c>
      <c r="V183" s="61">
        <v>18</v>
      </c>
      <c r="W183" s="31">
        <f t="shared" si="125"/>
        <v>0.5983877207092122</v>
      </c>
      <c r="AE183" s="17">
        <f t="shared" si="150"/>
        <v>623.20431947080897</v>
      </c>
      <c r="AF183" s="4">
        <f t="shared" si="151"/>
        <v>0.60445523821031188</v>
      </c>
      <c r="AG183" s="4">
        <f t="shared" si="152"/>
        <v>0</v>
      </c>
      <c r="AH183" s="4">
        <f t="shared" si="153"/>
        <v>1</v>
      </c>
      <c r="AI183" s="4">
        <f t="shared" si="154"/>
        <v>0</v>
      </c>
      <c r="AJ183" s="4">
        <f t="shared" si="155"/>
        <v>1</v>
      </c>
      <c r="AK183" s="16">
        <f t="shared" si="156"/>
        <v>0.88847274692602951</v>
      </c>
      <c r="AL183" s="15">
        <f t="shared" si="157"/>
        <v>0</v>
      </c>
    </row>
    <row r="184" spans="1:38">
      <c r="A184" s="50">
        <v>10</v>
      </c>
      <c r="B184" s="55">
        <v>108</v>
      </c>
      <c r="C184" s="55">
        <v>4.8</v>
      </c>
      <c r="D184" s="56">
        <v>291</v>
      </c>
      <c r="E184">
        <v>200</v>
      </c>
      <c r="F184" s="23">
        <v>22.4</v>
      </c>
      <c r="G184" s="2">
        <f t="shared" si="142"/>
        <v>30.710349283124032</v>
      </c>
      <c r="H184" s="60">
        <v>1701</v>
      </c>
      <c r="I184" s="31">
        <f t="shared" si="143"/>
        <v>15.75</v>
      </c>
      <c r="J184">
        <f t="shared" si="144"/>
        <v>0.60399999999999998</v>
      </c>
      <c r="K184" s="74">
        <f t="shared" si="122"/>
        <v>22.5</v>
      </c>
      <c r="L184" s="76">
        <f t="shared" si="123"/>
        <v>0.30957446808510636</v>
      </c>
      <c r="M184" s="56">
        <v>416.5</v>
      </c>
      <c r="O184" s="4">
        <f t="shared" si="145"/>
        <v>598</v>
      </c>
      <c r="P184" s="4">
        <f t="shared" si="146"/>
        <v>792</v>
      </c>
      <c r="Q184" s="77">
        <f t="shared" si="124"/>
        <v>623.20431947080885</v>
      </c>
      <c r="R184" s="17">
        <f t="shared" si="147"/>
        <v>623.20431947080897</v>
      </c>
      <c r="S184" s="17">
        <f t="shared" si="148"/>
        <v>553.70005361639653</v>
      </c>
      <c r="T184" s="15">
        <f t="shared" si="149"/>
        <v>0.75221231654160403</v>
      </c>
      <c r="U184" s="61">
        <v>10.8</v>
      </c>
      <c r="V184" s="61">
        <v>10.8</v>
      </c>
      <c r="W184" s="31">
        <f t="shared" si="125"/>
        <v>0.5983877207092122</v>
      </c>
      <c r="AE184" s="17">
        <f t="shared" si="150"/>
        <v>623.20431947080897</v>
      </c>
      <c r="AF184" s="4">
        <f t="shared" si="151"/>
        <v>0.60445523821031188</v>
      </c>
      <c r="AG184" s="4">
        <f t="shared" si="152"/>
        <v>0</v>
      </c>
      <c r="AH184" s="4">
        <f t="shared" si="153"/>
        <v>1</v>
      </c>
      <c r="AI184" s="4">
        <f t="shared" si="154"/>
        <v>0</v>
      </c>
      <c r="AJ184" s="4">
        <f t="shared" si="155"/>
        <v>1</v>
      </c>
      <c r="AK184" s="16">
        <f t="shared" si="156"/>
        <v>0.88847274692602951</v>
      </c>
      <c r="AL184" s="15">
        <f t="shared" si="157"/>
        <v>0</v>
      </c>
    </row>
    <row r="185" spans="1:38">
      <c r="A185" s="50">
        <v>11</v>
      </c>
      <c r="B185" s="55">
        <v>108</v>
      </c>
      <c r="C185" s="55">
        <v>4.5</v>
      </c>
      <c r="D185" s="56">
        <v>291</v>
      </c>
      <c r="E185">
        <v>200</v>
      </c>
      <c r="F185" s="23">
        <v>22.4</v>
      </c>
      <c r="G185" s="2">
        <f t="shared" si="142"/>
        <v>30.710349283124032</v>
      </c>
      <c r="H185" s="60">
        <v>1674</v>
      </c>
      <c r="I185" s="31">
        <f t="shared" si="143"/>
        <v>15.5</v>
      </c>
      <c r="J185">
        <f t="shared" si="144"/>
        <v>0.59499999999999997</v>
      </c>
      <c r="K185" s="74">
        <f t="shared" si="122"/>
        <v>24</v>
      </c>
      <c r="L185" s="76">
        <f t="shared" si="123"/>
        <v>0.33021276595744681</v>
      </c>
      <c r="M185" s="56">
        <v>392</v>
      </c>
      <c r="O185" s="4">
        <f t="shared" si="145"/>
        <v>572</v>
      </c>
      <c r="P185" s="4">
        <f t="shared" si="146"/>
        <v>757</v>
      </c>
      <c r="Q185" s="77">
        <f t="shared" si="124"/>
        <v>598.2184602650168</v>
      </c>
      <c r="R185" s="17">
        <f t="shared" si="147"/>
        <v>598.2184602650168</v>
      </c>
      <c r="S185" s="17">
        <f t="shared" si="148"/>
        <v>533.53900609182097</v>
      </c>
      <c r="T185" s="15">
        <f t="shared" si="149"/>
        <v>0.73471666649342904</v>
      </c>
      <c r="U185" s="61">
        <v>13.5</v>
      </c>
      <c r="V185" s="61">
        <v>13.5</v>
      </c>
      <c r="W185" s="31">
        <f t="shared" si="125"/>
        <v>0.58692586872733166</v>
      </c>
      <c r="AE185" s="17">
        <f t="shared" si="150"/>
        <v>598.2184602650168</v>
      </c>
      <c r="AF185" s="4">
        <f t="shared" si="151"/>
        <v>0.59518301248538141</v>
      </c>
      <c r="AG185" s="4">
        <f t="shared" si="152"/>
        <v>0</v>
      </c>
      <c r="AH185" s="4">
        <f t="shared" si="153"/>
        <v>1</v>
      </c>
      <c r="AI185" s="4">
        <f t="shared" si="154"/>
        <v>0</v>
      </c>
      <c r="AJ185" s="4">
        <f t="shared" si="155"/>
        <v>1</v>
      </c>
      <c r="AK185" s="16">
        <f t="shared" si="156"/>
        <v>0.89187987588256279</v>
      </c>
      <c r="AL185" s="15">
        <f t="shared" si="157"/>
        <v>0</v>
      </c>
    </row>
    <row r="186" spans="1:38">
      <c r="A186" s="50">
        <v>12</v>
      </c>
      <c r="B186" s="55">
        <v>108</v>
      </c>
      <c r="C186" s="55">
        <v>4.5</v>
      </c>
      <c r="D186" s="56">
        <v>291</v>
      </c>
      <c r="E186">
        <v>200</v>
      </c>
      <c r="F186" s="23">
        <v>22.4</v>
      </c>
      <c r="G186" s="2">
        <f t="shared" si="142"/>
        <v>30.710349283124032</v>
      </c>
      <c r="H186" s="60">
        <v>1701</v>
      </c>
      <c r="I186" s="31">
        <f t="shared" si="143"/>
        <v>15.75</v>
      </c>
      <c r="J186">
        <f t="shared" si="144"/>
        <v>0.60499999999999998</v>
      </c>
      <c r="K186" s="74">
        <f t="shared" si="122"/>
        <v>24</v>
      </c>
      <c r="L186" s="76">
        <f t="shared" si="123"/>
        <v>0.33021276595744681</v>
      </c>
      <c r="M186" s="56">
        <v>362.6</v>
      </c>
      <c r="O186" s="4">
        <f t="shared" si="145"/>
        <v>572</v>
      </c>
      <c r="P186" s="4">
        <f t="shared" si="146"/>
        <v>757</v>
      </c>
      <c r="Q186" s="77">
        <f t="shared" si="124"/>
        <v>598.2184602650168</v>
      </c>
      <c r="R186" s="17">
        <f t="shared" si="147"/>
        <v>598.2184602650168</v>
      </c>
      <c r="S186" s="17">
        <f t="shared" si="148"/>
        <v>531.27192891255459</v>
      </c>
      <c r="T186" s="15">
        <f t="shared" si="149"/>
        <v>0.68251300373086843</v>
      </c>
      <c r="U186" s="61">
        <v>27</v>
      </c>
      <c r="V186" s="61">
        <v>27</v>
      </c>
      <c r="W186" s="31">
        <f t="shared" si="125"/>
        <v>0.58692586872733166</v>
      </c>
      <c r="AE186" s="17">
        <f t="shared" si="150"/>
        <v>598.2184602650168</v>
      </c>
      <c r="AF186" s="4">
        <f t="shared" si="151"/>
        <v>0.60478273849321018</v>
      </c>
      <c r="AG186" s="4">
        <f t="shared" si="152"/>
        <v>0</v>
      </c>
      <c r="AH186" s="4">
        <f t="shared" si="153"/>
        <v>1</v>
      </c>
      <c r="AI186" s="4">
        <f t="shared" si="154"/>
        <v>0</v>
      </c>
      <c r="AJ186" s="4">
        <f t="shared" si="155"/>
        <v>1</v>
      </c>
      <c r="AK186" s="16">
        <f t="shared" si="156"/>
        <v>0.88809016137214447</v>
      </c>
      <c r="AL186" s="15">
        <f t="shared" si="157"/>
        <v>0</v>
      </c>
    </row>
    <row r="187" spans="1:38">
      <c r="A187" s="50">
        <v>13</v>
      </c>
      <c r="B187" s="55">
        <v>108</v>
      </c>
      <c r="C187" s="55">
        <v>4.5</v>
      </c>
      <c r="D187" s="56">
        <v>291</v>
      </c>
      <c r="E187">
        <v>200</v>
      </c>
      <c r="F187" s="23">
        <v>22.4</v>
      </c>
      <c r="G187" s="2">
        <f t="shared" si="142"/>
        <v>30.710349283124032</v>
      </c>
      <c r="H187" s="60">
        <v>1674</v>
      </c>
      <c r="I187" s="31">
        <f t="shared" si="143"/>
        <v>15.5</v>
      </c>
      <c r="J187">
        <f t="shared" si="144"/>
        <v>0.59499999999999997</v>
      </c>
      <c r="K187" s="74">
        <f t="shared" si="122"/>
        <v>24</v>
      </c>
      <c r="L187" s="76">
        <f t="shared" si="123"/>
        <v>0.33021276595744681</v>
      </c>
      <c r="M187" s="56">
        <v>328.3</v>
      </c>
      <c r="O187" s="4">
        <f t="shared" si="145"/>
        <v>572</v>
      </c>
      <c r="P187" s="4">
        <f t="shared" si="146"/>
        <v>757</v>
      </c>
      <c r="Q187" s="77">
        <f t="shared" si="124"/>
        <v>598.2184602650168</v>
      </c>
      <c r="R187" s="17">
        <f t="shared" si="147"/>
        <v>598.2184602650168</v>
      </c>
      <c r="S187" s="17">
        <f t="shared" si="148"/>
        <v>533.53900609182097</v>
      </c>
      <c r="T187" s="15">
        <f t="shared" si="149"/>
        <v>0.61532520818824676</v>
      </c>
      <c r="U187" s="61">
        <v>27</v>
      </c>
      <c r="V187" s="61">
        <v>27</v>
      </c>
      <c r="W187" s="31">
        <f t="shared" si="125"/>
        <v>0.58692586872733166</v>
      </c>
      <c r="AE187" s="17">
        <f t="shared" si="150"/>
        <v>598.2184602650168</v>
      </c>
      <c r="AF187" s="4">
        <f t="shared" si="151"/>
        <v>0.59518301248538141</v>
      </c>
      <c r="AG187" s="4">
        <f t="shared" si="152"/>
        <v>0</v>
      </c>
      <c r="AH187" s="4">
        <f t="shared" si="153"/>
        <v>1</v>
      </c>
      <c r="AI187" s="4">
        <f t="shared" si="154"/>
        <v>0</v>
      </c>
      <c r="AJ187" s="4">
        <f t="shared" si="155"/>
        <v>1</v>
      </c>
      <c r="AK187" s="16">
        <f t="shared" si="156"/>
        <v>0.89187987588256279</v>
      </c>
      <c r="AL187" s="15">
        <f t="shared" si="157"/>
        <v>0</v>
      </c>
    </row>
    <row r="188" spans="1:38">
      <c r="A188" s="50">
        <v>14</v>
      </c>
      <c r="B188" s="55">
        <v>108</v>
      </c>
      <c r="C188" s="55">
        <v>4.5</v>
      </c>
      <c r="D188" s="56">
        <v>291</v>
      </c>
      <c r="E188">
        <v>200</v>
      </c>
      <c r="F188" s="23">
        <v>24</v>
      </c>
      <c r="G188" s="2">
        <f t="shared" si="142"/>
        <v>31.186574455693421</v>
      </c>
      <c r="H188" s="60">
        <v>1674</v>
      </c>
      <c r="I188" s="31">
        <f t="shared" si="143"/>
        <v>15.5</v>
      </c>
      <c r="J188">
        <f t="shared" si="144"/>
        <v>0.6</v>
      </c>
      <c r="K188" s="74">
        <f t="shared" si="122"/>
        <v>24</v>
      </c>
      <c r="L188" s="76">
        <f t="shared" si="123"/>
        <v>0.33021276595744681</v>
      </c>
      <c r="M188" s="56">
        <v>367.5</v>
      </c>
      <c r="O188" s="4">
        <f t="shared" si="145"/>
        <v>583</v>
      </c>
      <c r="P188" s="4">
        <f t="shared" si="146"/>
        <v>768</v>
      </c>
      <c r="Q188" s="77">
        <f t="shared" si="124"/>
        <v>610.53476010415011</v>
      </c>
      <c r="R188" s="17">
        <f t="shared" si="147"/>
        <v>610.53476010415022</v>
      </c>
      <c r="S188" s="17">
        <f t="shared" si="148"/>
        <v>543.37289598772691</v>
      </c>
      <c r="T188" s="15">
        <f t="shared" si="149"/>
        <v>0.67633112124956019</v>
      </c>
      <c r="U188" s="61">
        <v>27</v>
      </c>
      <c r="V188" s="61">
        <v>27</v>
      </c>
      <c r="W188" s="31">
        <f t="shared" si="125"/>
        <v>0.5785193784200392</v>
      </c>
      <c r="AE188" s="17">
        <f t="shared" si="150"/>
        <v>610.53476010415022</v>
      </c>
      <c r="AF188" s="4">
        <f t="shared" si="151"/>
        <v>0.60043568342247178</v>
      </c>
      <c r="AG188" s="4">
        <f t="shared" si="152"/>
        <v>0</v>
      </c>
      <c r="AH188" s="4">
        <f t="shared" si="153"/>
        <v>1</v>
      </c>
      <c r="AI188" s="4">
        <f t="shared" si="154"/>
        <v>0</v>
      </c>
      <c r="AJ188" s="4">
        <f t="shared" si="155"/>
        <v>1</v>
      </c>
      <c r="AK188" s="16">
        <f t="shared" si="156"/>
        <v>0.88999501993143471</v>
      </c>
      <c r="AL188" s="15">
        <f t="shared" si="157"/>
        <v>0</v>
      </c>
    </row>
    <row r="189" spans="1:38">
      <c r="A189" s="50">
        <v>15</v>
      </c>
      <c r="B189" s="55">
        <v>108</v>
      </c>
      <c r="C189" s="55">
        <v>4.8</v>
      </c>
      <c r="D189" s="56">
        <v>291</v>
      </c>
      <c r="E189">
        <v>200</v>
      </c>
      <c r="F189" s="23">
        <v>24</v>
      </c>
      <c r="G189" s="2">
        <f t="shared" si="142"/>
        <v>31.186574455693421</v>
      </c>
      <c r="H189" s="60">
        <v>1701</v>
      </c>
      <c r="I189" s="31">
        <f t="shared" si="143"/>
        <v>15.75</v>
      </c>
      <c r="J189">
        <f t="shared" si="144"/>
        <v>0.61</v>
      </c>
      <c r="K189" s="74">
        <f t="shared" si="122"/>
        <v>22.5</v>
      </c>
      <c r="L189" s="76">
        <f t="shared" si="123"/>
        <v>0.30957446808510636</v>
      </c>
      <c r="M189" s="56">
        <v>343</v>
      </c>
      <c r="O189" s="4">
        <f t="shared" si="145"/>
        <v>608</v>
      </c>
      <c r="P189" s="4">
        <f t="shared" si="146"/>
        <v>803</v>
      </c>
      <c r="Q189" s="77">
        <f t="shared" si="124"/>
        <v>635.37178321638589</v>
      </c>
      <c r="R189" s="17">
        <f t="shared" si="147"/>
        <v>635.37178321638589</v>
      </c>
      <c r="S189" s="17">
        <f t="shared" si="148"/>
        <v>563.04424687659525</v>
      </c>
      <c r="T189" s="15">
        <f t="shared" si="149"/>
        <v>0.60918835758067291</v>
      </c>
      <c r="U189" s="61">
        <v>27</v>
      </c>
      <c r="V189" s="61">
        <v>27</v>
      </c>
      <c r="W189" s="31">
        <f t="shared" si="125"/>
        <v>0.5901906286447024</v>
      </c>
      <c r="AE189" s="17">
        <f t="shared" si="150"/>
        <v>635.37178321638589</v>
      </c>
      <c r="AF189" s="4">
        <f t="shared" si="151"/>
        <v>0.60952651405184377</v>
      </c>
      <c r="AG189" s="4">
        <f t="shared" si="152"/>
        <v>0</v>
      </c>
      <c r="AH189" s="4">
        <f t="shared" si="153"/>
        <v>1</v>
      </c>
      <c r="AI189" s="4">
        <f t="shared" si="154"/>
        <v>0</v>
      </c>
      <c r="AJ189" s="4">
        <f t="shared" si="155"/>
        <v>1</v>
      </c>
      <c r="AK189" s="16">
        <f t="shared" si="156"/>
        <v>0.88616501668731107</v>
      </c>
      <c r="AL189" s="15">
        <f t="shared" si="157"/>
        <v>0</v>
      </c>
    </row>
    <row r="190" spans="1:38">
      <c r="A190" s="50" t="s">
        <v>248</v>
      </c>
      <c r="B190" s="55">
        <v>132</v>
      </c>
      <c r="C190" s="55">
        <v>4.5</v>
      </c>
      <c r="D190" s="56">
        <v>291</v>
      </c>
      <c r="E190">
        <v>200</v>
      </c>
      <c r="F190" s="23">
        <v>24</v>
      </c>
      <c r="G190" s="2">
        <f t="shared" si="142"/>
        <v>31.186574455693421</v>
      </c>
      <c r="H190" s="60">
        <v>1650</v>
      </c>
      <c r="I190" s="31">
        <f t="shared" si="143"/>
        <v>12.5</v>
      </c>
      <c r="J190">
        <f t="shared" si="144"/>
        <v>0.48599999999999999</v>
      </c>
      <c r="K190" s="74">
        <f t="shared" si="122"/>
        <v>29.333333333333332</v>
      </c>
      <c r="L190" s="76">
        <f t="shared" si="123"/>
        <v>0.40359338061465716</v>
      </c>
      <c r="M190" s="56">
        <v>779.1</v>
      </c>
      <c r="O190" s="4">
        <f t="shared" si="145"/>
        <v>767</v>
      </c>
      <c r="P190" s="4">
        <f t="shared" si="146"/>
        <v>1001</v>
      </c>
      <c r="Q190" s="77">
        <f t="shared" si="124"/>
        <v>809.69916797112876</v>
      </c>
      <c r="R190" s="17">
        <f t="shared" si="147"/>
        <v>806.15800461377808</v>
      </c>
      <c r="S190" s="17">
        <f t="shared" si="148"/>
        <v>748.56824953657338</v>
      </c>
      <c r="T190" s="15">
        <f t="shared" si="149"/>
        <v>1.0407868627641212</v>
      </c>
      <c r="U190" s="61">
        <v>11</v>
      </c>
      <c r="V190" s="61">
        <v>11</v>
      </c>
      <c r="W190" s="31">
        <f t="shared" si="125"/>
        <v>0.54249436218142866</v>
      </c>
      <c r="AE190" s="17">
        <f t="shared" si="150"/>
        <v>809.69916797112876</v>
      </c>
      <c r="AF190" s="4">
        <f t="shared" si="151"/>
        <v>0.48649761779770434</v>
      </c>
      <c r="AG190" s="4">
        <f t="shared" si="152"/>
        <v>0</v>
      </c>
      <c r="AH190" s="4">
        <f t="shared" si="153"/>
        <v>0.99324880889885214</v>
      </c>
      <c r="AI190" s="4">
        <f t="shared" si="154"/>
        <v>0</v>
      </c>
      <c r="AJ190" s="4">
        <f t="shared" si="155"/>
        <v>0.99324880889885214</v>
      </c>
      <c r="AK190" s="16">
        <f t="shared" si="156"/>
        <v>0.92856269521904045</v>
      </c>
      <c r="AL190" s="15">
        <f t="shared" si="157"/>
        <v>0</v>
      </c>
    </row>
    <row r="191" spans="1:38">
      <c r="A191" s="50" t="s">
        <v>249</v>
      </c>
      <c r="B191" s="55">
        <v>132</v>
      </c>
      <c r="C191" s="55">
        <v>4.5</v>
      </c>
      <c r="D191" s="56">
        <v>291</v>
      </c>
      <c r="E191">
        <v>200</v>
      </c>
      <c r="F191" s="23">
        <v>24</v>
      </c>
      <c r="G191" s="2">
        <f t="shared" si="142"/>
        <v>31.186574455693421</v>
      </c>
      <c r="H191" s="60">
        <v>1650</v>
      </c>
      <c r="I191" s="31">
        <f t="shared" si="143"/>
        <v>12.5</v>
      </c>
      <c r="J191">
        <f t="shared" si="144"/>
        <v>0.48599999999999999</v>
      </c>
      <c r="K191" s="74">
        <f t="shared" si="122"/>
        <v>29.333333333333332</v>
      </c>
      <c r="L191" s="76">
        <f t="shared" si="123"/>
        <v>0.40359338061465716</v>
      </c>
      <c r="M191" s="56">
        <v>676.2</v>
      </c>
      <c r="O191" s="4">
        <f t="shared" si="145"/>
        <v>767</v>
      </c>
      <c r="P191" s="4">
        <f t="shared" si="146"/>
        <v>1001</v>
      </c>
      <c r="Q191" s="77">
        <f t="shared" si="124"/>
        <v>809.69916797112876</v>
      </c>
      <c r="R191" s="17">
        <f t="shared" si="147"/>
        <v>806.15800461377808</v>
      </c>
      <c r="S191" s="17">
        <f t="shared" si="148"/>
        <v>748.56824953657338</v>
      </c>
      <c r="T191" s="15">
        <f t="shared" si="149"/>
        <v>0.90332444692735048</v>
      </c>
      <c r="U191" s="61">
        <v>11</v>
      </c>
      <c r="V191" s="61">
        <v>11</v>
      </c>
      <c r="W191" s="31">
        <f t="shared" si="125"/>
        <v>0.54249436218142866</v>
      </c>
      <c r="AE191" s="17">
        <f t="shared" si="150"/>
        <v>809.69916797112876</v>
      </c>
      <c r="AF191" s="4">
        <f t="shared" si="151"/>
        <v>0.48649761779770434</v>
      </c>
      <c r="AG191" s="4">
        <f t="shared" si="152"/>
        <v>0</v>
      </c>
      <c r="AH191" s="4">
        <f t="shared" si="153"/>
        <v>0.99324880889885214</v>
      </c>
      <c r="AI191" s="4">
        <f t="shared" si="154"/>
        <v>0</v>
      </c>
      <c r="AJ191" s="4">
        <f t="shared" si="155"/>
        <v>0.99324880889885214</v>
      </c>
      <c r="AK191" s="16">
        <f t="shared" si="156"/>
        <v>0.92856269521904045</v>
      </c>
      <c r="AL191" s="15">
        <f t="shared" si="157"/>
        <v>0</v>
      </c>
    </row>
    <row r="192" spans="1:38">
      <c r="A192" s="50" t="s">
        <v>250</v>
      </c>
      <c r="B192" s="55">
        <v>132</v>
      </c>
      <c r="C192" s="55">
        <v>4.5</v>
      </c>
      <c r="D192" s="56">
        <v>291</v>
      </c>
      <c r="E192">
        <v>200</v>
      </c>
      <c r="F192" s="23">
        <v>24</v>
      </c>
      <c r="G192" s="2">
        <f t="shared" si="142"/>
        <v>31.186574455693421</v>
      </c>
      <c r="H192" s="60">
        <v>1650</v>
      </c>
      <c r="I192" s="31">
        <f t="shared" si="143"/>
        <v>12.5</v>
      </c>
      <c r="J192">
        <f t="shared" si="144"/>
        <v>0.48599999999999999</v>
      </c>
      <c r="K192" s="74">
        <f t="shared" si="122"/>
        <v>29.333333333333332</v>
      </c>
      <c r="L192" s="76">
        <f t="shared" si="123"/>
        <v>0.40359338061465716</v>
      </c>
      <c r="M192" s="56">
        <v>597.79999999999995</v>
      </c>
      <c r="O192" s="4">
        <f t="shared" si="145"/>
        <v>767</v>
      </c>
      <c r="P192" s="4">
        <f t="shared" si="146"/>
        <v>1001</v>
      </c>
      <c r="Q192" s="77">
        <f t="shared" si="124"/>
        <v>809.69916797112876</v>
      </c>
      <c r="R192" s="17">
        <f t="shared" si="147"/>
        <v>806.15800461377808</v>
      </c>
      <c r="S192" s="17">
        <f t="shared" si="148"/>
        <v>748.56824953657338</v>
      </c>
      <c r="T192" s="15">
        <f t="shared" si="149"/>
        <v>0.79859117771838217</v>
      </c>
      <c r="U192" s="61">
        <v>18.2</v>
      </c>
      <c r="V192" s="61">
        <v>18.2</v>
      </c>
      <c r="W192" s="31">
        <f t="shared" si="125"/>
        <v>0.54249436218142866</v>
      </c>
      <c r="AE192" s="17">
        <f t="shared" si="150"/>
        <v>809.69916797112876</v>
      </c>
      <c r="AF192" s="4">
        <f t="shared" si="151"/>
        <v>0.48649761779770434</v>
      </c>
      <c r="AG192" s="4">
        <f t="shared" si="152"/>
        <v>0</v>
      </c>
      <c r="AH192" s="4">
        <f t="shared" si="153"/>
        <v>0.99324880889885214</v>
      </c>
      <c r="AI192" s="4">
        <f t="shared" si="154"/>
        <v>0</v>
      </c>
      <c r="AJ192" s="4">
        <f t="shared" si="155"/>
        <v>0.99324880889885214</v>
      </c>
      <c r="AK192" s="16">
        <f t="shared" si="156"/>
        <v>0.92856269521904045</v>
      </c>
      <c r="AL192" s="15">
        <f t="shared" si="157"/>
        <v>0</v>
      </c>
    </row>
    <row r="193" spans="1:38">
      <c r="A193" s="50" t="s">
        <v>251</v>
      </c>
      <c r="B193" s="55">
        <v>132</v>
      </c>
      <c r="C193" s="55">
        <v>4.5</v>
      </c>
      <c r="D193" s="56">
        <v>291</v>
      </c>
      <c r="E193">
        <v>200</v>
      </c>
      <c r="F193" s="23">
        <v>24</v>
      </c>
      <c r="G193" s="2">
        <f t="shared" si="142"/>
        <v>31.186574455693421</v>
      </c>
      <c r="H193" s="60">
        <v>1650</v>
      </c>
      <c r="I193" s="31">
        <f t="shared" si="143"/>
        <v>12.5</v>
      </c>
      <c r="J193">
        <f t="shared" si="144"/>
        <v>0.48599999999999999</v>
      </c>
      <c r="K193" s="74">
        <f t="shared" si="122"/>
        <v>29.333333333333332</v>
      </c>
      <c r="L193" s="76">
        <f t="shared" si="123"/>
        <v>0.40359338061465716</v>
      </c>
      <c r="M193" s="56">
        <v>583.1</v>
      </c>
      <c r="O193" s="4">
        <f t="shared" si="145"/>
        <v>767</v>
      </c>
      <c r="P193" s="4">
        <f t="shared" si="146"/>
        <v>1001</v>
      </c>
      <c r="Q193" s="77">
        <f t="shared" si="124"/>
        <v>809.69916797112876</v>
      </c>
      <c r="R193" s="17">
        <f t="shared" si="147"/>
        <v>806.15800461377808</v>
      </c>
      <c r="S193" s="17">
        <f t="shared" si="148"/>
        <v>748.56824953657338</v>
      </c>
      <c r="T193" s="15">
        <f t="shared" si="149"/>
        <v>0.77895368974170076</v>
      </c>
      <c r="U193" s="61">
        <v>22</v>
      </c>
      <c r="V193" s="61">
        <v>22</v>
      </c>
      <c r="W193" s="31">
        <f t="shared" si="125"/>
        <v>0.54249436218142866</v>
      </c>
      <c r="AE193" s="17">
        <f t="shared" si="150"/>
        <v>809.69916797112876</v>
      </c>
      <c r="AF193" s="4">
        <f t="shared" si="151"/>
        <v>0.48649761779770434</v>
      </c>
      <c r="AG193" s="4">
        <f t="shared" si="152"/>
        <v>0</v>
      </c>
      <c r="AH193" s="4">
        <f t="shared" si="153"/>
        <v>0.99324880889885214</v>
      </c>
      <c r="AI193" s="4">
        <f t="shared" si="154"/>
        <v>0</v>
      </c>
      <c r="AJ193" s="4">
        <f t="shared" si="155"/>
        <v>0.99324880889885214</v>
      </c>
      <c r="AK193" s="16">
        <f t="shared" si="156"/>
        <v>0.92856269521904045</v>
      </c>
      <c r="AL193" s="15">
        <f t="shared" si="157"/>
        <v>0</v>
      </c>
    </row>
    <row r="194" spans="1:38">
      <c r="A194" s="50" t="s">
        <v>252</v>
      </c>
      <c r="B194" s="55">
        <v>132</v>
      </c>
      <c r="C194" s="55">
        <v>4.5</v>
      </c>
      <c r="D194" s="56">
        <v>291</v>
      </c>
      <c r="E194">
        <v>200</v>
      </c>
      <c r="F194" s="23">
        <v>24</v>
      </c>
      <c r="G194" s="2">
        <f t="shared" si="142"/>
        <v>31.186574455693421</v>
      </c>
      <c r="H194" s="60">
        <v>1650</v>
      </c>
      <c r="I194" s="31">
        <f t="shared" si="143"/>
        <v>12.5</v>
      </c>
      <c r="J194">
        <f t="shared" si="144"/>
        <v>0.48599999999999999</v>
      </c>
      <c r="K194" s="74">
        <f t="shared" si="122"/>
        <v>29.333333333333332</v>
      </c>
      <c r="L194" s="76">
        <f t="shared" si="123"/>
        <v>0.40359338061465716</v>
      </c>
      <c r="M194" s="56">
        <v>583.1</v>
      </c>
      <c r="O194" s="4">
        <f t="shared" si="145"/>
        <v>767</v>
      </c>
      <c r="P194" s="4">
        <f t="shared" si="146"/>
        <v>1001</v>
      </c>
      <c r="Q194" s="77">
        <f t="shared" si="124"/>
        <v>809.69916797112876</v>
      </c>
      <c r="R194" s="17">
        <f t="shared" si="147"/>
        <v>806.15800461377808</v>
      </c>
      <c r="S194" s="17">
        <f t="shared" si="148"/>
        <v>748.56824953657338</v>
      </c>
      <c r="T194" s="15">
        <f t="shared" si="149"/>
        <v>0.77895368974170076</v>
      </c>
      <c r="U194" s="61">
        <v>24.2</v>
      </c>
      <c r="V194" s="61">
        <v>24.2</v>
      </c>
      <c r="W194" s="31">
        <f t="shared" si="125"/>
        <v>0.54249436218142866</v>
      </c>
      <c r="AE194" s="17">
        <f t="shared" si="150"/>
        <v>809.69916797112876</v>
      </c>
      <c r="AF194" s="4">
        <f t="shared" si="151"/>
        <v>0.48649761779770434</v>
      </c>
      <c r="AG194" s="4">
        <f t="shared" si="152"/>
        <v>0</v>
      </c>
      <c r="AH194" s="4">
        <f t="shared" si="153"/>
        <v>0.99324880889885214</v>
      </c>
      <c r="AI194" s="4">
        <f t="shared" si="154"/>
        <v>0</v>
      </c>
      <c r="AJ194" s="4">
        <f t="shared" si="155"/>
        <v>0.99324880889885214</v>
      </c>
      <c r="AK194" s="16">
        <f t="shared" si="156"/>
        <v>0.92856269521904045</v>
      </c>
      <c r="AL194" s="15">
        <f t="shared" si="157"/>
        <v>0</v>
      </c>
    </row>
    <row r="195" spans="1:38">
      <c r="A195" s="50" t="s">
        <v>253</v>
      </c>
      <c r="B195" s="55">
        <v>132</v>
      </c>
      <c r="C195" s="55">
        <v>4.5</v>
      </c>
      <c r="D195" s="56">
        <v>291</v>
      </c>
      <c r="E195">
        <v>200</v>
      </c>
      <c r="F195" s="23">
        <v>24</v>
      </c>
      <c r="G195" s="2">
        <f t="shared" si="142"/>
        <v>31.186574455693421</v>
      </c>
      <c r="H195" s="60">
        <v>1650</v>
      </c>
      <c r="I195" s="31">
        <f t="shared" si="143"/>
        <v>12.5</v>
      </c>
      <c r="J195">
        <f t="shared" si="144"/>
        <v>0.48599999999999999</v>
      </c>
      <c r="K195" s="74">
        <f t="shared" si="122"/>
        <v>29.333333333333332</v>
      </c>
      <c r="L195" s="76">
        <f t="shared" si="123"/>
        <v>0.40359338061465716</v>
      </c>
      <c r="M195" s="56">
        <v>529.20000000000005</v>
      </c>
      <c r="O195" s="4">
        <f t="shared" si="145"/>
        <v>767</v>
      </c>
      <c r="P195" s="4">
        <f t="shared" si="146"/>
        <v>1001</v>
      </c>
      <c r="Q195" s="77">
        <f t="shared" si="124"/>
        <v>809.69916797112876</v>
      </c>
      <c r="R195" s="17">
        <f t="shared" si="147"/>
        <v>806.15800461377808</v>
      </c>
      <c r="S195" s="17">
        <f t="shared" si="148"/>
        <v>748.56824953657338</v>
      </c>
      <c r="T195" s="15">
        <f t="shared" si="149"/>
        <v>0.70694956716053514</v>
      </c>
      <c r="U195" s="61">
        <v>27.9</v>
      </c>
      <c r="V195" s="61">
        <v>27.9</v>
      </c>
      <c r="W195" s="31">
        <f t="shared" si="125"/>
        <v>0.54249436218142866</v>
      </c>
      <c r="AE195" s="17">
        <f t="shared" si="150"/>
        <v>809.69916797112876</v>
      </c>
      <c r="AF195" s="4">
        <f t="shared" si="151"/>
        <v>0.48649761779770434</v>
      </c>
      <c r="AG195" s="4">
        <f t="shared" si="152"/>
        <v>0</v>
      </c>
      <c r="AH195" s="4">
        <f t="shared" si="153"/>
        <v>0.99324880889885214</v>
      </c>
      <c r="AI195" s="4">
        <f t="shared" si="154"/>
        <v>0</v>
      </c>
      <c r="AJ195" s="4">
        <f t="shared" si="155"/>
        <v>0.99324880889885214</v>
      </c>
      <c r="AK195" s="16">
        <f t="shared" si="156"/>
        <v>0.92856269521904045</v>
      </c>
      <c r="AL195" s="15">
        <f t="shared" si="157"/>
        <v>0</v>
      </c>
    </row>
    <row r="196" spans="1:38">
      <c r="A196" s="50" t="s">
        <v>254</v>
      </c>
      <c r="B196" s="55">
        <v>132</v>
      </c>
      <c r="C196" s="55">
        <v>4.5</v>
      </c>
      <c r="D196" s="56">
        <v>291</v>
      </c>
      <c r="E196">
        <v>200</v>
      </c>
      <c r="F196" s="23">
        <v>24</v>
      </c>
      <c r="G196" s="2">
        <f t="shared" si="142"/>
        <v>31.186574455693421</v>
      </c>
      <c r="H196" s="60">
        <v>1650</v>
      </c>
      <c r="I196" s="31">
        <f t="shared" si="143"/>
        <v>12.5</v>
      </c>
      <c r="J196">
        <f t="shared" si="144"/>
        <v>0.48599999999999999</v>
      </c>
      <c r="K196" s="74">
        <f t="shared" si="122"/>
        <v>29.333333333333332</v>
      </c>
      <c r="L196" s="76">
        <f t="shared" si="123"/>
        <v>0.40359338061465716</v>
      </c>
      <c r="M196" s="56">
        <v>548.79999999999995</v>
      </c>
      <c r="O196" s="4">
        <f t="shared" si="145"/>
        <v>767</v>
      </c>
      <c r="P196" s="4">
        <f t="shared" si="146"/>
        <v>1001</v>
      </c>
      <c r="Q196" s="77">
        <f t="shared" si="124"/>
        <v>809.69916797112876</v>
      </c>
      <c r="R196" s="17">
        <f t="shared" si="147"/>
        <v>806.15800461377808</v>
      </c>
      <c r="S196" s="17">
        <f t="shared" si="148"/>
        <v>748.56824953657338</v>
      </c>
      <c r="T196" s="15">
        <f t="shared" si="149"/>
        <v>0.73313288446277713</v>
      </c>
      <c r="U196" s="61">
        <v>32.200000000000003</v>
      </c>
      <c r="V196" s="61">
        <v>32.200000000000003</v>
      </c>
      <c r="W196" s="31">
        <f t="shared" si="125"/>
        <v>0.54249436218142866</v>
      </c>
      <c r="AE196" s="17">
        <f t="shared" si="150"/>
        <v>809.69916797112876</v>
      </c>
      <c r="AF196" s="4">
        <f t="shared" si="151"/>
        <v>0.48649761779770434</v>
      </c>
      <c r="AG196" s="4">
        <f t="shared" si="152"/>
        <v>0</v>
      </c>
      <c r="AH196" s="4">
        <f t="shared" si="153"/>
        <v>0.99324880889885214</v>
      </c>
      <c r="AI196" s="4">
        <f t="shared" si="154"/>
        <v>0</v>
      </c>
      <c r="AJ196" s="4">
        <f t="shared" si="155"/>
        <v>0.99324880889885214</v>
      </c>
      <c r="AK196" s="16">
        <f t="shared" si="156"/>
        <v>0.92856269521904045</v>
      </c>
      <c r="AL196" s="15">
        <f t="shared" si="157"/>
        <v>0</v>
      </c>
    </row>
    <row r="197" spans="1:38">
      <c r="A197" s="50" t="s">
        <v>255</v>
      </c>
      <c r="B197" s="55">
        <v>132</v>
      </c>
      <c r="C197" s="55">
        <v>4.5</v>
      </c>
      <c r="D197" s="56">
        <v>291</v>
      </c>
      <c r="E197">
        <v>200</v>
      </c>
      <c r="F197" s="23">
        <v>24</v>
      </c>
      <c r="G197" s="2">
        <f t="shared" si="142"/>
        <v>31.186574455693421</v>
      </c>
      <c r="H197" s="60">
        <v>1650</v>
      </c>
      <c r="I197" s="31">
        <f t="shared" si="143"/>
        <v>12.5</v>
      </c>
      <c r="J197">
        <f t="shared" si="144"/>
        <v>0.48599999999999999</v>
      </c>
      <c r="K197" s="74">
        <f t="shared" si="122"/>
        <v>29.333333333333332</v>
      </c>
      <c r="L197" s="76">
        <f t="shared" si="123"/>
        <v>0.40359338061465716</v>
      </c>
      <c r="M197" s="56">
        <v>509.6</v>
      </c>
      <c r="O197" s="4">
        <f t="shared" si="145"/>
        <v>767</v>
      </c>
      <c r="P197" s="4">
        <f t="shared" si="146"/>
        <v>1001</v>
      </c>
      <c r="Q197" s="77">
        <f t="shared" si="124"/>
        <v>809.69916797112876</v>
      </c>
      <c r="R197" s="17">
        <f t="shared" si="147"/>
        <v>806.15800461377808</v>
      </c>
      <c r="S197" s="17">
        <f t="shared" si="148"/>
        <v>748.56824953657338</v>
      </c>
      <c r="T197" s="15">
        <f t="shared" si="149"/>
        <v>0.68076624985829315</v>
      </c>
      <c r="U197" s="61">
        <v>32.5</v>
      </c>
      <c r="V197" s="61">
        <v>32.5</v>
      </c>
      <c r="W197" s="31">
        <f t="shared" si="125"/>
        <v>0.54249436218142866</v>
      </c>
      <c r="AE197" s="17">
        <f t="shared" si="150"/>
        <v>809.69916797112876</v>
      </c>
      <c r="AF197" s="4">
        <f t="shared" si="151"/>
        <v>0.48649761779770434</v>
      </c>
      <c r="AG197" s="4">
        <f t="shared" si="152"/>
        <v>0</v>
      </c>
      <c r="AH197" s="4">
        <f t="shared" si="153"/>
        <v>0.99324880889885214</v>
      </c>
      <c r="AI197" s="4">
        <f t="shared" si="154"/>
        <v>0</v>
      </c>
      <c r="AJ197" s="4">
        <f t="shared" si="155"/>
        <v>0.99324880889885214</v>
      </c>
      <c r="AK197" s="16">
        <f t="shared" si="156"/>
        <v>0.92856269521904045</v>
      </c>
      <c r="AL197" s="15">
        <f t="shared" si="157"/>
        <v>0</v>
      </c>
    </row>
    <row r="198" spans="1:38">
      <c r="A198" s="50" t="s">
        <v>256</v>
      </c>
      <c r="B198" s="55">
        <v>132</v>
      </c>
      <c r="C198" s="55">
        <v>5</v>
      </c>
      <c r="D198" s="56">
        <v>291</v>
      </c>
      <c r="E198">
        <v>200</v>
      </c>
      <c r="F198" s="23">
        <v>24</v>
      </c>
      <c r="G198" s="2">
        <f t="shared" si="142"/>
        <v>31.186574455693421</v>
      </c>
      <c r="H198" s="60">
        <v>1683</v>
      </c>
      <c r="I198" s="31">
        <f t="shared" si="143"/>
        <v>12.75</v>
      </c>
      <c r="J198">
        <f t="shared" si="144"/>
        <v>0.495</v>
      </c>
      <c r="K198" s="74">
        <f t="shared" si="122"/>
        <v>26.4</v>
      </c>
      <c r="L198" s="76">
        <f t="shared" si="123"/>
        <v>0.36323404255319147</v>
      </c>
      <c r="M198" s="56">
        <v>607.6</v>
      </c>
      <c r="O198" s="4">
        <f t="shared" si="145"/>
        <v>819</v>
      </c>
      <c r="P198" s="4">
        <f t="shared" si="146"/>
        <v>1075</v>
      </c>
      <c r="Q198" s="77">
        <f t="shared" si="124"/>
        <v>861.07598882977277</v>
      </c>
      <c r="R198" s="17">
        <f t="shared" si="147"/>
        <v>859.5838939591921</v>
      </c>
      <c r="S198" s="17">
        <f t="shared" si="148"/>
        <v>795.81773316774695</v>
      </c>
      <c r="T198" s="15">
        <f t="shared" si="149"/>
        <v>0.76349140597992515</v>
      </c>
      <c r="U198" s="61">
        <v>16.5</v>
      </c>
      <c r="V198" s="61">
        <v>16.5</v>
      </c>
      <c r="W198" s="31">
        <f t="shared" si="125"/>
        <v>0.56127840469623791</v>
      </c>
      <c r="AE198" s="17">
        <f t="shared" si="150"/>
        <v>861.07598882977288</v>
      </c>
      <c r="AF198" s="4">
        <f t="shared" si="151"/>
        <v>0.49485944694179718</v>
      </c>
      <c r="AG198" s="4">
        <f t="shared" si="152"/>
        <v>0</v>
      </c>
      <c r="AH198" s="4">
        <f t="shared" si="153"/>
        <v>0.99742972347089864</v>
      </c>
      <c r="AI198" s="4">
        <f t="shared" si="154"/>
        <v>0</v>
      </c>
      <c r="AJ198" s="4">
        <f t="shared" si="155"/>
        <v>0.99742972347089864</v>
      </c>
      <c r="AK198" s="16">
        <f t="shared" si="156"/>
        <v>0.92581740858621486</v>
      </c>
      <c r="AL198" s="15">
        <f t="shared" si="157"/>
        <v>0</v>
      </c>
    </row>
    <row r="199" spans="1:38">
      <c r="A199" s="50" t="s">
        <v>257</v>
      </c>
      <c r="B199" s="55">
        <v>132</v>
      </c>
      <c r="C199" s="55">
        <v>5</v>
      </c>
      <c r="D199" s="56">
        <v>291</v>
      </c>
      <c r="E199">
        <v>200</v>
      </c>
      <c r="F199" s="23">
        <v>24</v>
      </c>
      <c r="G199" s="2">
        <f t="shared" si="142"/>
        <v>31.186574455693421</v>
      </c>
      <c r="H199" s="60">
        <v>1683</v>
      </c>
      <c r="I199" s="31">
        <f t="shared" si="143"/>
        <v>12.75</v>
      </c>
      <c r="J199">
        <f t="shared" si="144"/>
        <v>0.495</v>
      </c>
      <c r="K199" s="74">
        <f t="shared" si="122"/>
        <v>26.4</v>
      </c>
      <c r="L199" s="76">
        <f t="shared" si="123"/>
        <v>0.36323404255319147</v>
      </c>
      <c r="M199" s="56">
        <v>577.20000000000005</v>
      </c>
      <c r="O199" s="4">
        <f t="shared" si="145"/>
        <v>819</v>
      </c>
      <c r="P199" s="4">
        <f t="shared" si="146"/>
        <v>1075</v>
      </c>
      <c r="Q199" s="77">
        <f t="shared" si="124"/>
        <v>861.07598882977277</v>
      </c>
      <c r="R199" s="17">
        <f t="shared" si="147"/>
        <v>859.5838939591921</v>
      </c>
      <c r="S199" s="17">
        <f t="shared" si="148"/>
        <v>795.81773316774695</v>
      </c>
      <c r="T199" s="15">
        <f t="shared" si="149"/>
        <v>0.72529170429824363</v>
      </c>
      <c r="U199" s="61">
        <v>20.5</v>
      </c>
      <c r="V199" s="61">
        <v>20.5</v>
      </c>
      <c r="W199" s="31">
        <f t="shared" si="125"/>
        <v>0.56127840469623791</v>
      </c>
      <c r="AE199" s="17">
        <f t="shared" si="150"/>
        <v>861.07598882977288</v>
      </c>
      <c r="AF199" s="4">
        <f t="shared" si="151"/>
        <v>0.49485944694179718</v>
      </c>
      <c r="AG199" s="4">
        <f t="shared" si="152"/>
        <v>0</v>
      </c>
      <c r="AH199" s="4">
        <f t="shared" si="153"/>
        <v>0.99742972347089864</v>
      </c>
      <c r="AI199" s="4">
        <f t="shared" si="154"/>
        <v>0</v>
      </c>
      <c r="AJ199" s="4">
        <f t="shared" si="155"/>
        <v>0.99742972347089864</v>
      </c>
      <c r="AK199" s="16">
        <f t="shared" si="156"/>
        <v>0.92581740858621486</v>
      </c>
      <c r="AL199" s="15">
        <f t="shared" si="157"/>
        <v>0</v>
      </c>
    </row>
    <row r="200" spans="1:38">
      <c r="A200" s="50" t="s">
        <v>258</v>
      </c>
      <c r="B200" s="55">
        <v>132</v>
      </c>
      <c r="C200" s="55">
        <v>5</v>
      </c>
      <c r="D200" s="56">
        <v>291</v>
      </c>
      <c r="E200">
        <v>200</v>
      </c>
      <c r="F200" s="23">
        <v>24</v>
      </c>
      <c r="G200" s="2">
        <f t="shared" si="142"/>
        <v>31.186574455693421</v>
      </c>
      <c r="H200" s="60">
        <v>1683</v>
      </c>
      <c r="I200" s="31">
        <f t="shared" si="143"/>
        <v>12.75</v>
      </c>
      <c r="J200">
        <f t="shared" si="144"/>
        <v>0.495</v>
      </c>
      <c r="K200" s="74">
        <f t="shared" si="122"/>
        <v>26.4</v>
      </c>
      <c r="L200" s="76">
        <f t="shared" si="123"/>
        <v>0.36323404255319147</v>
      </c>
      <c r="M200" s="56">
        <v>490</v>
      </c>
      <c r="O200" s="4">
        <f t="shared" si="145"/>
        <v>819</v>
      </c>
      <c r="P200" s="4">
        <f t="shared" si="146"/>
        <v>1075</v>
      </c>
      <c r="Q200" s="77">
        <f t="shared" si="124"/>
        <v>861.07598882977277</v>
      </c>
      <c r="R200" s="17">
        <f t="shared" si="147"/>
        <v>859.5838939591921</v>
      </c>
      <c r="S200" s="17">
        <f t="shared" si="148"/>
        <v>795.81773316774695</v>
      </c>
      <c r="T200" s="15">
        <f t="shared" si="149"/>
        <v>0.61571887579026219</v>
      </c>
      <c r="U200" s="61">
        <v>32.5</v>
      </c>
      <c r="V200" s="61">
        <v>32.5</v>
      </c>
      <c r="W200" s="31">
        <f t="shared" si="125"/>
        <v>0.56127840469623791</v>
      </c>
      <c r="AE200" s="17">
        <f t="shared" si="150"/>
        <v>861.07598882977288</v>
      </c>
      <c r="AF200" s="4">
        <f t="shared" si="151"/>
        <v>0.49485944694179718</v>
      </c>
      <c r="AG200" s="4">
        <f t="shared" si="152"/>
        <v>0</v>
      </c>
      <c r="AH200" s="4">
        <f t="shared" si="153"/>
        <v>0.99742972347089864</v>
      </c>
      <c r="AI200" s="4">
        <f t="shared" si="154"/>
        <v>0</v>
      </c>
      <c r="AJ200" s="4">
        <f t="shared" si="155"/>
        <v>0.99742972347089864</v>
      </c>
      <c r="AK200" s="16">
        <f t="shared" si="156"/>
        <v>0.92581740858621486</v>
      </c>
      <c r="AL200" s="15">
        <f t="shared" si="157"/>
        <v>0</v>
      </c>
    </row>
    <row r="201" spans="1:38">
      <c r="A201" s="50" t="s">
        <v>259</v>
      </c>
      <c r="B201" s="55">
        <v>134</v>
      </c>
      <c r="C201" s="55">
        <v>4.5</v>
      </c>
      <c r="D201" s="56">
        <v>291</v>
      </c>
      <c r="E201">
        <v>200</v>
      </c>
      <c r="F201" s="23">
        <v>24</v>
      </c>
      <c r="G201" s="2">
        <f t="shared" si="142"/>
        <v>31.186574455693421</v>
      </c>
      <c r="H201" s="60">
        <v>1641.5</v>
      </c>
      <c r="I201" s="31">
        <f t="shared" si="143"/>
        <v>12.25</v>
      </c>
      <c r="J201">
        <f t="shared" si="144"/>
        <v>0.47699999999999998</v>
      </c>
      <c r="K201" s="74">
        <f t="shared" si="122"/>
        <v>29.777777777777779</v>
      </c>
      <c r="L201" s="76">
        <f t="shared" si="123"/>
        <v>0.4097084318360914</v>
      </c>
      <c r="M201" s="56">
        <v>686</v>
      </c>
      <c r="O201" s="4">
        <f t="shared" si="145"/>
        <v>783</v>
      </c>
      <c r="P201" s="4">
        <f t="shared" si="146"/>
        <v>1022</v>
      </c>
      <c r="Q201" s="77">
        <f t="shared" si="124"/>
        <v>827.27637886796356</v>
      </c>
      <c r="R201" s="17">
        <f t="shared" si="147"/>
        <v>821.14432660708849</v>
      </c>
      <c r="S201" s="17">
        <f t="shared" si="148"/>
        <v>764.70208526301246</v>
      </c>
      <c r="T201" s="15">
        <f t="shared" si="149"/>
        <v>0.89708137746748318</v>
      </c>
      <c r="U201" s="61">
        <v>18.2</v>
      </c>
      <c r="V201" s="61">
        <v>18.2</v>
      </c>
      <c r="W201" s="31">
        <f t="shared" si="125"/>
        <v>0.53939793317354379</v>
      </c>
      <c r="AE201" s="17">
        <f t="shared" si="150"/>
        <v>827.27637886796367</v>
      </c>
      <c r="AF201" s="4">
        <f t="shared" si="151"/>
        <v>0.47697971482843948</v>
      </c>
      <c r="AG201" s="4">
        <f t="shared" si="152"/>
        <v>0</v>
      </c>
      <c r="AH201" s="4">
        <f t="shared" si="153"/>
        <v>0.9884898574142198</v>
      </c>
      <c r="AI201" s="4">
        <f t="shared" si="154"/>
        <v>0</v>
      </c>
      <c r="AJ201" s="4">
        <f t="shared" si="155"/>
        <v>0.9884898574142198</v>
      </c>
      <c r="AK201" s="16">
        <f t="shared" si="156"/>
        <v>0.93126392095127608</v>
      </c>
      <c r="AL201" s="15">
        <f t="shared" si="157"/>
        <v>0</v>
      </c>
    </row>
    <row r="202" spans="1:38">
      <c r="A202" s="50" t="s">
        <v>260</v>
      </c>
      <c r="B202" s="55">
        <v>134</v>
      </c>
      <c r="C202" s="55">
        <v>4.5</v>
      </c>
      <c r="D202" s="56">
        <v>291</v>
      </c>
      <c r="E202">
        <v>200</v>
      </c>
      <c r="F202" s="23">
        <v>24</v>
      </c>
      <c r="G202" s="2">
        <f t="shared" si="142"/>
        <v>31.186574455693421</v>
      </c>
      <c r="H202" s="60">
        <v>1641.5</v>
      </c>
      <c r="I202" s="31">
        <f t="shared" si="143"/>
        <v>12.25</v>
      </c>
      <c r="J202">
        <f t="shared" si="144"/>
        <v>0.47699999999999998</v>
      </c>
      <c r="K202" s="74">
        <f t="shared" si="122"/>
        <v>29.777777777777779</v>
      </c>
      <c r="L202" s="76">
        <f t="shared" si="123"/>
        <v>0.4097084318360914</v>
      </c>
      <c r="M202" s="56">
        <v>607.6</v>
      </c>
      <c r="O202" s="4">
        <f t="shared" si="145"/>
        <v>783</v>
      </c>
      <c r="P202" s="4">
        <f t="shared" si="146"/>
        <v>1022</v>
      </c>
      <c r="Q202" s="77">
        <f t="shared" si="124"/>
        <v>827.27637886796356</v>
      </c>
      <c r="R202" s="17">
        <f t="shared" si="147"/>
        <v>821.14432660708849</v>
      </c>
      <c r="S202" s="17">
        <f t="shared" si="148"/>
        <v>764.70208526301246</v>
      </c>
      <c r="T202" s="15">
        <f t="shared" si="149"/>
        <v>0.79455779147119943</v>
      </c>
      <c r="U202" s="61">
        <v>25.2</v>
      </c>
      <c r="V202" s="61">
        <v>25.2</v>
      </c>
      <c r="W202" s="31">
        <f t="shared" si="125"/>
        <v>0.53939793317354379</v>
      </c>
      <c r="AE202" s="17">
        <f t="shared" si="150"/>
        <v>827.27637886796367</v>
      </c>
      <c r="AF202" s="4">
        <f t="shared" si="151"/>
        <v>0.47697971482843948</v>
      </c>
      <c r="AG202" s="4">
        <f t="shared" si="152"/>
        <v>0</v>
      </c>
      <c r="AH202" s="4">
        <f t="shared" si="153"/>
        <v>0.9884898574142198</v>
      </c>
      <c r="AI202" s="4">
        <f t="shared" si="154"/>
        <v>0</v>
      </c>
      <c r="AJ202" s="4">
        <f t="shared" si="155"/>
        <v>0.9884898574142198</v>
      </c>
      <c r="AK202" s="16">
        <f t="shared" si="156"/>
        <v>0.93126392095127608</v>
      </c>
      <c r="AL202" s="15">
        <f t="shared" si="157"/>
        <v>0</v>
      </c>
    </row>
    <row r="203" spans="1:38">
      <c r="A203" s="50" t="s">
        <v>261</v>
      </c>
      <c r="B203" s="55">
        <v>134</v>
      </c>
      <c r="C203" s="55">
        <v>4.8</v>
      </c>
      <c r="D203" s="56">
        <v>291</v>
      </c>
      <c r="E203">
        <v>200</v>
      </c>
      <c r="F203" s="23">
        <v>24</v>
      </c>
      <c r="G203" s="2">
        <f t="shared" si="142"/>
        <v>31.186574455693421</v>
      </c>
      <c r="H203" s="60">
        <v>1641.5</v>
      </c>
      <c r="I203" s="31">
        <f t="shared" si="143"/>
        <v>12.25</v>
      </c>
      <c r="J203">
        <f t="shared" si="144"/>
        <v>0.47599999999999998</v>
      </c>
      <c r="K203" s="74">
        <f t="shared" ref="K203:K266" si="158">B203/C203</f>
        <v>27.916666666666668</v>
      </c>
      <c r="L203" s="76">
        <f t="shared" ref="L203:L266" si="159">K203/(90*235/D203)</f>
        <v>0.38410165484633568</v>
      </c>
      <c r="M203" s="56">
        <v>529.20000000000005</v>
      </c>
      <c r="O203" s="4">
        <f t="shared" si="145"/>
        <v>815</v>
      </c>
      <c r="P203" s="4">
        <f t="shared" si="146"/>
        <v>1067</v>
      </c>
      <c r="Q203" s="77">
        <f t="shared" ref="Q203:Q266" si="160">PI()*((B203*B203-(B203-2*C203)^2)*D203+(B203-2*C203)^2*F203)/4000</f>
        <v>858.65608284056555</v>
      </c>
      <c r="R203" s="17">
        <f t="shared" si="147"/>
        <v>851.88443216055032</v>
      </c>
      <c r="S203" s="17">
        <f t="shared" si="148"/>
        <v>793.58265742325773</v>
      </c>
      <c r="T203" s="15">
        <f t="shared" si="149"/>
        <v>0.6668492501062192</v>
      </c>
      <c r="U203" s="61">
        <v>32.299999999999997</v>
      </c>
      <c r="V203" s="61">
        <v>32.299999999999997</v>
      </c>
      <c r="W203" s="31">
        <f t="shared" ref="W203:W266" si="161">PI()*B203*C203*D203/(1000*P203)</f>
        <v>0.55109247130607864</v>
      </c>
      <c r="AE203" s="17">
        <f t="shared" si="150"/>
        <v>858.65608284056566</v>
      </c>
      <c r="AF203" s="4">
        <f t="shared" si="151"/>
        <v>0.47611210235035201</v>
      </c>
      <c r="AG203" s="4">
        <f t="shared" si="152"/>
        <v>0</v>
      </c>
      <c r="AH203" s="4">
        <f t="shared" si="153"/>
        <v>0.98805605117517603</v>
      </c>
      <c r="AI203" s="4">
        <f t="shared" si="154"/>
        <v>0</v>
      </c>
      <c r="AJ203" s="4">
        <f t="shared" si="155"/>
        <v>0.98805605117517603</v>
      </c>
      <c r="AK203" s="16">
        <f t="shared" si="156"/>
        <v>0.93156140371126683</v>
      </c>
      <c r="AL203" s="15">
        <f t="shared" si="157"/>
        <v>0</v>
      </c>
    </row>
    <row r="204" spans="1:38">
      <c r="A204" s="50" t="s">
        <v>262</v>
      </c>
      <c r="B204" s="55">
        <v>134</v>
      </c>
      <c r="C204" s="55">
        <v>4.8</v>
      </c>
      <c r="D204" s="56">
        <v>291</v>
      </c>
      <c r="E204">
        <v>200</v>
      </c>
      <c r="F204" s="23">
        <v>24</v>
      </c>
      <c r="G204" s="2">
        <f t="shared" si="142"/>
        <v>31.186574455693421</v>
      </c>
      <c r="H204" s="60">
        <v>1675</v>
      </c>
      <c r="I204" s="31">
        <f t="shared" si="143"/>
        <v>12.5</v>
      </c>
      <c r="J204">
        <f t="shared" si="144"/>
        <v>0.48599999999999999</v>
      </c>
      <c r="K204" s="74">
        <f t="shared" si="158"/>
        <v>27.916666666666668</v>
      </c>
      <c r="L204" s="76">
        <f t="shared" si="159"/>
        <v>0.38410165484633568</v>
      </c>
      <c r="M204" s="56">
        <v>537.4</v>
      </c>
      <c r="O204" s="4">
        <f t="shared" si="145"/>
        <v>815</v>
      </c>
      <c r="P204" s="4">
        <f t="shared" si="146"/>
        <v>1067</v>
      </c>
      <c r="Q204" s="77">
        <f t="shared" si="160"/>
        <v>858.65608284056555</v>
      </c>
      <c r="R204" s="17">
        <f t="shared" si="147"/>
        <v>854.638849591135</v>
      </c>
      <c r="S204" s="17">
        <f t="shared" si="148"/>
        <v>793.58575361524447</v>
      </c>
      <c r="T204" s="15">
        <f t="shared" si="149"/>
        <v>0.67717949516083242</v>
      </c>
      <c r="U204" s="61">
        <v>22.1</v>
      </c>
      <c r="V204" s="61">
        <v>22.1</v>
      </c>
      <c r="W204" s="31">
        <f t="shared" si="161"/>
        <v>0.55109247130607864</v>
      </c>
      <c r="AE204" s="17">
        <f t="shared" si="150"/>
        <v>858.65608284056566</v>
      </c>
      <c r="AF204" s="4">
        <f t="shared" si="151"/>
        <v>0.48582867586770617</v>
      </c>
      <c r="AG204" s="4">
        <f t="shared" si="152"/>
        <v>0</v>
      </c>
      <c r="AH204" s="4">
        <f t="shared" si="153"/>
        <v>0.99291433793385309</v>
      </c>
      <c r="AI204" s="4">
        <f t="shared" si="154"/>
        <v>0</v>
      </c>
      <c r="AJ204" s="4">
        <f t="shared" si="155"/>
        <v>0.99291433793385309</v>
      </c>
      <c r="AK204" s="16">
        <f t="shared" si="156"/>
        <v>0.92856269521904045</v>
      </c>
      <c r="AL204" s="15">
        <f t="shared" si="157"/>
        <v>0</v>
      </c>
    </row>
    <row r="205" spans="1:38">
      <c r="A205" s="50" t="s">
        <v>263</v>
      </c>
      <c r="B205" s="55">
        <v>106</v>
      </c>
      <c r="C205" s="55">
        <v>3</v>
      </c>
      <c r="D205" s="56">
        <v>299</v>
      </c>
      <c r="E205">
        <v>200</v>
      </c>
      <c r="F205" s="23">
        <v>35.200000000000003</v>
      </c>
      <c r="G205" s="2">
        <f t="shared" si="142"/>
        <v>34.124618502718647</v>
      </c>
      <c r="H205" s="60">
        <v>450.5</v>
      </c>
      <c r="I205" s="31">
        <f t="shared" si="143"/>
        <v>4.25</v>
      </c>
      <c r="J205">
        <f t="shared" si="144"/>
        <v>0.18</v>
      </c>
      <c r="K205" s="74">
        <f t="shared" si="158"/>
        <v>35.333333333333336</v>
      </c>
      <c r="L205" s="76">
        <f t="shared" si="159"/>
        <v>0.499511426319937</v>
      </c>
      <c r="M205" s="56">
        <v>602.70000000000005</v>
      </c>
      <c r="O205" s="4">
        <f t="shared" si="145"/>
        <v>525</v>
      </c>
      <c r="P205" s="4">
        <f t="shared" si="146"/>
        <v>658</v>
      </c>
      <c r="Q205" s="77">
        <f t="shared" si="160"/>
        <v>566.71504037371642</v>
      </c>
      <c r="R205" s="17">
        <f t="shared" si="147"/>
        <v>660.97576078758698</v>
      </c>
      <c r="S205" s="17">
        <f t="shared" si="148"/>
        <v>660.97576078758698</v>
      </c>
      <c r="T205" s="15">
        <f t="shared" si="149"/>
        <v>0.91183373998745687</v>
      </c>
      <c r="U205" s="61">
        <v>7.4</v>
      </c>
      <c r="V205" s="61">
        <v>7.4</v>
      </c>
      <c r="W205" s="31">
        <f t="shared" si="161"/>
        <v>0.45396491290064545</v>
      </c>
      <c r="AE205" s="17">
        <f t="shared" si="150"/>
        <v>566.71504037371642</v>
      </c>
      <c r="AF205" s="4">
        <f t="shared" si="151"/>
        <v>0.18037223395865543</v>
      </c>
      <c r="AG205" s="4">
        <f t="shared" si="152"/>
        <v>2.1161940990798858</v>
      </c>
      <c r="AH205" s="4">
        <f t="shared" si="153"/>
        <v>0.84018611697932766</v>
      </c>
      <c r="AI205" s="4">
        <f t="shared" si="154"/>
        <v>2.1161940990798858</v>
      </c>
      <c r="AJ205" s="4">
        <f t="shared" si="155"/>
        <v>0.84018611697932766</v>
      </c>
      <c r="AK205" s="16">
        <f t="shared" si="156"/>
        <v>1</v>
      </c>
      <c r="AL205" s="15">
        <f t="shared" si="157"/>
        <v>2.1161940990798858</v>
      </c>
    </row>
    <row r="206" spans="1:38">
      <c r="A206" s="50" t="s">
        <v>263</v>
      </c>
      <c r="B206" s="55">
        <v>106</v>
      </c>
      <c r="C206" s="55">
        <v>3</v>
      </c>
      <c r="D206" s="56">
        <v>299</v>
      </c>
      <c r="E206">
        <v>200</v>
      </c>
      <c r="F206" s="23">
        <v>35.200000000000003</v>
      </c>
      <c r="G206" s="2">
        <f t="shared" si="142"/>
        <v>34.124618502718647</v>
      </c>
      <c r="H206" s="60">
        <v>450.5</v>
      </c>
      <c r="I206" s="31">
        <f t="shared" si="143"/>
        <v>4.25</v>
      </c>
      <c r="J206">
        <f t="shared" si="144"/>
        <v>0.18</v>
      </c>
      <c r="K206" s="74">
        <f t="shared" si="158"/>
        <v>35.333333333333336</v>
      </c>
      <c r="L206" s="76">
        <f t="shared" si="159"/>
        <v>0.499511426319937</v>
      </c>
      <c r="M206" s="56">
        <v>531.20000000000005</v>
      </c>
      <c r="O206" s="4">
        <f t="shared" si="145"/>
        <v>525</v>
      </c>
      <c r="P206" s="4">
        <f t="shared" si="146"/>
        <v>658</v>
      </c>
      <c r="Q206" s="77">
        <f t="shared" si="160"/>
        <v>566.71504037371642</v>
      </c>
      <c r="R206" s="17">
        <f t="shared" si="147"/>
        <v>660.97576078758698</v>
      </c>
      <c r="S206" s="17">
        <f t="shared" si="148"/>
        <v>660.97576078758698</v>
      </c>
      <c r="T206" s="15">
        <f t="shared" si="149"/>
        <v>0.80366033297052775</v>
      </c>
      <c r="U206" s="61">
        <v>14.8</v>
      </c>
      <c r="V206" s="61">
        <v>14.8</v>
      </c>
      <c r="W206" s="31">
        <f t="shared" si="161"/>
        <v>0.45396491290064545</v>
      </c>
      <c r="AE206" s="17">
        <f t="shared" si="150"/>
        <v>566.71504037371642</v>
      </c>
      <c r="AF206" s="4">
        <f t="shared" si="151"/>
        <v>0.18037223395865543</v>
      </c>
      <c r="AG206" s="4">
        <f t="shared" si="152"/>
        <v>2.1161940990798858</v>
      </c>
      <c r="AH206" s="4">
        <f t="shared" si="153"/>
        <v>0.84018611697932766</v>
      </c>
      <c r="AI206" s="4">
        <f t="shared" si="154"/>
        <v>2.1161940990798858</v>
      </c>
      <c r="AJ206" s="4">
        <f t="shared" si="155"/>
        <v>0.84018611697932766</v>
      </c>
      <c r="AK206" s="16">
        <f t="shared" si="156"/>
        <v>1</v>
      </c>
      <c r="AL206" s="15">
        <f t="shared" si="157"/>
        <v>2.1161940990798858</v>
      </c>
    </row>
    <row r="207" spans="1:38">
      <c r="A207" s="50" t="s">
        <v>263</v>
      </c>
      <c r="B207" s="55">
        <v>106</v>
      </c>
      <c r="C207" s="55">
        <v>3</v>
      </c>
      <c r="D207" s="56">
        <v>299</v>
      </c>
      <c r="E207">
        <v>200</v>
      </c>
      <c r="F207" s="23">
        <v>35.200000000000003</v>
      </c>
      <c r="G207" s="2">
        <f t="shared" si="142"/>
        <v>34.124618502718647</v>
      </c>
      <c r="H207" s="60">
        <v>450.5</v>
      </c>
      <c r="I207" s="31">
        <f t="shared" si="143"/>
        <v>4.25</v>
      </c>
      <c r="J207">
        <f t="shared" si="144"/>
        <v>0.18</v>
      </c>
      <c r="K207" s="74">
        <f t="shared" si="158"/>
        <v>35.333333333333336</v>
      </c>
      <c r="L207" s="76">
        <f t="shared" si="159"/>
        <v>0.499511426319937</v>
      </c>
      <c r="M207" s="56">
        <v>404.7</v>
      </c>
      <c r="O207" s="4">
        <f t="shared" si="145"/>
        <v>525</v>
      </c>
      <c r="P207" s="4">
        <f t="shared" si="146"/>
        <v>658</v>
      </c>
      <c r="Q207" s="77">
        <f t="shared" si="160"/>
        <v>566.71504037371642</v>
      </c>
      <c r="R207" s="17">
        <f t="shared" si="147"/>
        <v>660.97576078758698</v>
      </c>
      <c r="S207" s="17">
        <f t="shared" si="148"/>
        <v>660.97576078758698</v>
      </c>
      <c r="T207" s="15">
        <f t="shared" si="149"/>
        <v>0.61227661286365309</v>
      </c>
      <c r="U207" s="61">
        <v>25.4</v>
      </c>
      <c r="V207" s="61">
        <v>25.4</v>
      </c>
      <c r="W207" s="31">
        <f t="shared" si="161"/>
        <v>0.45396491290064545</v>
      </c>
      <c r="AE207" s="17">
        <f t="shared" si="150"/>
        <v>566.71504037371642</v>
      </c>
      <c r="AF207" s="4">
        <f t="shared" si="151"/>
        <v>0.18037223395865543</v>
      </c>
      <c r="AG207" s="4">
        <f t="shared" si="152"/>
        <v>2.1161940990798858</v>
      </c>
      <c r="AH207" s="4">
        <f t="shared" si="153"/>
        <v>0.84018611697932766</v>
      </c>
      <c r="AI207" s="4">
        <f t="shared" si="154"/>
        <v>2.1161940990798858</v>
      </c>
      <c r="AJ207" s="4">
        <f t="shared" si="155"/>
        <v>0.84018611697932766</v>
      </c>
      <c r="AK207" s="16">
        <f t="shared" si="156"/>
        <v>1</v>
      </c>
      <c r="AL207" s="15">
        <f t="shared" si="157"/>
        <v>2.1161940990798858</v>
      </c>
    </row>
    <row r="208" spans="1:38">
      <c r="A208" s="50" t="s">
        <v>263</v>
      </c>
      <c r="B208" s="55">
        <v>106</v>
      </c>
      <c r="C208" s="55">
        <v>3</v>
      </c>
      <c r="D208" s="56">
        <v>299</v>
      </c>
      <c r="E208">
        <v>200</v>
      </c>
      <c r="F208" s="23">
        <v>35.200000000000003</v>
      </c>
      <c r="G208" s="2">
        <f t="shared" si="142"/>
        <v>34.124618502718647</v>
      </c>
      <c r="H208" s="60">
        <v>450.5</v>
      </c>
      <c r="I208" s="31">
        <f t="shared" si="143"/>
        <v>4.25</v>
      </c>
      <c r="J208">
        <f t="shared" si="144"/>
        <v>0.18</v>
      </c>
      <c r="K208" s="74">
        <f t="shared" si="158"/>
        <v>35.333333333333336</v>
      </c>
      <c r="L208" s="76">
        <f t="shared" si="159"/>
        <v>0.499511426319937</v>
      </c>
      <c r="M208" s="56">
        <v>345</v>
      </c>
      <c r="O208" s="4">
        <f t="shared" si="145"/>
        <v>525</v>
      </c>
      <c r="P208" s="4">
        <f t="shared" si="146"/>
        <v>658</v>
      </c>
      <c r="Q208" s="77">
        <f t="shared" si="160"/>
        <v>566.71504037371642</v>
      </c>
      <c r="R208" s="17">
        <f t="shared" si="147"/>
        <v>660.97576078758698</v>
      </c>
      <c r="S208" s="17">
        <f t="shared" si="148"/>
        <v>660.97576078758698</v>
      </c>
      <c r="T208" s="15">
        <f t="shared" si="149"/>
        <v>0.52195560029147603</v>
      </c>
      <c r="U208" s="61">
        <v>33.9</v>
      </c>
      <c r="V208" s="61">
        <v>33.9</v>
      </c>
      <c r="W208" s="31">
        <f t="shared" si="161"/>
        <v>0.45396491290064545</v>
      </c>
      <c r="AE208" s="17">
        <f t="shared" si="150"/>
        <v>566.71504037371642</v>
      </c>
      <c r="AF208" s="4">
        <f t="shared" si="151"/>
        <v>0.18037223395865543</v>
      </c>
      <c r="AG208" s="4">
        <f t="shared" si="152"/>
        <v>2.1161940990798858</v>
      </c>
      <c r="AH208" s="4">
        <f t="shared" si="153"/>
        <v>0.84018611697932766</v>
      </c>
      <c r="AI208" s="4">
        <f t="shared" si="154"/>
        <v>2.1161940990798858</v>
      </c>
      <c r="AJ208" s="4">
        <f t="shared" si="155"/>
        <v>0.84018611697932766</v>
      </c>
      <c r="AK208" s="16">
        <f t="shared" si="156"/>
        <v>1</v>
      </c>
      <c r="AL208" s="15">
        <f t="shared" si="157"/>
        <v>2.1161940990798858</v>
      </c>
    </row>
    <row r="209" spans="1:38">
      <c r="A209" s="50" t="s">
        <v>263</v>
      </c>
      <c r="B209" s="55">
        <v>106</v>
      </c>
      <c r="C209" s="55">
        <v>3</v>
      </c>
      <c r="D209" s="56">
        <v>299</v>
      </c>
      <c r="E209">
        <v>200</v>
      </c>
      <c r="F209" s="23">
        <v>35.200000000000003</v>
      </c>
      <c r="G209" s="2">
        <f t="shared" si="142"/>
        <v>34.124618502718647</v>
      </c>
      <c r="H209" s="60">
        <v>450.5</v>
      </c>
      <c r="I209" s="31">
        <f t="shared" si="143"/>
        <v>4.25</v>
      </c>
      <c r="J209">
        <f t="shared" si="144"/>
        <v>0.18</v>
      </c>
      <c r="K209" s="74">
        <f t="shared" si="158"/>
        <v>35.333333333333336</v>
      </c>
      <c r="L209" s="76">
        <f t="shared" si="159"/>
        <v>0.499511426319937</v>
      </c>
      <c r="M209" s="56">
        <v>254.8</v>
      </c>
      <c r="O209" s="4">
        <f t="shared" si="145"/>
        <v>525</v>
      </c>
      <c r="P209" s="4">
        <f t="shared" si="146"/>
        <v>658</v>
      </c>
      <c r="Q209" s="77">
        <f t="shared" si="160"/>
        <v>566.71504037371642</v>
      </c>
      <c r="R209" s="17">
        <f t="shared" si="147"/>
        <v>660.97576078758698</v>
      </c>
      <c r="S209" s="17">
        <f t="shared" si="148"/>
        <v>660.97576078758698</v>
      </c>
      <c r="T209" s="15">
        <f t="shared" si="149"/>
        <v>0.38549068682396548</v>
      </c>
      <c r="U209" s="61">
        <v>47.7</v>
      </c>
      <c r="V209" s="61">
        <v>47.7</v>
      </c>
      <c r="W209" s="31">
        <f t="shared" si="161"/>
        <v>0.45396491290064545</v>
      </c>
      <c r="AE209" s="17">
        <f t="shared" si="150"/>
        <v>566.71504037371642</v>
      </c>
      <c r="AF209" s="4">
        <f t="shared" si="151"/>
        <v>0.18037223395865543</v>
      </c>
      <c r="AG209" s="4">
        <f t="shared" si="152"/>
        <v>2.1161940990798858</v>
      </c>
      <c r="AH209" s="4">
        <f t="shared" si="153"/>
        <v>0.84018611697932766</v>
      </c>
      <c r="AI209" s="4">
        <f t="shared" si="154"/>
        <v>2.1161940990798858</v>
      </c>
      <c r="AJ209" s="4">
        <f t="shared" si="155"/>
        <v>0.84018611697932766</v>
      </c>
      <c r="AK209" s="16">
        <f t="shared" si="156"/>
        <v>1</v>
      </c>
      <c r="AL209" s="15">
        <f t="shared" si="157"/>
        <v>2.1161940990798858</v>
      </c>
    </row>
    <row r="210" spans="1:38">
      <c r="A210" s="50" t="s">
        <v>263</v>
      </c>
      <c r="B210" s="55">
        <v>106</v>
      </c>
      <c r="C210" s="55">
        <v>3</v>
      </c>
      <c r="D210" s="56">
        <v>299</v>
      </c>
      <c r="E210">
        <v>200</v>
      </c>
      <c r="F210" s="23">
        <v>35.200000000000003</v>
      </c>
      <c r="G210" s="2">
        <f t="shared" si="142"/>
        <v>34.124618502718647</v>
      </c>
      <c r="H210" s="60">
        <v>450.5</v>
      </c>
      <c r="I210" s="31">
        <f t="shared" si="143"/>
        <v>4.25</v>
      </c>
      <c r="J210">
        <f t="shared" si="144"/>
        <v>0.18</v>
      </c>
      <c r="K210" s="74">
        <f t="shared" si="158"/>
        <v>35.333333333333336</v>
      </c>
      <c r="L210" s="76">
        <f t="shared" si="159"/>
        <v>0.499511426319937</v>
      </c>
      <c r="M210" s="56">
        <v>199.9</v>
      </c>
      <c r="O210" s="4">
        <f t="shared" si="145"/>
        <v>525</v>
      </c>
      <c r="P210" s="4">
        <f t="shared" si="146"/>
        <v>658</v>
      </c>
      <c r="Q210" s="77">
        <f t="shared" si="160"/>
        <v>566.71504037371642</v>
      </c>
      <c r="R210" s="17">
        <f t="shared" si="147"/>
        <v>660.97576078758698</v>
      </c>
      <c r="S210" s="17">
        <f t="shared" si="148"/>
        <v>660.97576078758698</v>
      </c>
      <c r="T210" s="15">
        <f t="shared" si="149"/>
        <v>0.30243166521236536</v>
      </c>
      <c r="U210" s="61">
        <v>63.6</v>
      </c>
      <c r="V210" s="61">
        <v>63.6</v>
      </c>
      <c r="W210" s="31">
        <f t="shared" si="161"/>
        <v>0.45396491290064545</v>
      </c>
      <c r="AE210" s="17">
        <f t="shared" si="150"/>
        <v>566.71504037371642</v>
      </c>
      <c r="AF210" s="4">
        <f t="shared" si="151"/>
        <v>0.18037223395865543</v>
      </c>
      <c r="AG210" s="4">
        <f t="shared" si="152"/>
        <v>2.1161940990798858</v>
      </c>
      <c r="AH210" s="4">
        <f t="shared" si="153"/>
        <v>0.84018611697932766</v>
      </c>
      <c r="AI210" s="4">
        <f t="shared" si="154"/>
        <v>2.1161940990798858</v>
      </c>
      <c r="AJ210" s="4">
        <f t="shared" si="155"/>
        <v>0.84018611697932766</v>
      </c>
      <c r="AK210" s="16">
        <f t="shared" si="156"/>
        <v>1</v>
      </c>
      <c r="AL210" s="15">
        <f t="shared" si="157"/>
        <v>2.1161940990798858</v>
      </c>
    </row>
    <row r="211" spans="1:38">
      <c r="A211" s="84"/>
      <c r="G211" s="23"/>
      <c r="I211" s="31"/>
      <c r="K211" s="74"/>
      <c r="L211" s="76"/>
      <c r="O211" s="4"/>
      <c r="P211" s="4"/>
      <c r="Q211" s="77"/>
      <c r="R211" s="17"/>
      <c r="S211" s="17"/>
      <c r="T211" s="15"/>
      <c r="W211" s="31"/>
      <c r="AE211" s="17"/>
      <c r="AF211" s="4"/>
      <c r="AG211" s="4"/>
      <c r="AH211" s="4"/>
      <c r="AI211" s="4"/>
      <c r="AJ211" s="4"/>
      <c r="AK211" s="16"/>
      <c r="AL211" s="15"/>
    </row>
    <row r="212" spans="1:38">
      <c r="A212" s="85" t="s">
        <v>246</v>
      </c>
      <c r="B212" s="63">
        <v>1983</v>
      </c>
      <c r="C212" s="84" t="s">
        <v>218</v>
      </c>
      <c r="G212" s="25" t="s">
        <v>118</v>
      </c>
      <c r="I212" s="31"/>
      <c r="K212" s="74"/>
      <c r="L212" s="76"/>
      <c r="O212" s="4"/>
      <c r="P212" s="4"/>
      <c r="Q212" s="77"/>
      <c r="R212" s="17"/>
      <c r="S212" s="17"/>
      <c r="T212" s="15"/>
      <c r="W212" s="31"/>
      <c r="AE212" s="17"/>
      <c r="AF212" s="4"/>
      <c r="AG212" s="4"/>
      <c r="AH212" s="4"/>
      <c r="AI212" s="4"/>
      <c r="AJ212" s="4"/>
      <c r="AK212" s="16"/>
      <c r="AL212" s="15"/>
    </row>
    <row r="213" spans="1:38">
      <c r="A213" s="50" t="s">
        <v>263</v>
      </c>
      <c r="B213" s="53">
        <v>108.6</v>
      </c>
      <c r="C213" s="54">
        <v>4.5999999999999996</v>
      </c>
      <c r="D213" s="57">
        <v>271.89999999999998</v>
      </c>
      <c r="E213">
        <v>200</v>
      </c>
      <c r="F213" s="23">
        <v>30.7</v>
      </c>
      <c r="G213" s="2">
        <f t="shared" ref="G213:G243" si="162">22*((F213+8)/10)^0.3</f>
        <v>33.016875365490463</v>
      </c>
      <c r="H213" s="57">
        <v>326</v>
      </c>
      <c r="I213" s="31">
        <f t="shared" ref="I213:I243" si="163">H213/B213</f>
        <v>3.0018416206261511</v>
      </c>
      <c r="J213">
        <f t="shared" ref="J213:J243" si="164">ROUND(AF213,3)</f>
        <v>0.11799999999999999</v>
      </c>
      <c r="K213" s="74">
        <f t="shared" si="158"/>
        <v>23.608695652173914</v>
      </c>
      <c r="L213" s="76">
        <f t="shared" si="159"/>
        <v>0.30350847980265183</v>
      </c>
      <c r="M213" s="56">
        <v>674</v>
      </c>
      <c r="O213" s="4">
        <f t="shared" ref="O213:O243" si="165">ROUND((0.85*F213*(B213-2*C213)^2+D213*(B213*B213-(B213-2*C213)^2))*PI()/4000,0)</f>
        <v>611</v>
      </c>
      <c r="P213" s="4">
        <f t="shared" ref="P213:P243" si="166">ROUND((0.85*F213+6*C213*D213/(B213-2*C213))*PI()*(B213-2*C213)^2/4000,0)</f>
        <v>788</v>
      </c>
      <c r="Q213" s="77">
        <f t="shared" si="160"/>
        <v>646.88133148685563</v>
      </c>
      <c r="R213" s="17">
        <f t="shared" ref="R213:R243" si="167">0.00025*PI()*((B213*B213-(B213-2*C213)^2)*D213*AJ213+F213*(B213-2*C213)^2*(1+AI213*C213*D213/(B213*F213)))</f>
        <v>833.04570990250829</v>
      </c>
      <c r="S213" s="17">
        <f t="shared" ref="S213:S243" si="168">AK213*R213</f>
        <v>833.04570990250829</v>
      </c>
      <c r="T213" s="15">
        <f t="shared" ref="T213:T243" si="169">M213/S213</f>
        <v>0.80907925218038579</v>
      </c>
      <c r="U213" s="62">
        <v>10.78</v>
      </c>
      <c r="V213" s="62">
        <v>10.78</v>
      </c>
      <c r="W213" s="31">
        <f t="shared" si="161"/>
        <v>0.54152750466602462</v>
      </c>
      <c r="AE213" s="17">
        <f t="shared" ref="AE213:AE243" si="170">0.00025*PI()*((B213*B213-(B213-2*C213)^2)*D213+F213*(B213-2*C213)^2)</f>
        <v>646.88133148685574</v>
      </c>
      <c r="AF213" s="4">
        <f t="shared" ref="AF213:AF243" si="171">SQRT((64*AE213*H213*H213)/(PI()^3*((B213^4-(B213-2*C213)^4)*E213+(B213-2*C213)^4*G213*0.6)))</f>
        <v>0.11778136513729082</v>
      </c>
      <c r="AG213" s="4">
        <f t="shared" ref="AG213:AG243" si="172">IF(AF213&gt;0.5,0,AL213)</f>
        <v>2.9568763945113852</v>
      </c>
      <c r="AH213" s="4">
        <f t="shared" ref="AH213:AH243" si="173">IF((0.25*(3+2*AF213))&gt;1,1,(0.25*(3+2*AF213)))</f>
        <v>0.80889068256864538</v>
      </c>
      <c r="AI213" s="4">
        <f t="shared" ref="AI213:AI243" si="174">AG213</f>
        <v>2.9568763945113852</v>
      </c>
      <c r="AJ213" s="4">
        <f t="shared" ref="AJ213:AJ243" si="175">AH213</f>
        <v>0.80889068256864538</v>
      </c>
      <c r="AK213" s="16">
        <f t="shared" ref="AK213:AK243" si="176">IF(J213&lt;0.2,1,1/(0.5*(1+0.21*(J213-0.2)+J213*J213)+SQRT((0.5*(1+0.21*(J213-0.2)+J213*J213))^2-J213*J213)))</f>
        <v>1</v>
      </c>
      <c r="AL213" s="15">
        <f t="shared" ref="AL213:AL243" si="177">IF((4.9-18.5*AF213+17*AF213*AF213)&lt;0,0,(4.9-18.5*AF213+17*AF213*AF213))</f>
        <v>2.9568763945113852</v>
      </c>
    </row>
    <row r="214" spans="1:38">
      <c r="A214" s="50" t="s">
        <v>263</v>
      </c>
      <c r="B214" s="53">
        <v>108.6</v>
      </c>
      <c r="C214" s="54">
        <v>4.5999999999999996</v>
      </c>
      <c r="D214" s="57">
        <v>271.89999999999998</v>
      </c>
      <c r="E214">
        <v>200</v>
      </c>
      <c r="F214" s="23">
        <v>30.7</v>
      </c>
      <c r="G214" s="2">
        <f t="shared" si="162"/>
        <v>33.016875365490463</v>
      </c>
      <c r="H214" s="57">
        <v>326</v>
      </c>
      <c r="I214" s="31">
        <f t="shared" si="163"/>
        <v>3.0018416206261511</v>
      </c>
      <c r="J214">
        <f t="shared" si="164"/>
        <v>0.11799999999999999</v>
      </c>
      <c r="K214" s="74">
        <f t="shared" si="158"/>
        <v>23.608695652173914</v>
      </c>
      <c r="L214" s="76">
        <f t="shared" si="159"/>
        <v>0.30350847980265183</v>
      </c>
      <c r="M214" s="56">
        <v>612</v>
      </c>
      <c r="O214" s="4">
        <f t="shared" si="165"/>
        <v>611</v>
      </c>
      <c r="P214" s="4">
        <f t="shared" si="166"/>
        <v>788</v>
      </c>
      <c r="Q214" s="77">
        <f t="shared" si="160"/>
        <v>646.88133148685563</v>
      </c>
      <c r="R214" s="17">
        <f t="shared" si="167"/>
        <v>833.04570990250829</v>
      </c>
      <c r="S214" s="17">
        <f t="shared" si="168"/>
        <v>833.04570990250829</v>
      </c>
      <c r="T214" s="15">
        <f t="shared" si="169"/>
        <v>0.73465356429435624</v>
      </c>
      <c r="U214" s="62">
        <v>16.190000000000001</v>
      </c>
      <c r="V214" s="62">
        <v>16.190000000000001</v>
      </c>
      <c r="W214" s="31">
        <f t="shared" si="161"/>
        <v>0.54152750466602462</v>
      </c>
      <c r="AE214" s="17">
        <f t="shared" si="170"/>
        <v>646.88133148685574</v>
      </c>
      <c r="AF214" s="4">
        <f t="shared" si="171"/>
        <v>0.11778136513729082</v>
      </c>
      <c r="AG214" s="4">
        <f t="shared" si="172"/>
        <v>2.9568763945113852</v>
      </c>
      <c r="AH214" s="4">
        <f t="shared" si="173"/>
        <v>0.80889068256864538</v>
      </c>
      <c r="AI214" s="4">
        <f t="shared" si="174"/>
        <v>2.9568763945113852</v>
      </c>
      <c r="AJ214" s="4">
        <f t="shared" si="175"/>
        <v>0.80889068256864538</v>
      </c>
      <c r="AK214" s="16">
        <f t="shared" si="176"/>
        <v>1</v>
      </c>
      <c r="AL214" s="15">
        <f t="shared" si="177"/>
        <v>2.9568763945113852</v>
      </c>
    </row>
    <row r="215" spans="1:38">
      <c r="A215" s="50" t="s">
        <v>263</v>
      </c>
      <c r="B215" s="53">
        <v>108.6</v>
      </c>
      <c r="C215" s="54">
        <v>4.5999999999999996</v>
      </c>
      <c r="D215" s="57">
        <v>271.89999999999998</v>
      </c>
      <c r="E215">
        <v>200</v>
      </c>
      <c r="F215" s="23">
        <v>30.7</v>
      </c>
      <c r="G215" s="2">
        <f t="shared" si="162"/>
        <v>33.016875365490463</v>
      </c>
      <c r="H215" s="57">
        <v>326</v>
      </c>
      <c r="I215" s="31">
        <f t="shared" si="163"/>
        <v>3.0018416206261511</v>
      </c>
      <c r="J215">
        <f t="shared" si="164"/>
        <v>0.11799999999999999</v>
      </c>
      <c r="K215" s="74">
        <f t="shared" si="158"/>
        <v>23.608695652173914</v>
      </c>
      <c r="L215" s="76">
        <f t="shared" si="159"/>
        <v>0.30350847980265183</v>
      </c>
      <c r="M215" s="56">
        <v>551</v>
      </c>
      <c r="O215" s="4">
        <f t="shared" si="165"/>
        <v>611</v>
      </c>
      <c r="P215" s="4">
        <f t="shared" si="166"/>
        <v>788</v>
      </c>
      <c r="Q215" s="77">
        <f t="shared" si="160"/>
        <v>646.88133148685563</v>
      </c>
      <c r="R215" s="17">
        <f t="shared" si="167"/>
        <v>833.04570990250829</v>
      </c>
      <c r="S215" s="17">
        <f t="shared" si="168"/>
        <v>833.04570990250829</v>
      </c>
      <c r="T215" s="15">
        <f t="shared" si="169"/>
        <v>0.66142829072906906</v>
      </c>
      <c r="U215" s="62">
        <v>21.61</v>
      </c>
      <c r="V215" s="62">
        <v>21.61</v>
      </c>
      <c r="W215" s="31">
        <f t="shared" si="161"/>
        <v>0.54152750466602462</v>
      </c>
      <c r="AE215" s="17">
        <f t="shared" si="170"/>
        <v>646.88133148685574</v>
      </c>
      <c r="AF215" s="4">
        <f t="shared" si="171"/>
        <v>0.11778136513729082</v>
      </c>
      <c r="AG215" s="4">
        <f t="shared" si="172"/>
        <v>2.9568763945113852</v>
      </c>
      <c r="AH215" s="4">
        <f t="shared" si="173"/>
        <v>0.80889068256864538</v>
      </c>
      <c r="AI215" s="4">
        <f t="shared" si="174"/>
        <v>2.9568763945113852</v>
      </c>
      <c r="AJ215" s="4">
        <f t="shared" si="175"/>
        <v>0.80889068256864538</v>
      </c>
      <c r="AK215" s="16">
        <f t="shared" si="176"/>
        <v>1</v>
      </c>
      <c r="AL215" s="15">
        <f t="shared" si="177"/>
        <v>2.9568763945113852</v>
      </c>
    </row>
    <row r="216" spans="1:38">
      <c r="A216" s="50" t="s">
        <v>263</v>
      </c>
      <c r="B216" s="53">
        <v>108.6</v>
      </c>
      <c r="C216" s="54">
        <v>4.5999999999999996</v>
      </c>
      <c r="D216" s="57">
        <v>271.89999999999998</v>
      </c>
      <c r="E216">
        <v>200</v>
      </c>
      <c r="F216" s="23">
        <v>30.7</v>
      </c>
      <c r="G216" s="2">
        <f t="shared" si="162"/>
        <v>33.016875365490463</v>
      </c>
      <c r="H216" s="57">
        <v>326</v>
      </c>
      <c r="I216" s="31">
        <f t="shared" si="163"/>
        <v>3.0018416206261511</v>
      </c>
      <c r="J216">
        <f t="shared" si="164"/>
        <v>0.11799999999999999</v>
      </c>
      <c r="K216" s="74">
        <f t="shared" si="158"/>
        <v>23.608695652173914</v>
      </c>
      <c r="L216" s="76">
        <f t="shared" si="159"/>
        <v>0.30350847980265183</v>
      </c>
      <c r="M216" s="56">
        <v>431</v>
      </c>
      <c r="O216" s="4">
        <f t="shared" si="165"/>
        <v>611</v>
      </c>
      <c r="P216" s="4">
        <f t="shared" si="166"/>
        <v>788</v>
      </c>
      <c r="Q216" s="77">
        <f t="shared" si="160"/>
        <v>646.88133148685563</v>
      </c>
      <c r="R216" s="17">
        <f t="shared" si="167"/>
        <v>833.04570990250829</v>
      </c>
      <c r="S216" s="17">
        <f t="shared" si="168"/>
        <v>833.04570990250829</v>
      </c>
      <c r="T216" s="15">
        <f t="shared" si="169"/>
        <v>0.51737857223997963</v>
      </c>
      <c r="U216" s="62">
        <v>27.02</v>
      </c>
      <c r="V216" s="62">
        <v>27.02</v>
      </c>
      <c r="W216" s="31">
        <f t="shared" si="161"/>
        <v>0.54152750466602462</v>
      </c>
      <c r="AE216" s="17">
        <f t="shared" si="170"/>
        <v>646.88133148685574</v>
      </c>
      <c r="AF216" s="4">
        <f t="shared" si="171"/>
        <v>0.11778136513729082</v>
      </c>
      <c r="AG216" s="4">
        <f t="shared" si="172"/>
        <v>2.9568763945113852</v>
      </c>
      <c r="AH216" s="4">
        <f t="shared" si="173"/>
        <v>0.80889068256864538</v>
      </c>
      <c r="AI216" s="4">
        <f t="shared" si="174"/>
        <v>2.9568763945113852</v>
      </c>
      <c r="AJ216" s="4">
        <f t="shared" si="175"/>
        <v>0.80889068256864538</v>
      </c>
      <c r="AK216" s="16">
        <f t="shared" si="176"/>
        <v>1</v>
      </c>
      <c r="AL216" s="15">
        <f t="shared" si="177"/>
        <v>2.9568763945113852</v>
      </c>
    </row>
    <row r="217" spans="1:38">
      <c r="A217" s="50" t="s">
        <v>263</v>
      </c>
      <c r="B217" s="53">
        <v>108.6</v>
      </c>
      <c r="C217" s="54">
        <v>4.5999999999999996</v>
      </c>
      <c r="D217" s="57">
        <v>271.89999999999998</v>
      </c>
      <c r="E217">
        <v>200</v>
      </c>
      <c r="F217" s="23">
        <v>30.7</v>
      </c>
      <c r="G217" s="2">
        <f t="shared" si="162"/>
        <v>33.016875365490463</v>
      </c>
      <c r="H217" s="57">
        <v>326</v>
      </c>
      <c r="I217" s="31">
        <f t="shared" si="163"/>
        <v>3.0018416206261511</v>
      </c>
      <c r="J217">
        <f t="shared" si="164"/>
        <v>0.11799999999999999</v>
      </c>
      <c r="K217" s="74">
        <f t="shared" si="158"/>
        <v>23.608695652173914</v>
      </c>
      <c r="L217" s="76">
        <f t="shared" si="159"/>
        <v>0.30350847980265183</v>
      </c>
      <c r="M217" s="56">
        <v>433</v>
      </c>
      <c r="O217" s="4">
        <f t="shared" si="165"/>
        <v>611</v>
      </c>
      <c r="P217" s="4">
        <f t="shared" si="166"/>
        <v>788</v>
      </c>
      <c r="Q217" s="77">
        <f t="shared" si="160"/>
        <v>646.88133148685563</v>
      </c>
      <c r="R217" s="17">
        <f t="shared" si="167"/>
        <v>833.04570990250829</v>
      </c>
      <c r="S217" s="17">
        <f t="shared" si="168"/>
        <v>833.04570990250829</v>
      </c>
      <c r="T217" s="15">
        <f t="shared" si="169"/>
        <v>0.51977940088146446</v>
      </c>
      <c r="U217" s="62">
        <v>32.39</v>
      </c>
      <c r="V217" s="62">
        <v>32.39</v>
      </c>
      <c r="W217" s="31">
        <f t="shared" si="161"/>
        <v>0.54152750466602462</v>
      </c>
      <c r="AE217" s="17">
        <f t="shared" si="170"/>
        <v>646.88133148685574</v>
      </c>
      <c r="AF217" s="4">
        <f t="shared" si="171"/>
        <v>0.11778136513729082</v>
      </c>
      <c r="AG217" s="4">
        <f t="shared" si="172"/>
        <v>2.9568763945113852</v>
      </c>
      <c r="AH217" s="4">
        <f t="shared" si="173"/>
        <v>0.80889068256864538</v>
      </c>
      <c r="AI217" s="4">
        <f t="shared" si="174"/>
        <v>2.9568763945113852</v>
      </c>
      <c r="AJ217" s="4">
        <f t="shared" si="175"/>
        <v>0.80889068256864538</v>
      </c>
      <c r="AK217" s="16">
        <f t="shared" si="176"/>
        <v>1</v>
      </c>
      <c r="AL217" s="15">
        <f t="shared" si="177"/>
        <v>2.9568763945113852</v>
      </c>
    </row>
    <row r="218" spans="1:38">
      <c r="A218" s="50" t="s">
        <v>263</v>
      </c>
      <c r="B218" s="53">
        <v>108.6</v>
      </c>
      <c r="C218" s="54">
        <v>4.5999999999999996</v>
      </c>
      <c r="D218" s="57">
        <v>271.89999999999998</v>
      </c>
      <c r="E218">
        <v>200</v>
      </c>
      <c r="F218" s="23">
        <v>30.7</v>
      </c>
      <c r="G218" s="2">
        <f t="shared" si="162"/>
        <v>33.016875365490463</v>
      </c>
      <c r="H218" s="57">
        <v>326</v>
      </c>
      <c r="I218" s="31">
        <f t="shared" si="163"/>
        <v>3.0018416206261511</v>
      </c>
      <c r="J218">
        <f t="shared" si="164"/>
        <v>0.11799999999999999</v>
      </c>
      <c r="K218" s="74">
        <f t="shared" si="158"/>
        <v>23.608695652173914</v>
      </c>
      <c r="L218" s="76">
        <f t="shared" si="159"/>
        <v>0.30350847980265183</v>
      </c>
      <c r="M218" s="56">
        <v>445</v>
      </c>
      <c r="O218" s="4">
        <f t="shared" si="165"/>
        <v>611</v>
      </c>
      <c r="P218" s="4">
        <f t="shared" si="166"/>
        <v>788</v>
      </c>
      <c r="Q218" s="77">
        <f t="shared" si="160"/>
        <v>646.88133148685563</v>
      </c>
      <c r="R218" s="17">
        <f t="shared" si="167"/>
        <v>833.04570990250829</v>
      </c>
      <c r="S218" s="17">
        <f t="shared" si="168"/>
        <v>833.04570990250829</v>
      </c>
      <c r="T218" s="15">
        <f t="shared" si="169"/>
        <v>0.53418437273037345</v>
      </c>
      <c r="U218" s="62">
        <v>35.520000000000003</v>
      </c>
      <c r="V218" s="62">
        <v>35.520000000000003</v>
      </c>
      <c r="W218" s="31">
        <f t="shared" si="161"/>
        <v>0.54152750466602462</v>
      </c>
      <c r="AE218" s="17">
        <f t="shared" si="170"/>
        <v>646.88133148685574</v>
      </c>
      <c r="AF218" s="4">
        <f t="shared" si="171"/>
        <v>0.11778136513729082</v>
      </c>
      <c r="AG218" s="4">
        <f t="shared" si="172"/>
        <v>2.9568763945113852</v>
      </c>
      <c r="AH218" s="4">
        <f t="shared" si="173"/>
        <v>0.80889068256864538</v>
      </c>
      <c r="AI218" s="4">
        <f t="shared" si="174"/>
        <v>2.9568763945113852</v>
      </c>
      <c r="AJ218" s="4">
        <f t="shared" si="175"/>
        <v>0.80889068256864538</v>
      </c>
      <c r="AK218" s="16">
        <f t="shared" si="176"/>
        <v>1</v>
      </c>
      <c r="AL218" s="15">
        <f t="shared" si="177"/>
        <v>2.9568763945113852</v>
      </c>
    </row>
    <row r="219" spans="1:38">
      <c r="A219" s="50" t="s">
        <v>263</v>
      </c>
      <c r="B219" s="53">
        <v>108.6</v>
      </c>
      <c r="C219" s="54">
        <v>4.5999999999999996</v>
      </c>
      <c r="D219" s="57">
        <v>271.89999999999998</v>
      </c>
      <c r="E219">
        <v>200</v>
      </c>
      <c r="F219" s="23">
        <v>30.7</v>
      </c>
      <c r="G219" s="2">
        <f t="shared" si="162"/>
        <v>33.016875365490463</v>
      </c>
      <c r="H219" s="57">
        <v>326</v>
      </c>
      <c r="I219" s="31">
        <f t="shared" si="163"/>
        <v>3.0018416206261511</v>
      </c>
      <c r="J219">
        <f t="shared" si="164"/>
        <v>0.11799999999999999</v>
      </c>
      <c r="K219" s="74">
        <f t="shared" si="158"/>
        <v>23.608695652173914</v>
      </c>
      <c r="L219" s="76">
        <f t="shared" si="159"/>
        <v>0.30350847980265183</v>
      </c>
      <c r="M219" s="56">
        <v>433</v>
      </c>
      <c r="O219" s="4">
        <f t="shared" si="165"/>
        <v>611</v>
      </c>
      <c r="P219" s="4">
        <f t="shared" si="166"/>
        <v>788</v>
      </c>
      <c r="Q219" s="77">
        <f t="shared" si="160"/>
        <v>646.88133148685563</v>
      </c>
      <c r="R219" s="17">
        <f t="shared" si="167"/>
        <v>833.04570990250829</v>
      </c>
      <c r="S219" s="17">
        <f t="shared" si="168"/>
        <v>833.04570990250829</v>
      </c>
      <c r="T219" s="15">
        <f t="shared" si="169"/>
        <v>0.51977940088146446</v>
      </c>
      <c r="U219" s="62">
        <v>37.799999999999997</v>
      </c>
      <c r="V219" s="62">
        <v>37.799999999999997</v>
      </c>
      <c r="W219" s="31">
        <f t="shared" si="161"/>
        <v>0.54152750466602462</v>
      </c>
      <c r="AE219" s="17">
        <f t="shared" si="170"/>
        <v>646.88133148685574</v>
      </c>
      <c r="AF219" s="4">
        <f t="shared" si="171"/>
        <v>0.11778136513729082</v>
      </c>
      <c r="AG219" s="4">
        <f t="shared" si="172"/>
        <v>2.9568763945113852</v>
      </c>
      <c r="AH219" s="4">
        <f t="shared" si="173"/>
        <v>0.80889068256864538</v>
      </c>
      <c r="AI219" s="4">
        <f t="shared" si="174"/>
        <v>2.9568763945113852</v>
      </c>
      <c r="AJ219" s="4">
        <f t="shared" si="175"/>
        <v>0.80889068256864538</v>
      </c>
      <c r="AK219" s="16">
        <f t="shared" si="176"/>
        <v>1</v>
      </c>
      <c r="AL219" s="15">
        <f t="shared" si="177"/>
        <v>2.9568763945113852</v>
      </c>
    </row>
    <row r="220" spans="1:38">
      <c r="A220" s="51" t="s">
        <v>173</v>
      </c>
      <c r="B220" s="53">
        <v>108.1</v>
      </c>
      <c r="C220" s="54">
        <v>4.21</v>
      </c>
      <c r="D220" s="57">
        <v>300.86</v>
      </c>
      <c r="E220">
        <v>200</v>
      </c>
      <c r="F220" s="23">
        <v>21.5</v>
      </c>
      <c r="G220" s="2">
        <f t="shared" ref="G220:G228" si="178">22*((F220+8)/10)^0.3</f>
        <v>30.434718249837857</v>
      </c>
      <c r="H220" s="57">
        <v>351</v>
      </c>
      <c r="I220" s="31">
        <f t="shared" ref="I220:I228" si="179">H220/B220</f>
        <v>3.2469935245143389</v>
      </c>
      <c r="J220">
        <f t="shared" ref="J220:J228" si="180">ROUND(AF220,3)</f>
        <v>0.126</v>
      </c>
      <c r="K220" s="74">
        <f t="shared" si="158"/>
        <v>25.676959619952491</v>
      </c>
      <c r="L220" s="76">
        <f t="shared" si="159"/>
        <v>0.36525626814462919</v>
      </c>
      <c r="M220" s="56">
        <v>776.16</v>
      </c>
      <c r="O220" s="4">
        <f t="shared" ref="O220:O228" si="181">ROUND((0.85*F220*(B220-2*C220)^2+D220*(B220*B220-(B220-2*C220)^2))*PI()/4000,0)</f>
        <v>556</v>
      </c>
      <c r="P220" s="4">
        <f t="shared" ref="P220:P228" si="182">ROUND((0.85*F220+6*C220*D220/(B220-2*C220))*PI()*(B220-2*C220)^2/4000,0)</f>
        <v>738</v>
      </c>
      <c r="Q220" s="77">
        <f t="shared" si="160"/>
        <v>581.18133480524182</v>
      </c>
      <c r="R220" s="17">
        <f t="shared" ref="R220:R228" si="183">0.00025*PI()*((B220*B220-(B220-2*C220)^2)*D220*AJ220+F220*(B220-2*C220)^2*(1+AI220*C220*D220/(B220*F220)))</f>
        <v>763.89313784746275</v>
      </c>
      <c r="S220" s="17">
        <f t="shared" ref="S220:S228" si="184">AK220*R220</f>
        <v>763.89313784746275</v>
      </c>
      <c r="T220" s="15">
        <f t="shared" ref="T220:T228" si="185">M220/S220</f>
        <v>1.0160583484060393</v>
      </c>
      <c r="U220" s="62">
        <v>5.41</v>
      </c>
      <c r="V220" s="62">
        <v>5.41</v>
      </c>
      <c r="W220" s="31">
        <f t="shared" si="161"/>
        <v>0.58286201294918438</v>
      </c>
      <c r="AE220" s="17">
        <f t="shared" ref="AE220:AE228" si="186">0.00025*PI()*((B220*B220-(B220-2*C220)^2)*D220+F220*(B220-2*C220)^2)</f>
        <v>581.18133480524182</v>
      </c>
      <c r="AF220" s="4">
        <f t="shared" ref="AF220:AF228" si="187">SQRT((64*AE220*H220*H220)/(PI()^3*((B220^4-(B220-2*C220)^4)*E220+(B220-2*C220)^4*G220*0.6)))</f>
        <v>0.125602398317299</v>
      </c>
      <c r="AG220" s="4">
        <f t="shared" ref="AG220:AG228" si="188">IF(AF220&gt;0.5,0,AL220)</f>
        <v>2.8445469930019454</v>
      </c>
      <c r="AH220" s="4">
        <f t="shared" ref="AH220:AH228" si="189">IF((0.25*(3+2*AF220))&gt;1,1,(0.25*(3+2*AF220)))</f>
        <v>0.81280119915864946</v>
      </c>
      <c r="AI220" s="4">
        <f t="shared" ref="AI220:AI228" si="190">AG220</f>
        <v>2.8445469930019454</v>
      </c>
      <c r="AJ220" s="4">
        <f t="shared" si="175"/>
        <v>0.81280119915864946</v>
      </c>
      <c r="AK220" s="16">
        <f t="shared" ref="AK220:AK228" si="191">IF(J220&lt;0.2,1,1/(0.5*(1+0.21*(J220-0.2)+J220*J220)+SQRT((0.5*(1+0.21*(J220-0.2)+J220*J220))^2-J220*J220)))</f>
        <v>1</v>
      </c>
      <c r="AL220" s="15">
        <f t="shared" ref="AL220:AL228" si="192">IF((4.9-18.5*AF220+17*AF220*AF220)&lt;0,0,(4.9-18.5*AF220+17*AF220*AF220))</f>
        <v>2.8445469930019454</v>
      </c>
    </row>
    <row r="221" spans="1:38">
      <c r="A221" s="51" t="s">
        <v>174</v>
      </c>
      <c r="B221" s="53">
        <v>103.01</v>
      </c>
      <c r="C221" s="54">
        <v>2</v>
      </c>
      <c r="D221" s="57">
        <v>300.86</v>
      </c>
      <c r="E221">
        <v>200</v>
      </c>
      <c r="F221" s="23">
        <v>21.5</v>
      </c>
      <c r="G221" s="2">
        <f t="shared" si="178"/>
        <v>30.434718249837857</v>
      </c>
      <c r="H221" s="57">
        <v>335</v>
      </c>
      <c r="I221" s="31">
        <f t="shared" si="179"/>
        <v>3.2521114454907289</v>
      </c>
      <c r="J221">
        <f t="shared" si="180"/>
        <v>0.128</v>
      </c>
      <c r="K221" s="74">
        <f t="shared" si="158"/>
        <v>51.505000000000003</v>
      </c>
      <c r="L221" s="76">
        <f t="shared" si="159"/>
        <v>0.73266166903073293</v>
      </c>
      <c r="M221" s="56">
        <v>284.5</v>
      </c>
      <c r="O221" s="4">
        <f t="shared" si="181"/>
        <v>332</v>
      </c>
      <c r="P221" s="4">
        <f t="shared" si="182"/>
        <v>421</v>
      </c>
      <c r="Q221" s="77">
        <f t="shared" si="160"/>
        <v>356.47889105141559</v>
      </c>
      <c r="R221" s="17">
        <f t="shared" si="183"/>
        <v>447.4604273741337</v>
      </c>
      <c r="S221" s="17">
        <f t="shared" si="184"/>
        <v>447.4604273741337</v>
      </c>
      <c r="T221" s="15">
        <f t="shared" si="185"/>
        <v>0.63581041494451951</v>
      </c>
      <c r="U221" s="62">
        <v>10.4</v>
      </c>
      <c r="V221" s="62">
        <v>10.4</v>
      </c>
      <c r="W221" s="31">
        <f t="shared" si="161"/>
        <v>0.46253181505385843</v>
      </c>
      <c r="AE221" s="17">
        <f t="shared" si="186"/>
        <v>356.47889105141559</v>
      </c>
      <c r="AF221" s="4">
        <f t="shared" si="187"/>
        <v>0.12782216236029112</v>
      </c>
      <c r="AG221" s="4">
        <f t="shared" si="188"/>
        <v>2.8130445845724452</v>
      </c>
      <c r="AH221" s="4">
        <f t="shared" si="189"/>
        <v>0.81391108118014555</v>
      </c>
      <c r="AI221" s="4">
        <f t="shared" si="190"/>
        <v>2.8130445845724452</v>
      </c>
      <c r="AJ221" s="4">
        <f t="shared" si="175"/>
        <v>0.81391108118014555</v>
      </c>
      <c r="AK221" s="16">
        <f t="shared" si="191"/>
        <v>1</v>
      </c>
      <c r="AL221" s="15">
        <f t="shared" si="192"/>
        <v>2.8130445845724452</v>
      </c>
    </row>
    <row r="222" spans="1:38">
      <c r="A222" s="51" t="s">
        <v>175</v>
      </c>
      <c r="B222" s="53">
        <v>108</v>
      </c>
      <c r="C222" s="54">
        <v>4.21</v>
      </c>
      <c r="D222" s="57">
        <v>300.86</v>
      </c>
      <c r="E222">
        <v>200</v>
      </c>
      <c r="F222" s="23">
        <v>21.5</v>
      </c>
      <c r="G222" s="2">
        <f t="shared" si="178"/>
        <v>30.434718249837857</v>
      </c>
      <c r="H222" s="57">
        <v>351</v>
      </c>
      <c r="I222" s="31">
        <f t="shared" si="179"/>
        <v>3.25</v>
      </c>
      <c r="J222">
        <f t="shared" si="180"/>
        <v>0.126</v>
      </c>
      <c r="K222" s="74">
        <f t="shared" si="158"/>
        <v>25.653206650831354</v>
      </c>
      <c r="L222" s="76">
        <f t="shared" si="159"/>
        <v>0.36491838075504124</v>
      </c>
      <c r="M222" s="56">
        <v>623.28</v>
      </c>
      <c r="O222" s="4">
        <f t="shared" si="181"/>
        <v>555</v>
      </c>
      <c r="P222" s="4">
        <f t="shared" si="182"/>
        <v>737</v>
      </c>
      <c r="Q222" s="77">
        <f t="shared" si="160"/>
        <v>580.44694256627406</v>
      </c>
      <c r="R222" s="17">
        <f t="shared" si="183"/>
        <v>762.82570946487158</v>
      </c>
      <c r="S222" s="17">
        <f t="shared" si="184"/>
        <v>762.82570946487158</v>
      </c>
      <c r="T222" s="15">
        <f t="shared" si="185"/>
        <v>0.81706737498036863</v>
      </c>
      <c r="U222" s="62">
        <v>16.25</v>
      </c>
      <c r="V222" s="62">
        <v>16.25</v>
      </c>
      <c r="W222" s="31">
        <f t="shared" si="161"/>
        <v>0.58311295109811889</v>
      </c>
      <c r="AE222" s="17">
        <f t="shared" si="186"/>
        <v>580.44694256627406</v>
      </c>
      <c r="AF222" s="4">
        <f t="shared" si="187"/>
        <v>0.12571791998285445</v>
      </c>
      <c r="AG222" s="4">
        <f t="shared" si="188"/>
        <v>2.8429034021990551</v>
      </c>
      <c r="AH222" s="4">
        <f t="shared" si="189"/>
        <v>0.81285895999142721</v>
      </c>
      <c r="AI222" s="4">
        <f t="shared" si="190"/>
        <v>2.8429034021990551</v>
      </c>
      <c r="AJ222" s="4">
        <f t="shared" si="175"/>
        <v>0.81285895999142721</v>
      </c>
      <c r="AK222" s="16">
        <f t="shared" si="191"/>
        <v>1</v>
      </c>
      <c r="AL222" s="15">
        <f t="shared" si="192"/>
        <v>2.8429034021990551</v>
      </c>
    </row>
    <row r="223" spans="1:38">
      <c r="A223" s="51" t="s">
        <v>176</v>
      </c>
      <c r="B223" s="53">
        <v>108.5</v>
      </c>
      <c r="C223" s="54">
        <v>4.75</v>
      </c>
      <c r="D223" s="57">
        <v>300.86</v>
      </c>
      <c r="E223">
        <v>200</v>
      </c>
      <c r="F223" s="23">
        <v>21.5</v>
      </c>
      <c r="G223" s="2">
        <f t="shared" si="178"/>
        <v>30.434718249837857</v>
      </c>
      <c r="H223" s="57">
        <v>353</v>
      </c>
      <c r="I223" s="31">
        <f t="shared" si="179"/>
        <v>3.2534562211981566</v>
      </c>
      <c r="J223">
        <f t="shared" si="180"/>
        <v>0.126</v>
      </c>
      <c r="K223" s="74">
        <f t="shared" si="158"/>
        <v>22.842105263157894</v>
      </c>
      <c r="L223" s="76">
        <f t="shared" si="159"/>
        <v>0.3249302973746423</v>
      </c>
      <c r="M223" s="56">
        <v>669.34</v>
      </c>
      <c r="O223" s="4">
        <f t="shared" si="181"/>
        <v>606</v>
      </c>
      <c r="P223" s="4">
        <f t="shared" si="182"/>
        <v>807</v>
      </c>
      <c r="Q223" s="77">
        <f t="shared" si="160"/>
        <v>631.29658383897504</v>
      </c>
      <c r="R223" s="17">
        <f t="shared" si="183"/>
        <v>832.2599833145083</v>
      </c>
      <c r="S223" s="17">
        <f t="shared" si="184"/>
        <v>832.2599833145083</v>
      </c>
      <c r="T223" s="15">
        <f t="shared" si="185"/>
        <v>0.8042438822233493</v>
      </c>
      <c r="U223" s="62">
        <v>16.38</v>
      </c>
      <c r="V223" s="62">
        <v>16.38</v>
      </c>
      <c r="W223" s="31">
        <f t="shared" si="161"/>
        <v>0.60362071710416065</v>
      </c>
      <c r="AE223" s="17">
        <f t="shared" si="186"/>
        <v>631.29658383897504</v>
      </c>
      <c r="AF223" s="4">
        <f t="shared" si="187"/>
        <v>0.12580445008512314</v>
      </c>
      <c r="AG223" s="4">
        <f t="shared" si="188"/>
        <v>2.8416725876659665</v>
      </c>
      <c r="AH223" s="4">
        <f t="shared" si="189"/>
        <v>0.8129022250425616</v>
      </c>
      <c r="AI223" s="4">
        <f t="shared" si="190"/>
        <v>2.8416725876659665</v>
      </c>
      <c r="AJ223" s="4">
        <f t="shared" si="175"/>
        <v>0.8129022250425616</v>
      </c>
      <c r="AK223" s="16">
        <f t="shared" si="191"/>
        <v>1</v>
      </c>
      <c r="AL223" s="15">
        <f t="shared" si="192"/>
        <v>2.8416725876659665</v>
      </c>
    </row>
    <row r="224" spans="1:38">
      <c r="A224" s="51" t="s">
        <v>177</v>
      </c>
      <c r="B224" s="53">
        <v>103</v>
      </c>
      <c r="C224" s="54">
        <v>1.81</v>
      </c>
      <c r="D224" s="57">
        <v>300.86</v>
      </c>
      <c r="E224">
        <v>200</v>
      </c>
      <c r="F224" s="23">
        <v>21.5</v>
      </c>
      <c r="G224" s="2">
        <f t="shared" si="178"/>
        <v>30.434718249837857</v>
      </c>
      <c r="H224" s="57">
        <v>335</v>
      </c>
      <c r="I224" s="31">
        <f t="shared" si="179"/>
        <v>3.2524271844660193</v>
      </c>
      <c r="J224">
        <f t="shared" si="180"/>
        <v>0.128</v>
      </c>
      <c r="K224" s="74">
        <f t="shared" si="158"/>
        <v>56.906077348066297</v>
      </c>
      <c r="L224" s="76">
        <f t="shared" si="159"/>
        <v>0.80949231351958517</v>
      </c>
      <c r="M224" s="56">
        <v>333.2</v>
      </c>
      <c r="O224" s="4">
        <f t="shared" si="181"/>
        <v>315</v>
      </c>
      <c r="P224" s="4">
        <f t="shared" si="182"/>
        <v>397</v>
      </c>
      <c r="Q224" s="77">
        <f t="shared" si="160"/>
        <v>339.88654829756717</v>
      </c>
      <c r="R224" s="17">
        <f t="shared" si="183"/>
        <v>422.7988691667224</v>
      </c>
      <c r="S224" s="17">
        <f t="shared" si="184"/>
        <v>422.7988691667224</v>
      </c>
      <c r="T224" s="15">
        <f t="shared" si="185"/>
        <v>0.78808157802477263</v>
      </c>
      <c r="U224" s="62">
        <v>15.55</v>
      </c>
      <c r="V224" s="62">
        <v>15.55</v>
      </c>
      <c r="W224" s="31">
        <f t="shared" si="161"/>
        <v>0.44385346711449641</v>
      </c>
      <c r="AE224" s="17">
        <f t="shared" si="186"/>
        <v>339.88654829756717</v>
      </c>
      <c r="AF224" s="4">
        <f t="shared" si="187"/>
        <v>0.12830274537694328</v>
      </c>
      <c r="AG224" s="4">
        <f t="shared" si="188"/>
        <v>2.8062463165379823</v>
      </c>
      <c r="AH224" s="4">
        <f t="shared" si="189"/>
        <v>0.8141513726884716</v>
      </c>
      <c r="AI224" s="4">
        <f t="shared" si="190"/>
        <v>2.8062463165379823</v>
      </c>
      <c r="AJ224" s="4">
        <f t="shared" si="175"/>
        <v>0.8141513726884716</v>
      </c>
      <c r="AK224" s="16">
        <f t="shared" si="191"/>
        <v>1</v>
      </c>
      <c r="AL224" s="15">
        <f t="shared" si="192"/>
        <v>2.8062463165379823</v>
      </c>
    </row>
    <row r="225" spans="1:38">
      <c r="A225" s="51" t="s">
        <v>178</v>
      </c>
      <c r="B225" s="53">
        <v>108.1</v>
      </c>
      <c r="C225" s="54">
        <v>4.33</v>
      </c>
      <c r="D225" s="57">
        <v>300.86</v>
      </c>
      <c r="E225">
        <v>200</v>
      </c>
      <c r="F225" s="23">
        <v>21.5</v>
      </c>
      <c r="G225" s="2">
        <f t="shared" si="178"/>
        <v>30.434718249837857</v>
      </c>
      <c r="H225" s="57">
        <v>351</v>
      </c>
      <c r="I225" s="31">
        <f t="shared" si="179"/>
        <v>3.2469935245143389</v>
      </c>
      <c r="J225">
        <f t="shared" si="180"/>
        <v>0.126</v>
      </c>
      <c r="K225" s="74">
        <f t="shared" si="158"/>
        <v>24.965357967667433</v>
      </c>
      <c r="L225" s="76">
        <f t="shared" si="159"/>
        <v>0.35513369258403898</v>
      </c>
      <c r="M225" s="56">
        <v>562.52</v>
      </c>
      <c r="O225" s="4">
        <f t="shared" si="181"/>
        <v>567</v>
      </c>
      <c r="P225" s="4">
        <f t="shared" si="182"/>
        <v>752</v>
      </c>
      <c r="Q225" s="77">
        <f t="shared" si="160"/>
        <v>591.66661954463189</v>
      </c>
      <c r="R225" s="17">
        <f t="shared" si="183"/>
        <v>778.41495165196818</v>
      </c>
      <c r="S225" s="17">
        <f t="shared" si="184"/>
        <v>778.41495165196818</v>
      </c>
      <c r="T225" s="15">
        <f t="shared" si="185"/>
        <v>0.72264798974661071</v>
      </c>
      <c r="U225" s="62">
        <v>21.73</v>
      </c>
      <c r="V225" s="62">
        <v>21.73</v>
      </c>
      <c r="W225" s="31">
        <f t="shared" si="161"/>
        <v>0.58831520596213316</v>
      </c>
      <c r="AE225" s="17">
        <f t="shared" si="186"/>
        <v>591.66661954463189</v>
      </c>
      <c r="AF225" s="4">
        <f t="shared" si="187"/>
        <v>0.12558159204720803</v>
      </c>
      <c r="AG225" s="4">
        <f t="shared" si="188"/>
        <v>2.8448430635655453</v>
      </c>
      <c r="AH225" s="4">
        <f t="shared" si="189"/>
        <v>0.81279079602360405</v>
      </c>
      <c r="AI225" s="4">
        <f t="shared" si="190"/>
        <v>2.8448430635655453</v>
      </c>
      <c r="AJ225" s="4">
        <f t="shared" si="175"/>
        <v>0.81279079602360405</v>
      </c>
      <c r="AK225" s="16">
        <f t="shared" si="191"/>
        <v>1</v>
      </c>
      <c r="AL225" s="15">
        <f t="shared" si="192"/>
        <v>2.8448430635655453</v>
      </c>
    </row>
    <row r="226" spans="1:38">
      <c r="A226" s="51" t="s">
        <v>264</v>
      </c>
      <c r="B226" s="53">
        <v>103</v>
      </c>
      <c r="C226" s="54">
        <v>4.83</v>
      </c>
      <c r="D226" s="57">
        <v>300.86</v>
      </c>
      <c r="E226">
        <v>200</v>
      </c>
      <c r="F226" s="23">
        <v>21.5</v>
      </c>
      <c r="G226" s="2">
        <f t="shared" si="178"/>
        <v>30.434718249837857</v>
      </c>
      <c r="H226" s="57">
        <v>335</v>
      </c>
      <c r="I226" s="31">
        <f t="shared" si="179"/>
        <v>3.2524271844660193</v>
      </c>
      <c r="J226">
        <f t="shared" si="180"/>
        <v>0.126</v>
      </c>
      <c r="K226" s="74">
        <f t="shared" si="158"/>
        <v>21.32505175983437</v>
      </c>
      <c r="L226" s="76">
        <f t="shared" si="159"/>
        <v>0.3033501216294926</v>
      </c>
      <c r="M226" s="56">
        <v>289.10000000000002</v>
      </c>
      <c r="O226" s="4">
        <f t="shared" si="181"/>
        <v>573</v>
      </c>
      <c r="P226" s="4">
        <f t="shared" si="182"/>
        <v>764</v>
      </c>
      <c r="Q226" s="77">
        <f t="shared" si="160"/>
        <v>595.2847464705892</v>
      </c>
      <c r="R226" s="17">
        <f t="shared" si="183"/>
        <v>785.78504889729675</v>
      </c>
      <c r="S226" s="17">
        <f t="shared" si="184"/>
        <v>785.78504889729675</v>
      </c>
      <c r="T226" s="15">
        <f t="shared" si="185"/>
        <v>0.36791231954043685</v>
      </c>
      <c r="U226" s="62">
        <v>25.9</v>
      </c>
      <c r="V226" s="62">
        <v>25.9</v>
      </c>
      <c r="W226" s="31">
        <f t="shared" si="161"/>
        <v>0.61546777770871386</v>
      </c>
      <c r="AE226" s="17">
        <f t="shared" si="186"/>
        <v>595.28474647058931</v>
      </c>
      <c r="AF226" s="4">
        <f t="shared" si="187"/>
        <v>0.12578611641823198</v>
      </c>
      <c r="AG226" s="4">
        <f t="shared" si="188"/>
        <v>2.8419333466835859</v>
      </c>
      <c r="AH226" s="4">
        <f t="shared" si="189"/>
        <v>0.81289305820911595</v>
      </c>
      <c r="AI226" s="4">
        <f t="shared" si="190"/>
        <v>2.8419333466835859</v>
      </c>
      <c r="AJ226" s="4">
        <f t="shared" si="175"/>
        <v>0.81289305820911595</v>
      </c>
      <c r="AK226" s="16">
        <f t="shared" si="191"/>
        <v>1</v>
      </c>
      <c r="AL226" s="15">
        <f t="shared" si="192"/>
        <v>2.8419333466835859</v>
      </c>
    </row>
    <row r="227" spans="1:38">
      <c r="A227" s="51" t="s">
        <v>179</v>
      </c>
      <c r="B227" s="53">
        <v>103.3</v>
      </c>
      <c r="C227" s="54">
        <v>2.02</v>
      </c>
      <c r="D227" s="57">
        <v>300.86</v>
      </c>
      <c r="E227">
        <v>200</v>
      </c>
      <c r="F227" s="23">
        <v>21.5</v>
      </c>
      <c r="G227" s="2">
        <f t="shared" si="178"/>
        <v>30.434718249837857</v>
      </c>
      <c r="H227" s="57">
        <v>336</v>
      </c>
      <c r="I227" s="31">
        <f t="shared" si="179"/>
        <v>3.2526621490803485</v>
      </c>
      <c r="J227">
        <f t="shared" si="180"/>
        <v>0.128</v>
      </c>
      <c r="K227" s="74">
        <f t="shared" si="158"/>
        <v>51.138613861386133</v>
      </c>
      <c r="L227" s="76">
        <f t="shared" si="159"/>
        <v>0.72744980455492358</v>
      </c>
      <c r="M227" s="56">
        <v>313.60000000000002</v>
      </c>
      <c r="O227" s="4">
        <f t="shared" si="181"/>
        <v>335</v>
      </c>
      <c r="P227" s="4">
        <f t="shared" si="182"/>
        <v>426</v>
      </c>
      <c r="Q227" s="77">
        <f t="shared" si="160"/>
        <v>359.74084354980755</v>
      </c>
      <c r="R227" s="17">
        <f t="shared" si="183"/>
        <v>451.82764937529834</v>
      </c>
      <c r="S227" s="17">
        <f t="shared" si="184"/>
        <v>451.82764937529834</v>
      </c>
      <c r="T227" s="15">
        <f t="shared" si="185"/>
        <v>0.6940699632560926</v>
      </c>
      <c r="U227" s="62">
        <v>26.03</v>
      </c>
      <c r="V227" s="62">
        <v>26.03</v>
      </c>
      <c r="W227" s="31">
        <f t="shared" si="161"/>
        <v>0.46297380110017078</v>
      </c>
      <c r="AE227" s="17">
        <f t="shared" si="186"/>
        <v>359.74084354980761</v>
      </c>
      <c r="AF227" s="4">
        <f t="shared" si="187"/>
        <v>0.12781153727877281</v>
      </c>
      <c r="AG227" s="4">
        <f t="shared" si="188"/>
        <v>2.8131949743892766</v>
      </c>
      <c r="AH227" s="4">
        <f t="shared" si="189"/>
        <v>0.81390576863938646</v>
      </c>
      <c r="AI227" s="4">
        <f t="shared" si="190"/>
        <v>2.8131949743892766</v>
      </c>
      <c r="AJ227" s="4">
        <f t="shared" si="175"/>
        <v>0.81390576863938646</v>
      </c>
      <c r="AK227" s="16">
        <f t="shared" si="191"/>
        <v>1</v>
      </c>
      <c r="AL227" s="15">
        <f t="shared" si="192"/>
        <v>2.8131949743892766</v>
      </c>
    </row>
    <row r="228" spans="1:38">
      <c r="A228" s="51" t="s">
        <v>265</v>
      </c>
      <c r="B228" s="53">
        <v>105.3</v>
      </c>
      <c r="C228" s="54">
        <v>3.1</v>
      </c>
      <c r="D228" s="57">
        <v>300.86</v>
      </c>
      <c r="E228">
        <v>200</v>
      </c>
      <c r="F228" s="23">
        <v>21.5</v>
      </c>
      <c r="G228" s="2">
        <f t="shared" si="178"/>
        <v>30.434718249837857</v>
      </c>
      <c r="H228" s="57">
        <v>342</v>
      </c>
      <c r="I228" s="31">
        <f t="shared" si="179"/>
        <v>3.2478632478632479</v>
      </c>
      <c r="J228">
        <f t="shared" si="180"/>
        <v>0.126</v>
      </c>
      <c r="K228" s="74">
        <f t="shared" si="158"/>
        <v>33.967741935483872</v>
      </c>
      <c r="L228" s="76">
        <f t="shared" si="159"/>
        <v>0.4831931365820179</v>
      </c>
      <c r="M228" s="56">
        <v>352.8</v>
      </c>
      <c r="O228" s="4">
        <f t="shared" si="181"/>
        <v>440</v>
      </c>
      <c r="P228" s="4">
        <f t="shared" si="182"/>
        <v>577</v>
      </c>
      <c r="Q228" s="77">
        <f t="shared" si="160"/>
        <v>465.28658197089334</v>
      </c>
      <c r="R228" s="17">
        <f t="shared" si="183"/>
        <v>603.12754713970799</v>
      </c>
      <c r="S228" s="17">
        <f t="shared" si="184"/>
        <v>603.12754713970799</v>
      </c>
      <c r="T228" s="15">
        <f t="shared" si="185"/>
        <v>0.58495089748947859</v>
      </c>
      <c r="U228" s="62">
        <v>31.91</v>
      </c>
      <c r="V228" s="62">
        <v>31.91</v>
      </c>
      <c r="W228" s="31">
        <f t="shared" si="161"/>
        <v>0.53472264410869763</v>
      </c>
      <c r="AE228" s="17">
        <f t="shared" si="186"/>
        <v>465.28658197089334</v>
      </c>
      <c r="AF228" s="4">
        <f t="shared" si="187"/>
        <v>0.12613258211444467</v>
      </c>
      <c r="AG228" s="4">
        <f t="shared" si="188"/>
        <v>2.8370075114873452</v>
      </c>
      <c r="AH228" s="4">
        <f t="shared" si="189"/>
        <v>0.81306629105722239</v>
      </c>
      <c r="AI228" s="4">
        <f t="shared" si="190"/>
        <v>2.8370075114873452</v>
      </c>
      <c r="AJ228" s="4">
        <f t="shared" si="175"/>
        <v>0.81306629105722239</v>
      </c>
      <c r="AK228" s="16">
        <f t="shared" si="191"/>
        <v>1</v>
      </c>
      <c r="AL228" s="15">
        <f t="shared" si="192"/>
        <v>2.8370075114873452</v>
      </c>
    </row>
    <row r="229" spans="1:38">
      <c r="A229" s="51">
        <v>9</v>
      </c>
      <c r="B229" s="53">
        <v>108.55</v>
      </c>
      <c r="C229" s="54">
        <v>4.5999999999999996</v>
      </c>
      <c r="D229" s="57">
        <v>271.85000000000002</v>
      </c>
      <c r="E229">
        <v>200</v>
      </c>
      <c r="F229" s="23">
        <v>30.7</v>
      </c>
      <c r="G229" s="2">
        <f t="shared" si="162"/>
        <v>33.016875365490463</v>
      </c>
      <c r="H229" s="57">
        <v>814</v>
      </c>
      <c r="I229" s="31">
        <f t="shared" si="163"/>
        <v>7.4988484569322891</v>
      </c>
      <c r="J229">
        <f t="shared" si="164"/>
        <v>0.29399999999999998</v>
      </c>
      <c r="K229" s="74">
        <f t="shared" si="158"/>
        <v>23.597826086956523</v>
      </c>
      <c r="L229" s="76">
        <f t="shared" si="159"/>
        <v>0.30331295611059722</v>
      </c>
      <c r="M229" s="56">
        <v>615.44000000000005</v>
      </c>
      <c r="O229" s="4">
        <f t="shared" si="165"/>
        <v>611</v>
      </c>
      <c r="P229" s="4">
        <f t="shared" si="166"/>
        <v>788</v>
      </c>
      <c r="Q229" s="77">
        <f t="shared" si="160"/>
        <v>646.37014468568282</v>
      </c>
      <c r="R229" s="17">
        <f t="shared" si="167"/>
        <v>687.28609047196142</v>
      </c>
      <c r="S229" s="17">
        <f t="shared" si="168"/>
        <v>672.77789635230465</v>
      </c>
      <c r="T229" s="15">
        <f t="shared" si="169"/>
        <v>0.91477440524847564</v>
      </c>
      <c r="U229" s="62">
        <v>11.3</v>
      </c>
      <c r="V229" s="62">
        <v>11.3</v>
      </c>
      <c r="W229" s="31">
        <f t="shared" si="161"/>
        <v>0.54117864635033519</v>
      </c>
      <c r="AE229" s="17">
        <f t="shared" si="170"/>
        <v>646.37014468568282</v>
      </c>
      <c r="AF229" s="4">
        <f t="shared" si="171"/>
        <v>0.29420364789569137</v>
      </c>
      <c r="AG229" s="4">
        <f t="shared" si="172"/>
        <v>0.92868088332695287</v>
      </c>
      <c r="AH229" s="4">
        <f t="shared" si="173"/>
        <v>0.89710182394784566</v>
      </c>
      <c r="AI229" s="4">
        <f t="shared" si="174"/>
        <v>0.92868088332695287</v>
      </c>
      <c r="AJ229" s="4">
        <f t="shared" si="175"/>
        <v>0.89710182394784566</v>
      </c>
      <c r="AK229" s="16">
        <f t="shared" si="176"/>
        <v>0.97889060418828788</v>
      </c>
      <c r="AL229" s="15">
        <f t="shared" si="177"/>
        <v>0.92868088332695287</v>
      </c>
    </row>
    <row r="230" spans="1:38">
      <c r="A230" s="51">
        <v>10</v>
      </c>
      <c r="B230" s="53">
        <v>108.55</v>
      </c>
      <c r="C230" s="54">
        <v>4.5999999999999996</v>
      </c>
      <c r="D230" s="57">
        <v>271.85000000000002</v>
      </c>
      <c r="E230">
        <v>200</v>
      </c>
      <c r="F230" s="23">
        <v>30.7</v>
      </c>
      <c r="G230" s="2">
        <f t="shared" si="162"/>
        <v>33.016875365490463</v>
      </c>
      <c r="H230" s="57">
        <v>814</v>
      </c>
      <c r="I230" s="31">
        <f t="shared" si="163"/>
        <v>7.4988484569322891</v>
      </c>
      <c r="J230">
        <f t="shared" si="164"/>
        <v>0.29399999999999998</v>
      </c>
      <c r="K230" s="74">
        <f t="shared" si="158"/>
        <v>23.597826086956523</v>
      </c>
      <c r="L230" s="76">
        <f t="shared" si="159"/>
        <v>0.30331295611059722</v>
      </c>
      <c r="M230" s="56">
        <v>540.96</v>
      </c>
      <c r="O230" s="4">
        <f t="shared" si="165"/>
        <v>611</v>
      </c>
      <c r="P230" s="4">
        <f t="shared" si="166"/>
        <v>788</v>
      </c>
      <c r="Q230" s="77">
        <f t="shared" si="160"/>
        <v>646.37014468568282</v>
      </c>
      <c r="R230" s="17">
        <f t="shared" si="167"/>
        <v>687.28609047196142</v>
      </c>
      <c r="S230" s="17">
        <f t="shared" si="168"/>
        <v>672.77789635230465</v>
      </c>
      <c r="T230" s="15">
        <f t="shared" si="169"/>
        <v>0.80406922244770462</v>
      </c>
      <c r="U230" s="62">
        <v>16</v>
      </c>
      <c r="V230" s="62">
        <v>16</v>
      </c>
      <c r="W230" s="31">
        <f t="shared" si="161"/>
        <v>0.54117864635033519</v>
      </c>
      <c r="AE230" s="17">
        <f t="shared" si="170"/>
        <v>646.37014468568282</v>
      </c>
      <c r="AF230" s="4">
        <f t="shared" si="171"/>
        <v>0.29420364789569137</v>
      </c>
      <c r="AG230" s="4">
        <f t="shared" si="172"/>
        <v>0.92868088332695287</v>
      </c>
      <c r="AH230" s="4">
        <f t="shared" si="173"/>
        <v>0.89710182394784566</v>
      </c>
      <c r="AI230" s="4">
        <f t="shared" si="174"/>
        <v>0.92868088332695287</v>
      </c>
      <c r="AJ230" s="4">
        <f t="shared" si="175"/>
        <v>0.89710182394784566</v>
      </c>
      <c r="AK230" s="16">
        <f t="shared" si="176"/>
        <v>0.97889060418828788</v>
      </c>
      <c r="AL230" s="15">
        <f t="shared" si="177"/>
        <v>0.92868088332695287</v>
      </c>
    </row>
    <row r="231" spans="1:38">
      <c r="A231" s="51">
        <v>11</v>
      </c>
      <c r="B231" s="53">
        <v>108.55</v>
      </c>
      <c r="C231" s="54">
        <v>4.5999999999999996</v>
      </c>
      <c r="D231" s="57">
        <v>271.85000000000002</v>
      </c>
      <c r="E231">
        <v>200</v>
      </c>
      <c r="F231" s="23">
        <v>30.7</v>
      </c>
      <c r="G231" s="2">
        <f t="shared" si="162"/>
        <v>33.016875365490463</v>
      </c>
      <c r="H231" s="57">
        <v>814</v>
      </c>
      <c r="I231" s="31">
        <f t="shared" si="163"/>
        <v>7.4988484569322891</v>
      </c>
      <c r="J231">
        <f t="shared" si="164"/>
        <v>0.29399999999999998</v>
      </c>
      <c r="K231" s="74">
        <f t="shared" si="158"/>
        <v>23.597826086956523</v>
      </c>
      <c r="L231" s="76">
        <f t="shared" si="159"/>
        <v>0.30331295611059722</v>
      </c>
      <c r="M231" s="56">
        <v>470.4</v>
      </c>
      <c r="O231" s="4">
        <f t="shared" si="165"/>
        <v>611</v>
      </c>
      <c r="P231" s="4">
        <f t="shared" si="166"/>
        <v>788</v>
      </c>
      <c r="Q231" s="77">
        <f t="shared" si="160"/>
        <v>646.37014468568282</v>
      </c>
      <c r="R231" s="17">
        <f t="shared" si="167"/>
        <v>687.28609047196142</v>
      </c>
      <c r="S231" s="17">
        <f t="shared" si="168"/>
        <v>672.77789635230465</v>
      </c>
      <c r="T231" s="15">
        <f t="shared" si="169"/>
        <v>0.69919062821539524</v>
      </c>
      <c r="U231" s="62">
        <v>22.45</v>
      </c>
      <c r="V231" s="62">
        <v>22.45</v>
      </c>
      <c r="W231" s="31">
        <f t="shared" si="161"/>
        <v>0.54117864635033519</v>
      </c>
      <c r="AE231" s="17">
        <f t="shared" si="170"/>
        <v>646.37014468568282</v>
      </c>
      <c r="AF231" s="4">
        <f t="shared" si="171"/>
        <v>0.29420364789569137</v>
      </c>
      <c r="AG231" s="4">
        <f t="shared" si="172"/>
        <v>0.92868088332695287</v>
      </c>
      <c r="AH231" s="4">
        <f t="shared" si="173"/>
        <v>0.89710182394784566</v>
      </c>
      <c r="AI231" s="4">
        <f t="shared" si="174"/>
        <v>0.92868088332695287</v>
      </c>
      <c r="AJ231" s="4">
        <f t="shared" si="175"/>
        <v>0.89710182394784566</v>
      </c>
      <c r="AK231" s="16">
        <f t="shared" si="176"/>
        <v>0.97889060418828788</v>
      </c>
      <c r="AL231" s="15">
        <f t="shared" si="177"/>
        <v>0.92868088332695287</v>
      </c>
    </row>
    <row r="232" spans="1:38">
      <c r="A232" s="51">
        <v>12</v>
      </c>
      <c r="B232" s="53">
        <v>108.55</v>
      </c>
      <c r="C232" s="54">
        <v>4.5999999999999996</v>
      </c>
      <c r="D232" s="57">
        <v>271.85000000000002</v>
      </c>
      <c r="E232">
        <v>200</v>
      </c>
      <c r="F232" s="23">
        <v>30.7</v>
      </c>
      <c r="G232" s="2">
        <f t="shared" si="162"/>
        <v>33.016875365490463</v>
      </c>
      <c r="H232" s="57">
        <v>814</v>
      </c>
      <c r="I232" s="31">
        <f t="shared" si="163"/>
        <v>7.4988484569322891</v>
      </c>
      <c r="J232">
        <f t="shared" si="164"/>
        <v>0.29399999999999998</v>
      </c>
      <c r="K232" s="74">
        <f t="shared" si="158"/>
        <v>23.597826086956523</v>
      </c>
      <c r="L232" s="76">
        <f t="shared" si="159"/>
        <v>0.30331295611059722</v>
      </c>
      <c r="M232" s="56">
        <v>546.84</v>
      </c>
      <c r="O232" s="4">
        <f t="shared" si="165"/>
        <v>611</v>
      </c>
      <c r="P232" s="4">
        <f t="shared" si="166"/>
        <v>788</v>
      </c>
      <c r="Q232" s="77">
        <f t="shared" si="160"/>
        <v>646.37014468568282</v>
      </c>
      <c r="R232" s="17">
        <f t="shared" si="167"/>
        <v>687.28609047196142</v>
      </c>
      <c r="S232" s="17">
        <f t="shared" si="168"/>
        <v>672.77789635230465</v>
      </c>
      <c r="T232" s="15">
        <f t="shared" si="169"/>
        <v>0.81280910530039707</v>
      </c>
      <c r="U232" s="62">
        <v>24.5</v>
      </c>
      <c r="V232" s="62">
        <v>24.5</v>
      </c>
      <c r="W232" s="31">
        <f t="shared" si="161"/>
        <v>0.54117864635033519</v>
      </c>
      <c r="AE232" s="17">
        <f t="shared" si="170"/>
        <v>646.37014468568282</v>
      </c>
      <c r="AF232" s="4">
        <f t="shared" si="171"/>
        <v>0.29420364789569137</v>
      </c>
      <c r="AG232" s="4">
        <f t="shared" si="172"/>
        <v>0.92868088332695287</v>
      </c>
      <c r="AH232" s="4">
        <f t="shared" si="173"/>
        <v>0.89710182394784566</v>
      </c>
      <c r="AI232" s="4">
        <f t="shared" si="174"/>
        <v>0.92868088332695287</v>
      </c>
      <c r="AJ232" s="4">
        <f t="shared" si="175"/>
        <v>0.89710182394784566</v>
      </c>
      <c r="AK232" s="16">
        <f t="shared" si="176"/>
        <v>0.97889060418828788</v>
      </c>
      <c r="AL232" s="15">
        <f t="shared" si="177"/>
        <v>0.92868088332695287</v>
      </c>
    </row>
    <row r="233" spans="1:38">
      <c r="A233" s="51">
        <v>13</v>
      </c>
      <c r="B233" s="53">
        <v>108.55</v>
      </c>
      <c r="C233" s="54">
        <v>4.5999999999999996</v>
      </c>
      <c r="D233" s="57">
        <v>271.85000000000002</v>
      </c>
      <c r="E233">
        <v>200</v>
      </c>
      <c r="F233" s="23">
        <v>30.7</v>
      </c>
      <c r="G233" s="2">
        <f t="shared" si="162"/>
        <v>33.016875365490463</v>
      </c>
      <c r="H233" s="57">
        <v>814</v>
      </c>
      <c r="I233" s="31">
        <f t="shared" si="163"/>
        <v>7.4988484569322891</v>
      </c>
      <c r="J233">
        <f t="shared" si="164"/>
        <v>0.29399999999999998</v>
      </c>
      <c r="K233" s="74">
        <f t="shared" si="158"/>
        <v>23.597826086956523</v>
      </c>
      <c r="L233" s="76">
        <f t="shared" si="159"/>
        <v>0.30331295611059722</v>
      </c>
      <c r="M233" s="56">
        <v>431.2</v>
      </c>
      <c r="O233" s="4">
        <f t="shared" si="165"/>
        <v>611</v>
      </c>
      <c r="P233" s="4">
        <f t="shared" si="166"/>
        <v>788</v>
      </c>
      <c r="Q233" s="77">
        <f t="shared" si="160"/>
        <v>646.37014468568282</v>
      </c>
      <c r="R233" s="17">
        <f t="shared" si="167"/>
        <v>687.28609047196142</v>
      </c>
      <c r="S233" s="17">
        <f t="shared" si="168"/>
        <v>672.77789635230465</v>
      </c>
      <c r="T233" s="15">
        <f t="shared" si="169"/>
        <v>0.64092474253077902</v>
      </c>
      <c r="U233" s="62">
        <v>28.4</v>
      </c>
      <c r="V233" s="62">
        <v>28.4</v>
      </c>
      <c r="W233" s="31">
        <f t="shared" si="161"/>
        <v>0.54117864635033519</v>
      </c>
      <c r="AE233" s="17">
        <f t="shared" si="170"/>
        <v>646.37014468568282</v>
      </c>
      <c r="AF233" s="4">
        <f t="shared" si="171"/>
        <v>0.29420364789569137</v>
      </c>
      <c r="AG233" s="4">
        <f t="shared" si="172"/>
        <v>0.92868088332695287</v>
      </c>
      <c r="AH233" s="4">
        <f t="shared" si="173"/>
        <v>0.89710182394784566</v>
      </c>
      <c r="AI233" s="4">
        <f t="shared" si="174"/>
        <v>0.92868088332695287</v>
      </c>
      <c r="AJ233" s="4">
        <f t="shared" si="175"/>
        <v>0.89710182394784566</v>
      </c>
      <c r="AK233" s="16">
        <f t="shared" si="176"/>
        <v>0.97889060418828788</v>
      </c>
      <c r="AL233" s="15">
        <f t="shared" si="177"/>
        <v>0.92868088332695287</v>
      </c>
    </row>
    <row r="234" spans="1:38">
      <c r="A234" s="51">
        <v>14</v>
      </c>
      <c r="B234" s="53">
        <v>108.55</v>
      </c>
      <c r="C234" s="54">
        <v>4.5999999999999996</v>
      </c>
      <c r="D234" s="57">
        <v>271.85000000000002</v>
      </c>
      <c r="E234">
        <v>200</v>
      </c>
      <c r="F234" s="23">
        <v>30.7</v>
      </c>
      <c r="G234" s="2">
        <f t="shared" si="162"/>
        <v>33.016875365490463</v>
      </c>
      <c r="H234" s="57">
        <v>814</v>
      </c>
      <c r="I234" s="31">
        <f t="shared" si="163"/>
        <v>7.4988484569322891</v>
      </c>
      <c r="J234">
        <f t="shared" si="164"/>
        <v>0.29399999999999998</v>
      </c>
      <c r="K234" s="74">
        <f t="shared" si="158"/>
        <v>23.597826086956523</v>
      </c>
      <c r="L234" s="76">
        <f t="shared" si="159"/>
        <v>0.30331295611059722</v>
      </c>
      <c r="M234" s="56">
        <v>411.6</v>
      </c>
      <c r="O234" s="4">
        <f t="shared" si="165"/>
        <v>611</v>
      </c>
      <c r="P234" s="4">
        <f t="shared" si="166"/>
        <v>788</v>
      </c>
      <c r="Q234" s="77">
        <f t="shared" si="160"/>
        <v>646.37014468568282</v>
      </c>
      <c r="R234" s="17">
        <f t="shared" si="167"/>
        <v>687.28609047196142</v>
      </c>
      <c r="S234" s="17">
        <f t="shared" si="168"/>
        <v>672.77789635230465</v>
      </c>
      <c r="T234" s="15">
        <f t="shared" si="169"/>
        <v>0.61179179968847097</v>
      </c>
      <c r="U234" s="62">
        <v>30.5</v>
      </c>
      <c r="V234" s="62">
        <v>30.5</v>
      </c>
      <c r="W234" s="31">
        <f t="shared" si="161"/>
        <v>0.54117864635033519</v>
      </c>
      <c r="AE234" s="17">
        <f t="shared" si="170"/>
        <v>646.37014468568282</v>
      </c>
      <c r="AF234" s="4">
        <f t="shared" si="171"/>
        <v>0.29420364789569137</v>
      </c>
      <c r="AG234" s="4">
        <f t="shared" si="172"/>
        <v>0.92868088332695287</v>
      </c>
      <c r="AH234" s="4">
        <f t="shared" si="173"/>
        <v>0.89710182394784566</v>
      </c>
      <c r="AI234" s="4">
        <f t="shared" si="174"/>
        <v>0.92868088332695287</v>
      </c>
      <c r="AJ234" s="4">
        <f t="shared" si="175"/>
        <v>0.89710182394784566</v>
      </c>
      <c r="AK234" s="16">
        <f t="shared" si="176"/>
        <v>0.97889060418828788</v>
      </c>
      <c r="AL234" s="15">
        <f t="shared" si="177"/>
        <v>0.92868088332695287</v>
      </c>
    </row>
    <row r="235" spans="1:38">
      <c r="A235" s="51">
        <v>15</v>
      </c>
      <c r="B235" s="53">
        <v>108.55</v>
      </c>
      <c r="C235" s="54">
        <v>4.5999999999999996</v>
      </c>
      <c r="D235" s="57">
        <v>271.85000000000002</v>
      </c>
      <c r="E235">
        <v>200</v>
      </c>
      <c r="F235" s="23">
        <v>30.7</v>
      </c>
      <c r="G235" s="2">
        <f t="shared" si="162"/>
        <v>33.016875365490463</v>
      </c>
      <c r="H235" s="57">
        <v>814</v>
      </c>
      <c r="I235" s="31">
        <f t="shared" si="163"/>
        <v>7.4988484569322891</v>
      </c>
      <c r="J235">
        <f t="shared" si="164"/>
        <v>0.29399999999999998</v>
      </c>
      <c r="K235" s="74">
        <f t="shared" si="158"/>
        <v>23.597826086956523</v>
      </c>
      <c r="L235" s="76">
        <f t="shared" si="159"/>
        <v>0.30331295611059722</v>
      </c>
      <c r="M235" s="56">
        <v>378.28</v>
      </c>
      <c r="O235" s="4">
        <f t="shared" si="165"/>
        <v>611</v>
      </c>
      <c r="P235" s="4">
        <f t="shared" si="166"/>
        <v>788</v>
      </c>
      <c r="Q235" s="77">
        <f t="shared" si="160"/>
        <v>646.37014468568282</v>
      </c>
      <c r="R235" s="17">
        <f t="shared" si="167"/>
        <v>687.28609047196142</v>
      </c>
      <c r="S235" s="17">
        <f t="shared" si="168"/>
        <v>672.77789635230465</v>
      </c>
      <c r="T235" s="15">
        <f t="shared" si="169"/>
        <v>0.56226579685654698</v>
      </c>
      <c r="U235" s="62">
        <v>32.4</v>
      </c>
      <c r="V235" s="62">
        <v>32.4</v>
      </c>
      <c r="W235" s="31">
        <f t="shared" si="161"/>
        <v>0.54117864635033519</v>
      </c>
      <c r="AE235" s="17">
        <f t="shared" si="170"/>
        <v>646.37014468568282</v>
      </c>
      <c r="AF235" s="4">
        <f t="shared" si="171"/>
        <v>0.29420364789569137</v>
      </c>
      <c r="AG235" s="4">
        <f t="shared" si="172"/>
        <v>0.92868088332695287</v>
      </c>
      <c r="AH235" s="4">
        <f t="shared" si="173"/>
        <v>0.89710182394784566</v>
      </c>
      <c r="AI235" s="4">
        <f t="shared" si="174"/>
        <v>0.92868088332695287</v>
      </c>
      <c r="AJ235" s="4">
        <f t="shared" si="175"/>
        <v>0.89710182394784566</v>
      </c>
      <c r="AK235" s="16">
        <f t="shared" si="176"/>
        <v>0.97889060418828788</v>
      </c>
      <c r="AL235" s="15">
        <f t="shared" si="177"/>
        <v>0.92868088332695287</v>
      </c>
    </row>
    <row r="236" spans="1:38">
      <c r="A236" s="51">
        <v>16</v>
      </c>
      <c r="B236" s="53">
        <v>108.55</v>
      </c>
      <c r="C236" s="54">
        <v>4.5999999999999996</v>
      </c>
      <c r="D236" s="57">
        <v>271.85000000000002</v>
      </c>
      <c r="E236">
        <v>200</v>
      </c>
      <c r="F236" s="23">
        <v>30.7</v>
      </c>
      <c r="G236" s="2">
        <f t="shared" si="162"/>
        <v>33.016875365490463</v>
      </c>
      <c r="H236" s="57">
        <v>814</v>
      </c>
      <c r="I236" s="31">
        <f t="shared" si="163"/>
        <v>7.4988484569322891</v>
      </c>
      <c r="J236">
        <f t="shared" si="164"/>
        <v>0.29399999999999998</v>
      </c>
      <c r="K236" s="74">
        <f t="shared" si="158"/>
        <v>23.597826086956523</v>
      </c>
      <c r="L236" s="76">
        <f t="shared" si="159"/>
        <v>0.30331295611059722</v>
      </c>
      <c r="M236" s="56">
        <v>365.54</v>
      </c>
      <c r="O236" s="4">
        <f t="shared" si="165"/>
        <v>611</v>
      </c>
      <c r="P236" s="4">
        <f t="shared" si="166"/>
        <v>788</v>
      </c>
      <c r="Q236" s="77">
        <f t="shared" si="160"/>
        <v>646.37014468568282</v>
      </c>
      <c r="R236" s="17">
        <f t="shared" si="167"/>
        <v>687.28609047196142</v>
      </c>
      <c r="S236" s="17">
        <f t="shared" si="168"/>
        <v>672.77789635230465</v>
      </c>
      <c r="T236" s="15">
        <f t="shared" si="169"/>
        <v>0.54332938400904685</v>
      </c>
      <c r="U236" s="62">
        <v>38.25</v>
      </c>
      <c r="V236" s="62">
        <v>38.25</v>
      </c>
      <c r="W236" s="31">
        <f t="shared" si="161"/>
        <v>0.54117864635033519</v>
      </c>
      <c r="AE236" s="17">
        <f t="shared" si="170"/>
        <v>646.37014468568282</v>
      </c>
      <c r="AF236" s="4">
        <f t="shared" si="171"/>
        <v>0.29420364789569137</v>
      </c>
      <c r="AG236" s="4">
        <f t="shared" si="172"/>
        <v>0.92868088332695287</v>
      </c>
      <c r="AH236" s="4">
        <f t="shared" si="173"/>
        <v>0.89710182394784566</v>
      </c>
      <c r="AI236" s="4">
        <f t="shared" si="174"/>
        <v>0.92868088332695287</v>
      </c>
      <c r="AJ236" s="4">
        <f t="shared" si="175"/>
        <v>0.89710182394784566</v>
      </c>
      <c r="AK236" s="16">
        <f t="shared" si="176"/>
        <v>0.97889060418828788</v>
      </c>
      <c r="AL236" s="15">
        <f t="shared" si="177"/>
        <v>0.92868088332695287</v>
      </c>
    </row>
    <row r="237" spans="1:38">
      <c r="A237" s="51">
        <v>17</v>
      </c>
      <c r="B237" s="53">
        <v>108.55</v>
      </c>
      <c r="C237" s="54">
        <v>4.5999999999999996</v>
      </c>
      <c r="D237" s="57">
        <v>271.85000000000002</v>
      </c>
      <c r="E237">
        <v>200</v>
      </c>
      <c r="F237" s="23">
        <v>30.7</v>
      </c>
      <c r="G237" s="2">
        <f t="shared" si="162"/>
        <v>33.016875365490463</v>
      </c>
      <c r="H237" s="57">
        <v>1628</v>
      </c>
      <c r="I237" s="31">
        <f t="shared" si="163"/>
        <v>14.997696913864578</v>
      </c>
      <c r="J237">
        <f t="shared" si="164"/>
        <v>0.58799999999999997</v>
      </c>
      <c r="K237" s="74">
        <f t="shared" si="158"/>
        <v>23.597826086956523</v>
      </c>
      <c r="L237" s="76">
        <f t="shared" si="159"/>
        <v>0.30331295611059722</v>
      </c>
      <c r="M237" s="56">
        <v>382.2</v>
      </c>
      <c r="O237" s="4">
        <f t="shared" si="165"/>
        <v>611</v>
      </c>
      <c r="P237" s="4">
        <f t="shared" si="166"/>
        <v>788</v>
      </c>
      <c r="Q237" s="77">
        <f t="shared" si="160"/>
        <v>646.37014468568282</v>
      </c>
      <c r="R237" s="17">
        <f t="shared" si="167"/>
        <v>646.37014468568282</v>
      </c>
      <c r="S237" s="17">
        <f t="shared" si="168"/>
        <v>578.1687949514735</v>
      </c>
      <c r="T237" s="15">
        <f t="shared" si="169"/>
        <v>0.66105262569917589</v>
      </c>
      <c r="U237" s="62">
        <v>26.55</v>
      </c>
      <c r="V237" s="62">
        <v>26.55</v>
      </c>
      <c r="W237" s="31">
        <f t="shared" si="161"/>
        <v>0.54117864635033519</v>
      </c>
      <c r="AE237" s="17">
        <f t="shared" si="170"/>
        <v>646.37014468568282</v>
      </c>
      <c r="AF237" s="4">
        <f t="shared" si="171"/>
        <v>0.58840729579138273</v>
      </c>
      <c r="AG237" s="4">
        <f t="shared" si="172"/>
        <v>0</v>
      </c>
      <c r="AH237" s="4">
        <f t="shared" si="173"/>
        <v>1</v>
      </c>
      <c r="AI237" s="4">
        <f t="shared" si="174"/>
        <v>0</v>
      </c>
      <c r="AJ237" s="4">
        <f t="shared" si="175"/>
        <v>1</v>
      </c>
      <c r="AK237" s="16">
        <f t="shared" si="176"/>
        <v>0.89448561277938621</v>
      </c>
      <c r="AL237" s="15">
        <f t="shared" si="177"/>
        <v>0</v>
      </c>
    </row>
    <row r="238" spans="1:38">
      <c r="A238" s="51">
        <v>18</v>
      </c>
      <c r="B238" s="53">
        <v>108.55</v>
      </c>
      <c r="C238" s="54">
        <v>4.5999999999999996</v>
      </c>
      <c r="D238" s="57">
        <v>271.85000000000002</v>
      </c>
      <c r="E238">
        <v>200</v>
      </c>
      <c r="F238" s="23">
        <v>30.7</v>
      </c>
      <c r="G238" s="2">
        <f t="shared" si="162"/>
        <v>33.016875365490463</v>
      </c>
      <c r="H238" s="57">
        <v>1628</v>
      </c>
      <c r="I238" s="31">
        <f t="shared" si="163"/>
        <v>14.997696913864578</v>
      </c>
      <c r="J238">
        <f t="shared" si="164"/>
        <v>0.58799999999999997</v>
      </c>
      <c r="K238" s="74">
        <f t="shared" si="158"/>
        <v>23.597826086956523</v>
      </c>
      <c r="L238" s="76">
        <f t="shared" si="159"/>
        <v>0.30331295611059722</v>
      </c>
      <c r="M238" s="56">
        <v>392</v>
      </c>
      <c r="O238" s="4">
        <f t="shared" si="165"/>
        <v>611</v>
      </c>
      <c r="P238" s="4">
        <f t="shared" si="166"/>
        <v>788</v>
      </c>
      <c r="Q238" s="77">
        <f t="shared" si="160"/>
        <v>646.37014468568282</v>
      </c>
      <c r="R238" s="17">
        <f t="shared" si="167"/>
        <v>646.37014468568282</v>
      </c>
      <c r="S238" s="17">
        <f t="shared" si="168"/>
        <v>578.1687949514735</v>
      </c>
      <c r="T238" s="15">
        <f t="shared" si="169"/>
        <v>0.67800269302479577</v>
      </c>
      <c r="U238" s="62">
        <v>28.5</v>
      </c>
      <c r="V238" s="62">
        <v>28.5</v>
      </c>
      <c r="W238" s="31">
        <f t="shared" si="161"/>
        <v>0.54117864635033519</v>
      </c>
      <c r="AE238" s="17">
        <f t="shared" si="170"/>
        <v>646.37014468568282</v>
      </c>
      <c r="AF238" s="4">
        <f t="shared" si="171"/>
        <v>0.58840729579138273</v>
      </c>
      <c r="AG238" s="4">
        <f t="shared" si="172"/>
        <v>0</v>
      </c>
      <c r="AH238" s="4">
        <f t="shared" si="173"/>
        <v>1</v>
      </c>
      <c r="AI238" s="4">
        <f t="shared" si="174"/>
        <v>0</v>
      </c>
      <c r="AJ238" s="4">
        <f t="shared" si="175"/>
        <v>1</v>
      </c>
      <c r="AK238" s="16">
        <f t="shared" si="176"/>
        <v>0.89448561277938621</v>
      </c>
      <c r="AL238" s="15">
        <f t="shared" si="177"/>
        <v>0</v>
      </c>
    </row>
    <row r="239" spans="1:38">
      <c r="A239" s="51">
        <v>19</v>
      </c>
      <c r="B239" s="53">
        <v>108.55</v>
      </c>
      <c r="C239" s="54">
        <v>4.5999999999999996</v>
      </c>
      <c r="D239" s="57">
        <v>271.85000000000002</v>
      </c>
      <c r="E239">
        <v>200</v>
      </c>
      <c r="F239" s="23">
        <v>30.7</v>
      </c>
      <c r="G239" s="2">
        <f t="shared" si="162"/>
        <v>33.016875365490463</v>
      </c>
      <c r="H239" s="57">
        <v>1628</v>
      </c>
      <c r="I239" s="31">
        <f t="shared" si="163"/>
        <v>14.997696913864578</v>
      </c>
      <c r="J239">
        <f t="shared" si="164"/>
        <v>0.58799999999999997</v>
      </c>
      <c r="K239" s="74">
        <f t="shared" si="158"/>
        <v>23.597826086956523</v>
      </c>
      <c r="L239" s="76">
        <f t="shared" si="159"/>
        <v>0.30331295611059722</v>
      </c>
      <c r="M239" s="56">
        <v>382</v>
      </c>
      <c r="O239" s="4">
        <f t="shared" si="165"/>
        <v>611</v>
      </c>
      <c r="P239" s="4">
        <f t="shared" si="166"/>
        <v>788</v>
      </c>
      <c r="Q239" s="77">
        <f t="shared" si="160"/>
        <v>646.37014468568282</v>
      </c>
      <c r="R239" s="17">
        <f t="shared" si="167"/>
        <v>646.37014468568282</v>
      </c>
      <c r="S239" s="17">
        <f t="shared" si="168"/>
        <v>578.1687949514735</v>
      </c>
      <c r="T239" s="15">
        <f t="shared" si="169"/>
        <v>0.66070670595783676</v>
      </c>
      <c r="U239" s="62">
        <v>29.4</v>
      </c>
      <c r="V239" s="62">
        <v>29.4</v>
      </c>
      <c r="W239" s="31">
        <f t="shared" si="161"/>
        <v>0.54117864635033519</v>
      </c>
      <c r="AE239" s="17">
        <f t="shared" si="170"/>
        <v>646.37014468568282</v>
      </c>
      <c r="AF239" s="4">
        <f t="shared" si="171"/>
        <v>0.58840729579138273</v>
      </c>
      <c r="AG239" s="4">
        <f t="shared" si="172"/>
        <v>0</v>
      </c>
      <c r="AH239" s="4">
        <f t="shared" si="173"/>
        <v>1</v>
      </c>
      <c r="AI239" s="4">
        <f t="shared" si="174"/>
        <v>0</v>
      </c>
      <c r="AJ239" s="4">
        <f t="shared" si="175"/>
        <v>1</v>
      </c>
      <c r="AK239" s="16">
        <f t="shared" si="176"/>
        <v>0.89448561277938621</v>
      </c>
      <c r="AL239" s="15">
        <f t="shared" si="177"/>
        <v>0</v>
      </c>
    </row>
    <row r="240" spans="1:38">
      <c r="A240" s="51">
        <v>20</v>
      </c>
      <c r="B240" s="53">
        <v>108.55</v>
      </c>
      <c r="C240" s="54">
        <v>4.5999999999999996</v>
      </c>
      <c r="D240" s="57">
        <v>271.85000000000002</v>
      </c>
      <c r="E240">
        <v>200</v>
      </c>
      <c r="F240" s="23">
        <v>30.7</v>
      </c>
      <c r="G240" s="2">
        <f t="shared" si="162"/>
        <v>33.016875365490463</v>
      </c>
      <c r="H240" s="57">
        <v>1628</v>
      </c>
      <c r="I240" s="31">
        <f t="shared" si="163"/>
        <v>14.997696913864578</v>
      </c>
      <c r="J240">
        <f t="shared" si="164"/>
        <v>0.58799999999999997</v>
      </c>
      <c r="K240" s="74">
        <f t="shared" si="158"/>
        <v>23.597826086956523</v>
      </c>
      <c r="L240" s="76">
        <f t="shared" si="159"/>
        <v>0.30331295611059722</v>
      </c>
      <c r="M240" s="56">
        <v>362.6</v>
      </c>
      <c r="O240" s="4">
        <f t="shared" si="165"/>
        <v>611</v>
      </c>
      <c r="P240" s="4">
        <f t="shared" si="166"/>
        <v>788</v>
      </c>
      <c r="Q240" s="77">
        <f t="shared" si="160"/>
        <v>646.37014468568282</v>
      </c>
      <c r="R240" s="17">
        <f t="shared" si="167"/>
        <v>646.37014468568282</v>
      </c>
      <c r="S240" s="17">
        <f t="shared" si="168"/>
        <v>578.1687949514735</v>
      </c>
      <c r="T240" s="15">
        <f t="shared" si="169"/>
        <v>0.62715249104793613</v>
      </c>
      <c r="U240" s="62">
        <v>29.5</v>
      </c>
      <c r="V240" s="62">
        <v>29.5</v>
      </c>
      <c r="W240" s="31">
        <f t="shared" si="161"/>
        <v>0.54117864635033519</v>
      </c>
      <c r="AE240" s="17">
        <f t="shared" si="170"/>
        <v>646.37014468568282</v>
      </c>
      <c r="AF240" s="4">
        <f t="shared" si="171"/>
        <v>0.58840729579138273</v>
      </c>
      <c r="AG240" s="4">
        <f t="shared" si="172"/>
        <v>0</v>
      </c>
      <c r="AH240" s="4">
        <f t="shared" si="173"/>
        <v>1</v>
      </c>
      <c r="AI240" s="4">
        <f t="shared" si="174"/>
        <v>0</v>
      </c>
      <c r="AJ240" s="4">
        <f t="shared" si="175"/>
        <v>1</v>
      </c>
      <c r="AK240" s="16">
        <f t="shared" si="176"/>
        <v>0.89448561277938621</v>
      </c>
      <c r="AL240" s="15">
        <f t="shared" si="177"/>
        <v>0</v>
      </c>
    </row>
    <row r="241" spans="1:38">
      <c r="A241" s="51">
        <v>21</v>
      </c>
      <c r="B241" s="53">
        <v>108.55</v>
      </c>
      <c r="C241" s="54">
        <v>4.5999999999999996</v>
      </c>
      <c r="D241" s="57">
        <v>271.85000000000002</v>
      </c>
      <c r="E241">
        <v>200</v>
      </c>
      <c r="F241" s="23">
        <v>30.7</v>
      </c>
      <c r="G241" s="2">
        <f t="shared" si="162"/>
        <v>33.016875365490463</v>
      </c>
      <c r="H241" s="57">
        <v>1628</v>
      </c>
      <c r="I241" s="31">
        <f t="shared" si="163"/>
        <v>14.997696913864578</v>
      </c>
      <c r="J241">
        <f t="shared" si="164"/>
        <v>0.58799999999999997</v>
      </c>
      <c r="K241" s="74">
        <f t="shared" si="158"/>
        <v>23.597826086956523</v>
      </c>
      <c r="L241" s="76">
        <f t="shared" si="159"/>
        <v>0.30331295611059722</v>
      </c>
      <c r="M241" s="56">
        <v>362.6</v>
      </c>
      <c r="O241" s="4">
        <f t="shared" si="165"/>
        <v>611</v>
      </c>
      <c r="P241" s="4">
        <f t="shared" si="166"/>
        <v>788</v>
      </c>
      <c r="Q241" s="77">
        <f t="shared" si="160"/>
        <v>646.37014468568282</v>
      </c>
      <c r="R241" s="17">
        <f t="shared" si="167"/>
        <v>646.37014468568282</v>
      </c>
      <c r="S241" s="17">
        <f t="shared" si="168"/>
        <v>578.1687949514735</v>
      </c>
      <c r="T241" s="15">
        <f t="shared" si="169"/>
        <v>0.62715249104793613</v>
      </c>
      <c r="U241" s="62">
        <v>33.75</v>
      </c>
      <c r="V241" s="62">
        <v>33.75</v>
      </c>
      <c r="W241" s="31">
        <f t="shared" si="161"/>
        <v>0.54117864635033519</v>
      </c>
      <c r="AE241" s="17">
        <f t="shared" si="170"/>
        <v>646.37014468568282</v>
      </c>
      <c r="AF241" s="4">
        <f t="shared" si="171"/>
        <v>0.58840729579138273</v>
      </c>
      <c r="AG241" s="4">
        <f t="shared" si="172"/>
        <v>0</v>
      </c>
      <c r="AH241" s="4">
        <f t="shared" si="173"/>
        <v>1</v>
      </c>
      <c r="AI241" s="4">
        <f t="shared" si="174"/>
        <v>0</v>
      </c>
      <c r="AJ241" s="4">
        <f t="shared" si="175"/>
        <v>1</v>
      </c>
      <c r="AK241" s="16">
        <f t="shared" si="176"/>
        <v>0.89448561277938621</v>
      </c>
      <c r="AL241" s="15">
        <f t="shared" si="177"/>
        <v>0</v>
      </c>
    </row>
    <row r="242" spans="1:38">
      <c r="A242" s="51">
        <v>22</v>
      </c>
      <c r="B242" s="53">
        <v>108.55</v>
      </c>
      <c r="C242" s="54">
        <v>4.5999999999999996</v>
      </c>
      <c r="D242" s="57">
        <v>271.85000000000002</v>
      </c>
      <c r="E242">
        <v>200</v>
      </c>
      <c r="F242" s="23">
        <v>30.7</v>
      </c>
      <c r="G242" s="2">
        <f t="shared" si="162"/>
        <v>33.016875365490463</v>
      </c>
      <c r="H242" s="57">
        <v>1628</v>
      </c>
      <c r="I242" s="31">
        <f t="shared" si="163"/>
        <v>14.997696913864578</v>
      </c>
      <c r="J242">
        <f t="shared" si="164"/>
        <v>0.58799999999999997</v>
      </c>
      <c r="K242" s="74">
        <f t="shared" si="158"/>
        <v>23.597826086956523</v>
      </c>
      <c r="L242" s="76">
        <f t="shared" si="159"/>
        <v>0.30331295611059722</v>
      </c>
      <c r="M242" s="56">
        <v>362.6</v>
      </c>
      <c r="O242" s="4">
        <f t="shared" si="165"/>
        <v>611</v>
      </c>
      <c r="P242" s="4">
        <f t="shared" si="166"/>
        <v>788</v>
      </c>
      <c r="Q242" s="77">
        <f t="shared" si="160"/>
        <v>646.37014468568282</v>
      </c>
      <c r="R242" s="17">
        <f t="shared" si="167"/>
        <v>646.37014468568282</v>
      </c>
      <c r="S242" s="17">
        <f t="shared" si="168"/>
        <v>578.1687949514735</v>
      </c>
      <c r="T242" s="15">
        <f t="shared" si="169"/>
        <v>0.62715249104793613</v>
      </c>
      <c r="U242" s="62">
        <v>33.9</v>
      </c>
      <c r="V242" s="62">
        <v>33.9</v>
      </c>
      <c r="W242" s="31">
        <f t="shared" si="161"/>
        <v>0.54117864635033519</v>
      </c>
      <c r="AE242" s="17">
        <f t="shared" si="170"/>
        <v>646.37014468568282</v>
      </c>
      <c r="AF242" s="4">
        <f t="shared" si="171"/>
        <v>0.58840729579138273</v>
      </c>
      <c r="AG242" s="4">
        <f t="shared" si="172"/>
        <v>0</v>
      </c>
      <c r="AH242" s="4">
        <f t="shared" si="173"/>
        <v>1</v>
      </c>
      <c r="AI242" s="4">
        <f t="shared" si="174"/>
        <v>0</v>
      </c>
      <c r="AJ242" s="4">
        <f t="shared" si="175"/>
        <v>1</v>
      </c>
      <c r="AK242" s="16">
        <f t="shared" si="176"/>
        <v>0.89448561277938621</v>
      </c>
      <c r="AL242" s="15">
        <f t="shared" si="177"/>
        <v>0</v>
      </c>
    </row>
    <row r="243" spans="1:38">
      <c r="A243" s="51">
        <v>23</v>
      </c>
      <c r="B243" s="53">
        <v>108.55</v>
      </c>
      <c r="C243" s="54">
        <v>4.5999999999999996</v>
      </c>
      <c r="D243" s="57">
        <v>271.85000000000002</v>
      </c>
      <c r="E243">
        <v>200</v>
      </c>
      <c r="F243" s="23">
        <v>30.7</v>
      </c>
      <c r="G243" s="2">
        <f t="shared" si="162"/>
        <v>33.016875365490463</v>
      </c>
      <c r="H243" s="57">
        <v>1628</v>
      </c>
      <c r="I243" s="31">
        <f t="shared" si="163"/>
        <v>14.997696913864578</v>
      </c>
      <c r="J243">
        <f t="shared" si="164"/>
        <v>0.58799999999999997</v>
      </c>
      <c r="K243" s="74">
        <f t="shared" si="158"/>
        <v>23.597826086956523</v>
      </c>
      <c r="L243" s="76">
        <f t="shared" si="159"/>
        <v>0.30331295611059722</v>
      </c>
      <c r="M243" s="56">
        <v>303.8</v>
      </c>
      <c r="O243" s="4">
        <f t="shared" si="165"/>
        <v>611</v>
      </c>
      <c r="P243" s="4">
        <f t="shared" si="166"/>
        <v>788</v>
      </c>
      <c r="Q243" s="77">
        <f t="shared" si="160"/>
        <v>646.37014468568282</v>
      </c>
      <c r="R243" s="17">
        <f t="shared" si="167"/>
        <v>646.37014468568282</v>
      </c>
      <c r="S243" s="17">
        <f t="shared" si="168"/>
        <v>578.1687949514735</v>
      </c>
      <c r="T243" s="15">
        <f t="shared" si="169"/>
        <v>0.52545208709421676</v>
      </c>
      <c r="U243" s="62">
        <v>41.4</v>
      </c>
      <c r="V243" s="62">
        <v>41.4</v>
      </c>
      <c r="W243" s="31">
        <f t="shared" si="161"/>
        <v>0.54117864635033519</v>
      </c>
      <c r="AE243" s="17">
        <f t="shared" si="170"/>
        <v>646.37014468568282</v>
      </c>
      <c r="AF243" s="4">
        <f t="shared" si="171"/>
        <v>0.58840729579138273</v>
      </c>
      <c r="AG243" s="4">
        <f t="shared" si="172"/>
        <v>0</v>
      </c>
      <c r="AH243" s="4">
        <f t="shared" si="173"/>
        <v>1</v>
      </c>
      <c r="AI243" s="4">
        <f t="shared" si="174"/>
        <v>0</v>
      </c>
      <c r="AJ243" s="4">
        <f t="shared" si="175"/>
        <v>1</v>
      </c>
      <c r="AK243" s="16">
        <f t="shared" si="176"/>
        <v>0.89448561277938621</v>
      </c>
      <c r="AL243" s="15">
        <f t="shared" si="177"/>
        <v>0</v>
      </c>
    </row>
    <row r="244" spans="1:38">
      <c r="A244" s="84"/>
      <c r="G244" s="23"/>
      <c r="I244" s="31"/>
      <c r="K244" s="74"/>
      <c r="L244" s="76"/>
      <c r="O244" s="4"/>
      <c r="P244" s="4"/>
      <c r="Q244" s="77"/>
      <c r="R244" s="17"/>
      <c r="S244" s="17"/>
      <c r="T244" s="15"/>
      <c r="W244" s="31"/>
      <c r="AE244" s="17"/>
      <c r="AF244" s="4"/>
      <c r="AG244" s="4"/>
      <c r="AH244" s="4"/>
      <c r="AI244" s="4"/>
      <c r="AJ244" s="4"/>
      <c r="AK244" s="16"/>
      <c r="AL244" s="15"/>
    </row>
    <row r="245" spans="1:38">
      <c r="A245" s="85" t="s">
        <v>266</v>
      </c>
      <c r="B245" s="85" t="s">
        <v>267</v>
      </c>
      <c r="C245" s="84" t="s">
        <v>208</v>
      </c>
      <c r="G245" s="25" t="s">
        <v>118</v>
      </c>
      <c r="I245" s="31"/>
      <c r="K245" s="74"/>
      <c r="L245" s="76"/>
      <c r="O245" s="4"/>
      <c r="P245" s="4"/>
      <c r="Q245" s="77"/>
      <c r="R245" s="17"/>
      <c r="S245" s="17"/>
      <c r="T245" s="15"/>
      <c r="W245" s="31"/>
      <c r="AE245" s="17"/>
      <c r="AF245" s="4"/>
      <c r="AG245" s="4"/>
      <c r="AH245" s="4"/>
      <c r="AI245" s="4"/>
      <c r="AJ245" s="4"/>
      <c r="AK245" s="16"/>
      <c r="AL245" s="15"/>
    </row>
    <row r="246" spans="1:38">
      <c r="A246" s="44" t="s">
        <v>268</v>
      </c>
      <c r="B246" s="69">
        <v>166</v>
      </c>
      <c r="C246" s="70">
        <v>5</v>
      </c>
      <c r="D246" s="68">
        <v>277.33999999999997</v>
      </c>
      <c r="E246" s="41">
        <v>200</v>
      </c>
      <c r="F246" s="71">
        <v>38.207999999999998</v>
      </c>
      <c r="G246" s="74">
        <f t="shared" ref="G246:G286" si="193">22*((F246+8)/10)^0.3</f>
        <v>34.820726843788734</v>
      </c>
      <c r="H246" s="48">
        <v>710</v>
      </c>
      <c r="I246" s="31">
        <f t="shared" ref="I246:I297" si="194">H246/B246</f>
        <v>4.2771084337349397</v>
      </c>
      <c r="J246">
        <f t="shared" ref="J246:J297" si="195">ROUND(AF246,3)</f>
        <v>0.18</v>
      </c>
      <c r="K246" s="74">
        <f t="shared" si="158"/>
        <v>33.200000000000003</v>
      </c>
      <c r="L246" s="76">
        <f t="shared" si="159"/>
        <v>0.43535167848699763</v>
      </c>
      <c r="M246" s="65">
        <v>1641.5</v>
      </c>
      <c r="O246" s="4">
        <f t="shared" ref="O246:O286" si="196">ROUND((0.85*F246*(B246-2*C246)^2+D246*(B246*B246-(B246-2*C246)^2))*PI()/4000,0)</f>
        <v>1322</v>
      </c>
      <c r="P246" s="4">
        <f t="shared" ref="P246:P286" si="197">ROUND((0.85*F246+6*C246*D246/(B246-2*C246))*PI()*(B246-2*C246)^2/4000,0)</f>
        <v>1640</v>
      </c>
      <c r="Q246" s="77">
        <f t="shared" si="160"/>
        <v>1431.6745780772626</v>
      </c>
      <c r="R246" s="17">
        <f t="shared" ref="R246:R286" si="198">0.00025*PI()*((B246*B246-(B246-2*C246)^2)*D246*AJ246+F246*(B246-2*C246)^2*(1+AI246*C246*D246/(B246*F246)))</f>
        <v>1657.480182133608</v>
      </c>
      <c r="S246" s="17">
        <f t="shared" ref="S246:S286" si="199">AK246*R246</f>
        <v>1657.480182133608</v>
      </c>
      <c r="T246" s="15">
        <f t="shared" ref="T246:T286" si="200">M246/S246</f>
        <v>0.99035874919901767</v>
      </c>
      <c r="U246" s="60">
        <v>10</v>
      </c>
      <c r="V246" s="60">
        <v>10</v>
      </c>
      <c r="W246" s="31">
        <f t="shared" si="161"/>
        <v>0.44095739294736125</v>
      </c>
      <c r="AE246" s="17">
        <f t="shared" ref="AE246:AE286" si="201">0.00025*PI()*((B246*B246-(B246-2*C246)^2)*D246+F246*(B246-2*C246)^2)</f>
        <v>1431.6745780772626</v>
      </c>
      <c r="AF246" s="4">
        <f t="shared" ref="AF246:AF286" si="202">SQRT((64*AE246*H246*H246)/(PI()^3*((B246^4-(B246-2*C246)^4)*E246+(B246-2*C246)^4*G246*0.6)))</f>
        <v>0.18036481103286464</v>
      </c>
      <c r="AG246" s="4">
        <f t="shared" ref="AG246:AG286" si="203">IF(AF246&gt;0.5,0,AL246)</f>
        <v>2.1162859018936611</v>
      </c>
      <c r="AH246" s="4">
        <f t="shared" ref="AH246:AH286" si="204">IF((0.25*(3+2*AF246))&gt;1,1,(0.25*(3+2*AF246)))</f>
        <v>0.84018240551643231</v>
      </c>
      <c r="AI246" s="4">
        <f t="shared" ref="AI246:AI286" si="205">AG246</f>
        <v>2.1162859018936611</v>
      </c>
      <c r="AJ246" s="4">
        <f t="shared" ref="AJ246:AJ286" si="206">AH246</f>
        <v>0.84018240551643231</v>
      </c>
      <c r="AK246" s="16">
        <f t="shared" ref="AK246:AK286" si="207">IF(J246&lt;0.2,1,1/(0.5*(1+0.21*(J246-0.2)+J246*J246)+SQRT((0.5*(1+0.21*(J246-0.2)+J246*J246))^2-J246*J246)))</f>
        <v>1</v>
      </c>
      <c r="AL246" s="15">
        <f t="shared" ref="AL246:AL286" si="208">IF((4.9-18.5*AF246+17*AF246*AF246)&lt;0,0,(4.9-18.5*AF246+17*AF246*AF246))</f>
        <v>2.1162859018936611</v>
      </c>
    </row>
    <row r="247" spans="1:38">
      <c r="A247" s="44" t="s">
        <v>269</v>
      </c>
      <c r="B247" s="69">
        <v>166</v>
      </c>
      <c r="C247" s="70">
        <v>5</v>
      </c>
      <c r="D247" s="68">
        <v>277.33999999999997</v>
      </c>
      <c r="E247" s="41">
        <v>200</v>
      </c>
      <c r="F247" s="71">
        <v>38.207999999999998</v>
      </c>
      <c r="G247" s="74">
        <f t="shared" si="193"/>
        <v>34.820726843788734</v>
      </c>
      <c r="H247" s="48">
        <v>710</v>
      </c>
      <c r="I247" s="31">
        <f t="shared" si="194"/>
        <v>4.2771084337349397</v>
      </c>
      <c r="J247">
        <f t="shared" si="195"/>
        <v>0.18</v>
      </c>
      <c r="K247" s="74">
        <f t="shared" si="158"/>
        <v>33.200000000000003</v>
      </c>
      <c r="L247" s="76">
        <f t="shared" si="159"/>
        <v>0.43535167848699763</v>
      </c>
      <c r="M247" s="66">
        <v>1568</v>
      </c>
      <c r="O247" s="4">
        <f t="shared" si="196"/>
        <v>1322</v>
      </c>
      <c r="P247" s="4">
        <f t="shared" si="197"/>
        <v>1640</v>
      </c>
      <c r="Q247" s="77">
        <f t="shared" si="160"/>
        <v>1431.6745780772626</v>
      </c>
      <c r="R247" s="17">
        <f t="shared" si="198"/>
        <v>1657.480182133608</v>
      </c>
      <c r="S247" s="17">
        <f t="shared" si="199"/>
        <v>1657.480182133608</v>
      </c>
      <c r="T247" s="15">
        <f t="shared" si="200"/>
        <v>0.94601432759309156</v>
      </c>
      <c r="U247" s="64">
        <v>10</v>
      </c>
      <c r="V247" s="64">
        <v>10</v>
      </c>
      <c r="W247" s="31">
        <f t="shared" si="161"/>
        <v>0.44095739294736125</v>
      </c>
      <c r="AE247" s="17">
        <f t="shared" si="201"/>
        <v>1431.6745780772626</v>
      </c>
      <c r="AF247" s="4">
        <f t="shared" si="202"/>
        <v>0.18036481103286464</v>
      </c>
      <c r="AG247" s="4">
        <f t="shared" si="203"/>
        <v>2.1162859018936611</v>
      </c>
      <c r="AH247" s="4">
        <f t="shared" si="204"/>
        <v>0.84018240551643231</v>
      </c>
      <c r="AI247" s="4">
        <f t="shared" si="205"/>
        <v>2.1162859018936611</v>
      </c>
      <c r="AJ247" s="4">
        <f t="shared" si="206"/>
        <v>0.84018240551643231</v>
      </c>
      <c r="AK247" s="16">
        <f t="shared" si="207"/>
        <v>1</v>
      </c>
      <c r="AL247" s="15">
        <f t="shared" si="208"/>
        <v>2.1162859018936611</v>
      </c>
    </row>
    <row r="248" spans="1:38">
      <c r="A248" s="44" t="s">
        <v>270</v>
      </c>
      <c r="B248" s="69">
        <v>166</v>
      </c>
      <c r="C248" s="70">
        <v>5</v>
      </c>
      <c r="D248" s="68">
        <v>329.28</v>
      </c>
      <c r="E248" s="41">
        <v>200</v>
      </c>
      <c r="F248" s="71">
        <v>38.207999999999998</v>
      </c>
      <c r="G248" s="74">
        <f t="shared" si="193"/>
        <v>34.820726843788734</v>
      </c>
      <c r="H248" s="48">
        <v>710</v>
      </c>
      <c r="I248" s="31">
        <f t="shared" si="194"/>
        <v>4.2771084337349397</v>
      </c>
      <c r="J248">
        <f t="shared" si="195"/>
        <v>0.188</v>
      </c>
      <c r="K248" s="74">
        <f t="shared" si="158"/>
        <v>33.200000000000003</v>
      </c>
      <c r="L248" s="76">
        <f t="shared" si="159"/>
        <v>0.5168839716312057</v>
      </c>
      <c r="M248" s="66">
        <v>1568</v>
      </c>
      <c r="O248" s="4">
        <f t="shared" si="196"/>
        <v>1453</v>
      </c>
      <c r="P248" s="4">
        <f t="shared" si="197"/>
        <v>1831</v>
      </c>
      <c r="Q248" s="77">
        <f t="shared" si="160"/>
        <v>1563.0299076313627</v>
      </c>
      <c r="R248" s="17">
        <f t="shared" si="198"/>
        <v>1815.7315496570818</v>
      </c>
      <c r="S248" s="17">
        <f t="shared" si="199"/>
        <v>1815.7315496570818</v>
      </c>
      <c r="T248" s="15">
        <f t="shared" si="200"/>
        <v>0.86356377973171849</v>
      </c>
      <c r="U248" s="64">
        <v>20</v>
      </c>
      <c r="V248" s="64">
        <v>20</v>
      </c>
      <c r="W248" s="31">
        <f t="shared" si="161"/>
        <v>0.46892671329790236</v>
      </c>
      <c r="AE248" s="17">
        <f t="shared" si="201"/>
        <v>1563.0299076313629</v>
      </c>
      <c r="AF248" s="4">
        <f t="shared" si="202"/>
        <v>0.18845744481155671</v>
      </c>
      <c r="AG248" s="4">
        <f t="shared" si="203"/>
        <v>2.0173128155695172</v>
      </c>
      <c r="AH248" s="4">
        <f t="shared" si="204"/>
        <v>0.8442287224057784</v>
      </c>
      <c r="AI248" s="4">
        <f t="shared" si="205"/>
        <v>2.0173128155695172</v>
      </c>
      <c r="AJ248" s="4">
        <f t="shared" si="206"/>
        <v>0.8442287224057784</v>
      </c>
      <c r="AK248" s="16">
        <f t="shared" si="207"/>
        <v>1</v>
      </c>
      <c r="AL248" s="15">
        <f t="shared" si="208"/>
        <v>2.0173128155695172</v>
      </c>
    </row>
    <row r="249" spans="1:38">
      <c r="A249" s="44" t="s">
        <v>271</v>
      </c>
      <c r="B249" s="69">
        <v>166</v>
      </c>
      <c r="C249" s="70">
        <v>5</v>
      </c>
      <c r="D249" s="68">
        <v>294</v>
      </c>
      <c r="E249" s="41">
        <v>200</v>
      </c>
      <c r="F249" s="71">
        <v>41.096000000000004</v>
      </c>
      <c r="G249" s="74">
        <f t="shared" si="193"/>
        <v>35.459818953761385</v>
      </c>
      <c r="H249" s="48">
        <v>710</v>
      </c>
      <c r="I249" s="31">
        <f t="shared" si="194"/>
        <v>4.2771084337349397</v>
      </c>
      <c r="J249">
        <f t="shared" si="195"/>
        <v>0.186</v>
      </c>
      <c r="K249" s="74">
        <f t="shared" si="158"/>
        <v>33.200000000000003</v>
      </c>
      <c r="L249" s="76">
        <f t="shared" si="159"/>
        <v>0.46150354609929084</v>
      </c>
      <c r="M249" s="66">
        <v>1568</v>
      </c>
      <c r="O249" s="4">
        <f t="shared" si="196"/>
        <v>1411</v>
      </c>
      <c r="P249" s="4">
        <f t="shared" si="197"/>
        <v>1748</v>
      </c>
      <c r="Q249" s="77">
        <f t="shared" si="160"/>
        <v>1529.0070623787751</v>
      </c>
      <c r="R249" s="17">
        <f t="shared" si="198"/>
        <v>1758.8775993726099</v>
      </c>
      <c r="S249" s="17">
        <f t="shared" si="199"/>
        <v>1758.8775993726099</v>
      </c>
      <c r="T249" s="15">
        <f t="shared" si="200"/>
        <v>0.89147761081231813</v>
      </c>
      <c r="U249" s="64">
        <v>20</v>
      </c>
      <c r="V249" s="64">
        <v>20</v>
      </c>
      <c r="W249" s="31">
        <f t="shared" si="161"/>
        <v>0.43856489664129372</v>
      </c>
      <c r="AE249" s="17">
        <f t="shared" si="201"/>
        <v>1529.0070623787751</v>
      </c>
      <c r="AF249" s="4">
        <f t="shared" si="202"/>
        <v>0.18593457313931705</v>
      </c>
      <c r="AG249" s="4">
        <f t="shared" si="203"/>
        <v>2.0479287102271355</v>
      </c>
      <c r="AH249" s="4">
        <f t="shared" si="204"/>
        <v>0.84296728656965847</v>
      </c>
      <c r="AI249" s="4">
        <f t="shared" si="205"/>
        <v>2.0479287102271355</v>
      </c>
      <c r="AJ249" s="4">
        <f t="shared" si="206"/>
        <v>0.84296728656965847</v>
      </c>
      <c r="AK249" s="16">
        <f t="shared" si="207"/>
        <v>1</v>
      </c>
      <c r="AL249" s="15">
        <f t="shared" si="208"/>
        <v>2.0479287102271355</v>
      </c>
    </row>
    <row r="250" spans="1:38">
      <c r="A250" s="44" t="s">
        <v>272</v>
      </c>
      <c r="B250" s="69">
        <v>166</v>
      </c>
      <c r="C250" s="70">
        <v>5</v>
      </c>
      <c r="D250" s="68">
        <v>286.16000000000003</v>
      </c>
      <c r="E250" s="41">
        <v>200</v>
      </c>
      <c r="F250" s="71">
        <v>41.096000000000004</v>
      </c>
      <c r="G250" s="74">
        <f t="shared" si="193"/>
        <v>35.459818953761385</v>
      </c>
      <c r="H250" s="48">
        <v>710</v>
      </c>
      <c r="I250" s="31">
        <f t="shared" si="194"/>
        <v>4.2771084337349397</v>
      </c>
      <c r="J250">
        <f t="shared" si="195"/>
        <v>0.185</v>
      </c>
      <c r="K250" s="74">
        <f t="shared" si="158"/>
        <v>33.200000000000003</v>
      </c>
      <c r="L250" s="76">
        <f t="shared" si="159"/>
        <v>0.44919678486997644</v>
      </c>
      <c r="M250" s="66">
        <v>1127</v>
      </c>
      <c r="O250" s="4">
        <f t="shared" si="196"/>
        <v>1391</v>
      </c>
      <c r="P250" s="4">
        <f t="shared" si="197"/>
        <v>1719</v>
      </c>
      <c r="Q250" s="77">
        <f t="shared" si="160"/>
        <v>1509.1798428234392</v>
      </c>
      <c r="R250" s="17">
        <f t="shared" si="198"/>
        <v>1734.9135115737956</v>
      </c>
      <c r="S250" s="17">
        <f t="shared" si="199"/>
        <v>1734.9135115737956</v>
      </c>
      <c r="T250" s="15">
        <f t="shared" si="200"/>
        <v>0.64960010541255298</v>
      </c>
      <c r="U250" s="64">
        <v>30</v>
      </c>
      <c r="V250" s="64">
        <v>30</v>
      </c>
      <c r="W250" s="31">
        <f t="shared" si="161"/>
        <v>0.43407124352154858</v>
      </c>
      <c r="AE250" s="17">
        <f t="shared" si="201"/>
        <v>1509.1798428234392</v>
      </c>
      <c r="AF250" s="4">
        <f t="shared" si="202"/>
        <v>0.18472509703734885</v>
      </c>
      <c r="AG250" s="4">
        <f t="shared" si="203"/>
        <v>2.0626828498918317</v>
      </c>
      <c r="AH250" s="4">
        <f t="shared" si="204"/>
        <v>0.84236254851867443</v>
      </c>
      <c r="AI250" s="4">
        <f t="shared" si="205"/>
        <v>2.0626828498918317</v>
      </c>
      <c r="AJ250" s="4">
        <f t="shared" si="206"/>
        <v>0.84236254851867443</v>
      </c>
      <c r="AK250" s="16">
        <f t="shared" si="207"/>
        <v>1</v>
      </c>
      <c r="AL250" s="15">
        <f t="shared" si="208"/>
        <v>2.0626828498918317</v>
      </c>
    </row>
    <row r="251" spans="1:38">
      <c r="A251" s="44" t="s">
        <v>273</v>
      </c>
      <c r="B251" s="69">
        <v>166</v>
      </c>
      <c r="C251" s="70">
        <v>5</v>
      </c>
      <c r="D251" s="68">
        <v>248.92</v>
      </c>
      <c r="E251" s="41">
        <v>200</v>
      </c>
      <c r="F251" s="71">
        <v>41.096000000000004</v>
      </c>
      <c r="G251" s="74">
        <f t="shared" si="193"/>
        <v>35.459818953761385</v>
      </c>
      <c r="H251" s="48">
        <v>710</v>
      </c>
      <c r="I251" s="31">
        <f t="shared" si="194"/>
        <v>4.2771084337349397</v>
      </c>
      <c r="J251">
        <f t="shared" si="195"/>
        <v>0.17899999999999999</v>
      </c>
      <c r="K251" s="74">
        <f t="shared" si="158"/>
        <v>33.200000000000003</v>
      </c>
      <c r="L251" s="76">
        <f t="shared" si="159"/>
        <v>0.39073966903073287</v>
      </c>
      <c r="M251" s="66">
        <v>1200.5</v>
      </c>
      <c r="O251" s="4">
        <f t="shared" si="196"/>
        <v>1297</v>
      </c>
      <c r="P251" s="4">
        <f t="shared" si="197"/>
        <v>1583</v>
      </c>
      <c r="Q251" s="77">
        <f t="shared" si="160"/>
        <v>1415.0005499355934</v>
      </c>
      <c r="R251" s="17">
        <f t="shared" si="198"/>
        <v>1619.8536035628588</v>
      </c>
      <c r="S251" s="17">
        <f t="shared" si="199"/>
        <v>1619.8536035628588</v>
      </c>
      <c r="T251" s="15">
        <f t="shared" si="200"/>
        <v>0.74111635604569892</v>
      </c>
      <c r="U251" s="64">
        <v>30</v>
      </c>
      <c r="V251" s="64">
        <v>30</v>
      </c>
      <c r="W251" s="31">
        <f t="shared" si="161"/>
        <v>0.41002170054655984</v>
      </c>
      <c r="AE251" s="17">
        <f t="shared" si="201"/>
        <v>1415.0005499355937</v>
      </c>
      <c r="AF251" s="4">
        <f t="shared" si="202"/>
        <v>0.17886843604590488</v>
      </c>
      <c r="AG251" s="4">
        <f t="shared" si="203"/>
        <v>2.1348305291803955</v>
      </c>
      <c r="AH251" s="4">
        <f t="shared" si="204"/>
        <v>0.83943421802295248</v>
      </c>
      <c r="AI251" s="4">
        <f t="shared" si="205"/>
        <v>2.1348305291803955</v>
      </c>
      <c r="AJ251" s="4">
        <f t="shared" si="206"/>
        <v>0.83943421802295248</v>
      </c>
      <c r="AK251" s="16">
        <f t="shared" si="207"/>
        <v>1</v>
      </c>
      <c r="AL251" s="15">
        <f t="shared" si="208"/>
        <v>2.1348305291803955</v>
      </c>
    </row>
    <row r="252" spans="1:38">
      <c r="A252" s="44" t="s">
        <v>274</v>
      </c>
      <c r="B252" s="69">
        <v>166</v>
      </c>
      <c r="C252" s="70">
        <v>5</v>
      </c>
      <c r="D252" s="68">
        <v>313.60000000000002</v>
      </c>
      <c r="E252" s="41">
        <v>200</v>
      </c>
      <c r="F252" s="71">
        <v>38.207999999999998</v>
      </c>
      <c r="G252" s="74">
        <f t="shared" si="193"/>
        <v>34.820726843788734</v>
      </c>
      <c r="H252" s="48">
        <v>710</v>
      </c>
      <c r="I252" s="31">
        <f t="shared" si="194"/>
        <v>4.2771084337349397</v>
      </c>
      <c r="J252">
        <f t="shared" si="195"/>
        <v>0.186</v>
      </c>
      <c r="K252" s="74">
        <f t="shared" si="158"/>
        <v>33.200000000000003</v>
      </c>
      <c r="L252" s="76">
        <f t="shared" si="159"/>
        <v>0.4922704491725769</v>
      </c>
      <c r="M252" s="66">
        <v>1038.8</v>
      </c>
      <c r="O252" s="4">
        <f t="shared" si="196"/>
        <v>1414</v>
      </c>
      <c r="P252" s="4">
        <f t="shared" si="197"/>
        <v>1773</v>
      </c>
      <c r="Q252" s="77">
        <f t="shared" si="160"/>
        <v>1523.3754685206911</v>
      </c>
      <c r="R252" s="17">
        <f t="shared" si="198"/>
        <v>1768.3600652631078</v>
      </c>
      <c r="S252" s="17">
        <f t="shared" si="199"/>
        <v>1768.3600652631078</v>
      </c>
      <c r="T252" s="15">
        <f t="shared" si="200"/>
        <v>0.58743692554798832</v>
      </c>
      <c r="U252" s="64">
        <v>40</v>
      </c>
      <c r="V252" s="64">
        <v>40</v>
      </c>
      <c r="W252" s="31">
        <f t="shared" si="161"/>
        <v>0.46120635567827428</v>
      </c>
      <c r="AE252" s="17">
        <f t="shared" si="201"/>
        <v>1523.3754685206914</v>
      </c>
      <c r="AF252" s="4">
        <f t="shared" si="202"/>
        <v>0.18605148179925748</v>
      </c>
      <c r="AG252" s="4">
        <f t="shared" si="203"/>
        <v>2.0465052026686275</v>
      </c>
      <c r="AH252" s="4">
        <f t="shared" si="204"/>
        <v>0.84302574089962878</v>
      </c>
      <c r="AI252" s="4">
        <f t="shared" si="205"/>
        <v>2.0465052026686275</v>
      </c>
      <c r="AJ252" s="4">
        <f t="shared" si="206"/>
        <v>0.84302574089962878</v>
      </c>
      <c r="AK252" s="16">
        <f t="shared" si="207"/>
        <v>1</v>
      </c>
      <c r="AL252" s="15">
        <f t="shared" si="208"/>
        <v>2.0465052026686275</v>
      </c>
    </row>
    <row r="253" spans="1:38">
      <c r="A253" s="44" t="s">
        <v>275</v>
      </c>
      <c r="B253" s="69">
        <v>166</v>
      </c>
      <c r="C253" s="70">
        <v>5</v>
      </c>
      <c r="D253" s="68">
        <v>279.3</v>
      </c>
      <c r="E253" s="41">
        <v>200</v>
      </c>
      <c r="F253" s="71">
        <v>38.207999999999998</v>
      </c>
      <c r="G253" s="74">
        <f t="shared" si="193"/>
        <v>34.820726843788734</v>
      </c>
      <c r="H253" s="48">
        <v>710</v>
      </c>
      <c r="I253" s="31">
        <f t="shared" si="194"/>
        <v>4.2771084337349397</v>
      </c>
      <c r="J253">
        <f t="shared" si="195"/>
        <v>0.18099999999999999</v>
      </c>
      <c r="K253" s="74">
        <f t="shared" si="158"/>
        <v>33.200000000000003</v>
      </c>
      <c r="L253" s="76">
        <f t="shared" si="159"/>
        <v>0.43842836879432628</v>
      </c>
      <c r="M253" s="67">
        <v>989.8</v>
      </c>
      <c r="O253" s="4">
        <f t="shared" si="196"/>
        <v>1327</v>
      </c>
      <c r="P253" s="4">
        <f t="shared" si="197"/>
        <v>1647</v>
      </c>
      <c r="Q253" s="77">
        <f t="shared" si="160"/>
        <v>1436.6313829660965</v>
      </c>
      <c r="R253" s="17">
        <f t="shared" si="198"/>
        <v>1663.5228444974459</v>
      </c>
      <c r="S253" s="17">
        <f t="shared" si="199"/>
        <v>1663.5228444974459</v>
      </c>
      <c r="T253" s="15">
        <f t="shared" si="200"/>
        <v>0.59500234894521142</v>
      </c>
      <c r="U253" s="64">
        <v>40</v>
      </c>
      <c r="V253" s="64">
        <v>40</v>
      </c>
      <c r="W253" s="31">
        <f t="shared" si="161"/>
        <v>0.44218631898150118</v>
      </c>
      <c r="AE253" s="17">
        <f t="shared" si="201"/>
        <v>1436.6313829660965</v>
      </c>
      <c r="AF253" s="4">
        <f t="shared" si="202"/>
        <v>0.18067677461995815</v>
      </c>
      <c r="AG253" s="4">
        <f t="shared" si="203"/>
        <v>2.1124293166109842</v>
      </c>
      <c r="AH253" s="4">
        <f t="shared" si="204"/>
        <v>0.84033838730997912</v>
      </c>
      <c r="AI253" s="4">
        <f t="shared" si="205"/>
        <v>2.1124293166109842</v>
      </c>
      <c r="AJ253" s="4">
        <f t="shared" si="206"/>
        <v>0.84033838730997912</v>
      </c>
      <c r="AK253" s="16">
        <f t="shared" si="207"/>
        <v>1</v>
      </c>
      <c r="AL253" s="15">
        <f t="shared" si="208"/>
        <v>2.1124293166109842</v>
      </c>
    </row>
    <row r="254" spans="1:38">
      <c r="A254" s="44" t="s">
        <v>276</v>
      </c>
      <c r="B254" s="69">
        <v>166</v>
      </c>
      <c r="C254" s="70">
        <v>5</v>
      </c>
      <c r="D254" s="68">
        <v>279.3</v>
      </c>
      <c r="E254" s="41">
        <v>200</v>
      </c>
      <c r="F254" s="71">
        <v>38.207999999999998</v>
      </c>
      <c r="G254" s="74">
        <f t="shared" si="193"/>
        <v>34.820726843788734</v>
      </c>
      <c r="H254" s="48">
        <v>710</v>
      </c>
      <c r="I254" s="31">
        <f t="shared" si="194"/>
        <v>4.2771084337349397</v>
      </c>
      <c r="J254">
        <f t="shared" si="195"/>
        <v>0.18099999999999999</v>
      </c>
      <c r="K254" s="74">
        <f t="shared" si="158"/>
        <v>33.200000000000003</v>
      </c>
      <c r="L254" s="76">
        <f t="shared" si="159"/>
        <v>0.43842836879432628</v>
      </c>
      <c r="M254" s="67">
        <v>735</v>
      </c>
      <c r="O254" s="4">
        <f t="shared" si="196"/>
        <v>1327</v>
      </c>
      <c r="P254" s="4">
        <f t="shared" si="197"/>
        <v>1647</v>
      </c>
      <c r="Q254" s="77">
        <f t="shared" si="160"/>
        <v>1436.6313829660965</v>
      </c>
      <c r="R254" s="17">
        <f t="shared" si="198"/>
        <v>1663.5228444974459</v>
      </c>
      <c r="S254" s="17">
        <f t="shared" si="199"/>
        <v>1663.5228444974459</v>
      </c>
      <c r="T254" s="15">
        <f t="shared" si="200"/>
        <v>0.44183342743456294</v>
      </c>
      <c r="U254" s="64">
        <v>60</v>
      </c>
      <c r="V254" s="64">
        <v>60</v>
      </c>
      <c r="W254" s="31">
        <f t="shared" si="161"/>
        <v>0.44218631898150118</v>
      </c>
      <c r="AE254" s="17">
        <f t="shared" si="201"/>
        <v>1436.6313829660965</v>
      </c>
      <c r="AF254" s="4">
        <f t="shared" si="202"/>
        <v>0.18067677461995815</v>
      </c>
      <c r="AG254" s="4">
        <f t="shared" si="203"/>
        <v>2.1124293166109842</v>
      </c>
      <c r="AH254" s="4">
        <f t="shared" si="204"/>
        <v>0.84033838730997912</v>
      </c>
      <c r="AI254" s="4">
        <f t="shared" si="205"/>
        <v>2.1124293166109842</v>
      </c>
      <c r="AJ254" s="4">
        <f t="shared" si="206"/>
        <v>0.84033838730997912</v>
      </c>
      <c r="AK254" s="16">
        <f t="shared" si="207"/>
        <v>1</v>
      </c>
      <c r="AL254" s="15">
        <f t="shared" si="208"/>
        <v>2.1124293166109842</v>
      </c>
    </row>
    <row r="255" spans="1:38">
      <c r="A255" s="44" t="s">
        <v>277</v>
      </c>
      <c r="B255" s="69">
        <v>166</v>
      </c>
      <c r="C255" s="70">
        <v>5</v>
      </c>
      <c r="D255" s="68">
        <v>295.95999999999998</v>
      </c>
      <c r="E255" s="41">
        <v>200</v>
      </c>
      <c r="F255" s="71">
        <v>38.207999999999998</v>
      </c>
      <c r="G255" s="74">
        <f t="shared" si="193"/>
        <v>34.820726843788734</v>
      </c>
      <c r="H255" s="48">
        <v>710</v>
      </c>
      <c r="I255" s="31">
        <f t="shared" si="194"/>
        <v>4.2771084337349397</v>
      </c>
      <c r="J255">
        <f t="shared" si="195"/>
        <v>0.183</v>
      </c>
      <c r="K255" s="74">
        <f t="shared" si="158"/>
        <v>33.200000000000003</v>
      </c>
      <c r="L255" s="76">
        <f t="shared" si="159"/>
        <v>0.46458023640661938</v>
      </c>
      <c r="M255" s="65">
        <v>842.8</v>
      </c>
      <c r="O255" s="4">
        <f t="shared" si="196"/>
        <v>1369</v>
      </c>
      <c r="P255" s="4">
        <f t="shared" si="197"/>
        <v>1709</v>
      </c>
      <c r="Q255" s="77">
        <f t="shared" si="160"/>
        <v>1478.7642245211853</v>
      </c>
      <c r="R255" s="17">
        <f t="shared" si="198"/>
        <v>1714.656050844711</v>
      </c>
      <c r="S255" s="17">
        <f t="shared" si="199"/>
        <v>1714.656050844711</v>
      </c>
      <c r="T255" s="15">
        <f t="shared" si="200"/>
        <v>0.49152714889076532</v>
      </c>
      <c r="U255" s="60">
        <v>60</v>
      </c>
      <c r="V255" s="60">
        <v>60</v>
      </c>
      <c r="W255" s="31">
        <f t="shared" si="161"/>
        <v>0.4515635940654425</v>
      </c>
      <c r="AE255" s="17">
        <f t="shared" si="201"/>
        <v>1478.7642245211855</v>
      </c>
      <c r="AF255" s="4">
        <f t="shared" si="202"/>
        <v>0.18330703048805236</v>
      </c>
      <c r="AG255" s="4">
        <f t="shared" si="203"/>
        <v>2.0800448822189437</v>
      </c>
      <c r="AH255" s="4">
        <f t="shared" si="204"/>
        <v>0.84165351524402621</v>
      </c>
      <c r="AI255" s="4">
        <f t="shared" si="205"/>
        <v>2.0800448822189437</v>
      </c>
      <c r="AJ255" s="4">
        <f t="shared" si="206"/>
        <v>0.84165351524402621</v>
      </c>
      <c r="AK255" s="16">
        <f t="shared" si="207"/>
        <v>1</v>
      </c>
      <c r="AL255" s="15">
        <f t="shared" si="208"/>
        <v>2.0800448822189437</v>
      </c>
    </row>
    <row r="256" spans="1:38">
      <c r="A256" s="44" t="s">
        <v>278</v>
      </c>
      <c r="B256" s="69">
        <v>166</v>
      </c>
      <c r="C256" s="70">
        <v>5</v>
      </c>
      <c r="D256" s="68">
        <v>295.95999999999998</v>
      </c>
      <c r="E256" s="41">
        <v>200</v>
      </c>
      <c r="F256" s="71">
        <v>41.096000000000004</v>
      </c>
      <c r="G256" s="74">
        <f t="shared" si="193"/>
        <v>35.459818953761385</v>
      </c>
      <c r="H256" s="48">
        <v>710</v>
      </c>
      <c r="I256" s="31">
        <f t="shared" si="194"/>
        <v>4.2771084337349397</v>
      </c>
      <c r="J256">
        <f t="shared" si="195"/>
        <v>0.186</v>
      </c>
      <c r="K256" s="74">
        <f t="shared" si="158"/>
        <v>33.200000000000003</v>
      </c>
      <c r="L256" s="76">
        <f t="shared" si="159"/>
        <v>0.46458023640661938</v>
      </c>
      <c r="M256" s="65">
        <v>563.5</v>
      </c>
      <c r="O256" s="4">
        <f t="shared" si="196"/>
        <v>1416</v>
      </c>
      <c r="P256" s="4">
        <f t="shared" si="197"/>
        <v>1756</v>
      </c>
      <c r="Q256" s="77">
        <f t="shared" si="160"/>
        <v>1533.963867267609</v>
      </c>
      <c r="R256" s="17">
        <f t="shared" si="198"/>
        <v>1764.8549671732635</v>
      </c>
      <c r="S256" s="17">
        <f t="shared" si="199"/>
        <v>1764.8549671732635</v>
      </c>
      <c r="T256" s="15">
        <f t="shared" si="200"/>
        <v>0.31928969262700824</v>
      </c>
      <c r="U256" s="60">
        <v>100</v>
      </c>
      <c r="V256" s="60">
        <v>100</v>
      </c>
      <c r="W256" s="31">
        <f t="shared" si="161"/>
        <v>0.43947732474820117</v>
      </c>
      <c r="AE256" s="17">
        <f t="shared" si="201"/>
        <v>1533.963867267609</v>
      </c>
      <c r="AF256" s="4">
        <f t="shared" si="202"/>
        <v>0.1862357148662967</v>
      </c>
      <c r="AG256" s="4">
        <f t="shared" si="203"/>
        <v>2.0442628803334411</v>
      </c>
      <c r="AH256" s="4">
        <f t="shared" si="204"/>
        <v>0.84311785743314838</v>
      </c>
      <c r="AI256" s="4">
        <f t="shared" si="205"/>
        <v>2.0442628803334411</v>
      </c>
      <c r="AJ256" s="4">
        <f t="shared" si="206"/>
        <v>0.84311785743314838</v>
      </c>
      <c r="AK256" s="16">
        <f t="shared" si="207"/>
        <v>1</v>
      </c>
      <c r="AL256" s="15">
        <f t="shared" si="208"/>
        <v>2.0442628803334411</v>
      </c>
    </row>
    <row r="257" spans="1:38">
      <c r="A257" s="44" t="s">
        <v>279</v>
      </c>
      <c r="B257" s="69">
        <v>166</v>
      </c>
      <c r="C257" s="70">
        <v>5</v>
      </c>
      <c r="D257" s="68">
        <v>295.95999999999998</v>
      </c>
      <c r="E257" s="41">
        <v>200</v>
      </c>
      <c r="F257" s="71">
        <v>41.096000000000004</v>
      </c>
      <c r="G257" s="74">
        <f t="shared" si="193"/>
        <v>35.459818953761385</v>
      </c>
      <c r="H257" s="48">
        <v>710</v>
      </c>
      <c r="I257" s="31">
        <f t="shared" si="194"/>
        <v>4.2771084337349397</v>
      </c>
      <c r="J257">
        <f t="shared" si="195"/>
        <v>0.186</v>
      </c>
      <c r="K257" s="74">
        <f t="shared" si="158"/>
        <v>33.200000000000003</v>
      </c>
      <c r="L257" s="76">
        <f t="shared" si="159"/>
        <v>0.46458023640661938</v>
      </c>
      <c r="M257" s="67">
        <v>509.6</v>
      </c>
      <c r="O257" s="4">
        <f t="shared" si="196"/>
        <v>1416</v>
      </c>
      <c r="P257" s="4">
        <f t="shared" si="197"/>
        <v>1756</v>
      </c>
      <c r="Q257" s="77">
        <f t="shared" si="160"/>
        <v>1533.963867267609</v>
      </c>
      <c r="R257" s="17">
        <f t="shared" si="198"/>
        <v>1764.8549671732635</v>
      </c>
      <c r="S257" s="17">
        <f t="shared" si="199"/>
        <v>1764.8549671732635</v>
      </c>
      <c r="T257" s="15">
        <f t="shared" si="200"/>
        <v>0.28874893941920743</v>
      </c>
      <c r="U257" s="57">
        <v>100</v>
      </c>
      <c r="V257" s="57">
        <v>100</v>
      </c>
      <c r="W257" s="31">
        <f t="shared" si="161"/>
        <v>0.43947732474820117</v>
      </c>
      <c r="AE257" s="17">
        <f t="shared" si="201"/>
        <v>1533.963867267609</v>
      </c>
      <c r="AF257" s="4">
        <f t="shared" si="202"/>
        <v>0.1862357148662967</v>
      </c>
      <c r="AG257" s="4">
        <f t="shared" si="203"/>
        <v>2.0442628803334411</v>
      </c>
      <c r="AH257" s="4">
        <f t="shared" si="204"/>
        <v>0.84311785743314838</v>
      </c>
      <c r="AI257" s="4">
        <f t="shared" si="205"/>
        <v>2.0442628803334411</v>
      </c>
      <c r="AJ257" s="4">
        <f t="shared" si="206"/>
        <v>0.84311785743314838</v>
      </c>
      <c r="AK257" s="16">
        <f t="shared" si="207"/>
        <v>1</v>
      </c>
      <c r="AL257" s="15">
        <f t="shared" si="208"/>
        <v>2.0442628803334411</v>
      </c>
    </row>
    <row r="258" spans="1:38">
      <c r="A258" s="44" t="s">
        <v>280</v>
      </c>
      <c r="B258" s="69">
        <v>166</v>
      </c>
      <c r="C258" s="70">
        <v>5</v>
      </c>
      <c r="D258" s="68">
        <v>289.10000000000002</v>
      </c>
      <c r="E258" s="41">
        <v>200</v>
      </c>
      <c r="F258" s="71">
        <v>41.096000000000004</v>
      </c>
      <c r="G258" s="74">
        <f t="shared" si="193"/>
        <v>35.459818953761385</v>
      </c>
      <c r="H258" s="48">
        <v>870</v>
      </c>
      <c r="I258" s="31">
        <f t="shared" si="194"/>
        <v>5.2409638554216871</v>
      </c>
      <c r="J258">
        <f t="shared" si="195"/>
        <v>0.22700000000000001</v>
      </c>
      <c r="K258" s="74">
        <f t="shared" si="158"/>
        <v>33.200000000000003</v>
      </c>
      <c r="L258" s="76">
        <f t="shared" si="159"/>
        <v>0.4538118203309694</v>
      </c>
      <c r="M258" s="67">
        <v>1430.8</v>
      </c>
      <c r="O258" s="4">
        <f t="shared" si="196"/>
        <v>1399</v>
      </c>
      <c r="P258" s="4">
        <f t="shared" si="197"/>
        <v>1730</v>
      </c>
      <c r="Q258" s="77">
        <f t="shared" si="160"/>
        <v>1516.6150501566899</v>
      </c>
      <c r="R258" s="17">
        <f t="shared" si="198"/>
        <v>1679.3306304705784</v>
      </c>
      <c r="S258" s="17">
        <f t="shared" si="199"/>
        <v>1669.354378735803</v>
      </c>
      <c r="T258" s="15">
        <f t="shared" si="200"/>
        <v>0.85709782070571527</v>
      </c>
      <c r="U258" s="57">
        <v>20</v>
      </c>
      <c r="V258" s="57">
        <v>20</v>
      </c>
      <c r="W258" s="31">
        <f t="shared" si="161"/>
        <v>0.43574253295192589</v>
      </c>
      <c r="AE258" s="17">
        <f t="shared" si="201"/>
        <v>1516.6150501566901</v>
      </c>
      <c r="AF258" s="4">
        <f t="shared" si="202"/>
        <v>0.22691018504929053</v>
      </c>
      <c r="AG258" s="4">
        <f t="shared" si="203"/>
        <v>1.5774615219328816</v>
      </c>
      <c r="AH258" s="4">
        <f t="shared" si="204"/>
        <v>0.86345509252464525</v>
      </c>
      <c r="AI258" s="4">
        <f t="shared" si="205"/>
        <v>1.5774615219328816</v>
      </c>
      <c r="AJ258" s="4">
        <f t="shared" si="206"/>
        <v>0.86345509252464525</v>
      </c>
      <c r="AK258" s="16">
        <f t="shared" si="207"/>
        <v>0.99405938797651783</v>
      </c>
      <c r="AL258" s="15">
        <f t="shared" si="208"/>
        <v>1.5774615219328816</v>
      </c>
    </row>
    <row r="259" spans="1:38">
      <c r="A259" s="44" t="s">
        <v>281</v>
      </c>
      <c r="B259" s="69">
        <v>166</v>
      </c>
      <c r="C259" s="70">
        <v>5</v>
      </c>
      <c r="D259" s="68">
        <v>295.95999999999998</v>
      </c>
      <c r="E259" s="41">
        <v>200</v>
      </c>
      <c r="F259" s="71">
        <v>41.096000000000004</v>
      </c>
      <c r="G259" s="74">
        <f t="shared" si="193"/>
        <v>35.459818953761385</v>
      </c>
      <c r="H259" s="48">
        <v>870</v>
      </c>
      <c r="I259" s="31">
        <f t="shared" si="194"/>
        <v>5.2409638554216871</v>
      </c>
      <c r="J259">
        <f t="shared" si="195"/>
        <v>0.22800000000000001</v>
      </c>
      <c r="K259" s="74">
        <f t="shared" si="158"/>
        <v>33.200000000000003</v>
      </c>
      <c r="L259" s="76">
        <f t="shared" si="159"/>
        <v>0.46458023640661938</v>
      </c>
      <c r="M259" s="67">
        <v>1523.9</v>
      </c>
      <c r="O259" s="4">
        <f t="shared" si="196"/>
        <v>1416</v>
      </c>
      <c r="P259" s="4">
        <f t="shared" si="197"/>
        <v>1756</v>
      </c>
      <c r="Q259" s="77">
        <f t="shared" si="160"/>
        <v>1533.963867267609</v>
      </c>
      <c r="R259" s="17">
        <f t="shared" si="198"/>
        <v>1698.651520492117</v>
      </c>
      <c r="S259" s="17">
        <f t="shared" si="199"/>
        <v>1688.184218050623</v>
      </c>
      <c r="T259" s="15">
        <f t="shared" si="200"/>
        <v>0.90268584654799999</v>
      </c>
      <c r="U259" s="57">
        <v>20</v>
      </c>
      <c r="V259" s="57">
        <v>20</v>
      </c>
      <c r="W259" s="31">
        <f t="shared" si="161"/>
        <v>0.43947732474820117</v>
      </c>
      <c r="AE259" s="17">
        <f t="shared" si="201"/>
        <v>1533.963867267609</v>
      </c>
      <c r="AF259" s="4">
        <f t="shared" si="202"/>
        <v>0.22820432666715232</v>
      </c>
      <c r="AG259" s="4">
        <f t="shared" si="203"/>
        <v>1.5635326067210245</v>
      </c>
      <c r="AH259" s="4">
        <f t="shared" si="204"/>
        <v>0.86410216333357615</v>
      </c>
      <c r="AI259" s="4">
        <f t="shared" si="205"/>
        <v>1.5635326067210245</v>
      </c>
      <c r="AJ259" s="4">
        <f t="shared" si="206"/>
        <v>0.86410216333357615</v>
      </c>
      <c r="AK259" s="16">
        <f t="shared" si="207"/>
        <v>0.99383787532921319</v>
      </c>
      <c r="AL259" s="15">
        <f t="shared" si="208"/>
        <v>1.5635326067210245</v>
      </c>
    </row>
    <row r="260" spans="1:38">
      <c r="A260" s="44" t="s">
        <v>282</v>
      </c>
      <c r="B260" s="69">
        <v>166</v>
      </c>
      <c r="C260" s="70">
        <v>5</v>
      </c>
      <c r="D260" s="68">
        <v>297.92</v>
      </c>
      <c r="E260" s="41">
        <v>200</v>
      </c>
      <c r="F260" s="71">
        <v>41.096000000000004</v>
      </c>
      <c r="G260" s="74">
        <f t="shared" si="193"/>
        <v>35.459818953761385</v>
      </c>
      <c r="H260" s="48">
        <v>870</v>
      </c>
      <c r="I260" s="31">
        <f t="shared" si="194"/>
        <v>5.2409638554216871</v>
      </c>
      <c r="J260">
        <f t="shared" si="195"/>
        <v>0.22900000000000001</v>
      </c>
      <c r="K260" s="74">
        <f t="shared" si="158"/>
        <v>33.200000000000003</v>
      </c>
      <c r="L260" s="76">
        <f t="shared" si="159"/>
        <v>0.4676569267139481</v>
      </c>
      <c r="M260" s="67">
        <v>1019.2</v>
      </c>
      <c r="O260" s="4">
        <f t="shared" si="196"/>
        <v>1421</v>
      </c>
      <c r="P260" s="4">
        <f t="shared" si="197"/>
        <v>1763</v>
      </c>
      <c r="Q260" s="77">
        <f t="shared" si="160"/>
        <v>1538.9206721564428</v>
      </c>
      <c r="R260" s="17">
        <f t="shared" si="198"/>
        <v>1704.1594540914907</v>
      </c>
      <c r="S260" s="17">
        <f t="shared" si="199"/>
        <v>1693.2805152713645</v>
      </c>
      <c r="T260" s="15">
        <f t="shared" si="200"/>
        <v>0.6019085383715429</v>
      </c>
      <c r="U260" s="57">
        <v>40</v>
      </c>
      <c r="V260" s="57">
        <v>40</v>
      </c>
      <c r="W260" s="31">
        <f t="shared" si="161"/>
        <v>0.44063126783136769</v>
      </c>
      <c r="AE260" s="17">
        <f t="shared" si="201"/>
        <v>1538.9206721564431</v>
      </c>
      <c r="AF260" s="4">
        <f t="shared" si="202"/>
        <v>0.22857273560331132</v>
      </c>
      <c r="AG260" s="4">
        <f t="shared" si="203"/>
        <v>1.5595778141788224</v>
      </c>
      <c r="AH260" s="4">
        <f t="shared" si="204"/>
        <v>0.86428636780165569</v>
      </c>
      <c r="AI260" s="4">
        <f t="shared" si="205"/>
        <v>1.5595778141788224</v>
      </c>
      <c r="AJ260" s="4">
        <f t="shared" si="206"/>
        <v>0.86428636780165569</v>
      </c>
      <c r="AK260" s="16">
        <f t="shared" si="207"/>
        <v>0.99361624360091005</v>
      </c>
      <c r="AL260" s="15">
        <f t="shared" si="208"/>
        <v>1.5595778141788224</v>
      </c>
    </row>
    <row r="261" spans="1:38">
      <c r="A261" s="44" t="s">
        <v>283</v>
      </c>
      <c r="B261" s="69">
        <v>166</v>
      </c>
      <c r="C261" s="70">
        <v>5</v>
      </c>
      <c r="D261" s="68">
        <v>279.3</v>
      </c>
      <c r="E261" s="41">
        <v>200</v>
      </c>
      <c r="F261" s="71">
        <v>41.096000000000004</v>
      </c>
      <c r="G261" s="74">
        <f t="shared" si="193"/>
        <v>35.459818953761385</v>
      </c>
      <c r="H261" s="48">
        <v>870</v>
      </c>
      <c r="I261" s="31">
        <f t="shared" si="194"/>
        <v>5.2409638554216871</v>
      </c>
      <c r="J261">
        <f t="shared" si="195"/>
        <v>0.22500000000000001</v>
      </c>
      <c r="K261" s="74">
        <f t="shared" si="158"/>
        <v>33.200000000000003</v>
      </c>
      <c r="L261" s="76">
        <f t="shared" si="159"/>
        <v>0.43842836879432628</v>
      </c>
      <c r="M261" s="67">
        <v>1038.8</v>
      </c>
      <c r="O261" s="4">
        <f t="shared" si="196"/>
        <v>1374</v>
      </c>
      <c r="P261" s="4">
        <f t="shared" si="197"/>
        <v>1694</v>
      </c>
      <c r="Q261" s="77">
        <f t="shared" si="160"/>
        <v>1491.8310257125202</v>
      </c>
      <c r="R261" s="17">
        <f t="shared" si="198"/>
        <v>1651.6112964564095</v>
      </c>
      <c r="S261" s="17">
        <f t="shared" si="199"/>
        <v>1642.5308387750883</v>
      </c>
      <c r="T261" s="15">
        <f t="shared" si="200"/>
        <v>0.63243865836618418</v>
      </c>
      <c r="U261" s="57">
        <v>40</v>
      </c>
      <c r="V261" s="57">
        <v>40</v>
      </c>
      <c r="W261" s="31">
        <f t="shared" si="161"/>
        <v>0.42991786739228594</v>
      </c>
      <c r="AE261" s="17">
        <f t="shared" si="201"/>
        <v>1491.8310257125204</v>
      </c>
      <c r="AF261" s="4">
        <f t="shared" si="202"/>
        <v>0.22504850215284447</v>
      </c>
      <c r="AG261" s="4">
        <f t="shared" si="203"/>
        <v>1.5975987916334375</v>
      </c>
      <c r="AH261" s="4">
        <f t="shared" si="204"/>
        <v>0.86252425107642228</v>
      </c>
      <c r="AI261" s="4">
        <f t="shared" si="205"/>
        <v>1.5975987916334375</v>
      </c>
      <c r="AJ261" s="4">
        <f t="shared" si="206"/>
        <v>0.86252425107642228</v>
      </c>
      <c r="AK261" s="16">
        <f t="shared" si="207"/>
        <v>0.99450206128960028</v>
      </c>
      <c r="AL261" s="15">
        <f t="shared" si="208"/>
        <v>1.5975987916334375</v>
      </c>
    </row>
    <row r="262" spans="1:38">
      <c r="A262" s="44" t="s">
        <v>284</v>
      </c>
      <c r="B262" s="69">
        <v>166</v>
      </c>
      <c r="C262" s="70">
        <v>5</v>
      </c>
      <c r="D262" s="68">
        <v>295.95999999999998</v>
      </c>
      <c r="E262" s="41">
        <v>200</v>
      </c>
      <c r="F262" s="71">
        <v>41.096000000000004</v>
      </c>
      <c r="G262" s="74">
        <f t="shared" si="193"/>
        <v>35.459818953761385</v>
      </c>
      <c r="H262" s="48">
        <v>870</v>
      </c>
      <c r="I262" s="31">
        <f t="shared" si="194"/>
        <v>5.2409638554216871</v>
      </c>
      <c r="J262">
        <f t="shared" si="195"/>
        <v>0.22800000000000001</v>
      </c>
      <c r="K262" s="74">
        <f t="shared" si="158"/>
        <v>33.200000000000003</v>
      </c>
      <c r="L262" s="76">
        <f t="shared" si="159"/>
        <v>0.46458023640661938</v>
      </c>
      <c r="M262" s="67">
        <v>815.36</v>
      </c>
      <c r="O262" s="4">
        <f t="shared" si="196"/>
        <v>1416</v>
      </c>
      <c r="P262" s="4">
        <f t="shared" si="197"/>
        <v>1756</v>
      </c>
      <c r="Q262" s="77">
        <f t="shared" si="160"/>
        <v>1533.963867267609</v>
      </c>
      <c r="R262" s="17">
        <f t="shared" si="198"/>
        <v>1698.651520492117</v>
      </c>
      <c r="S262" s="17">
        <f t="shared" si="199"/>
        <v>1688.184218050623</v>
      </c>
      <c r="T262" s="15">
        <f t="shared" si="200"/>
        <v>0.48298046580574661</v>
      </c>
      <c r="U262" s="57">
        <v>60</v>
      </c>
      <c r="V262" s="57">
        <v>60</v>
      </c>
      <c r="W262" s="31">
        <f t="shared" si="161"/>
        <v>0.43947732474820117</v>
      </c>
      <c r="AE262" s="17">
        <f t="shared" si="201"/>
        <v>1533.963867267609</v>
      </c>
      <c r="AF262" s="4">
        <f t="shared" si="202"/>
        <v>0.22820432666715232</v>
      </c>
      <c r="AG262" s="4">
        <f t="shared" si="203"/>
        <v>1.5635326067210245</v>
      </c>
      <c r="AH262" s="4">
        <f t="shared" si="204"/>
        <v>0.86410216333357615</v>
      </c>
      <c r="AI262" s="4">
        <f t="shared" si="205"/>
        <v>1.5635326067210245</v>
      </c>
      <c r="AJ262" s="4">
        <f t="shared" si="206"/>
        <v>0.86410216333357615</v>
      </c>
      <c r="AK262" s="16">
        <f t="shared" si="207"/>
        <v>0.99383787532921319</v>
      </c>
      <c r="AL262" s="15">
        <f t="shared" si="208"/>
        <v>1.5635326067210245</v>
      </c>
    </row>
    <row r="263" spans="1:38">
      <c r="A263" s="44" t="s">
        <v>285</v>
      </c>
      <c r="B263" s="69">
        <v>166</v>
      </c>
      <c r="C263" s="70">
        <v>5</v>
      </c>
      <c r="D263" s="68">
        <v>295.95999999999998</v>
      </c>
      <c r="E263" s="41">
        <v>200</v>
      </c>
      <c r="F263" s="71">
        <v>41.096000000000004</v>
      </c>
      <c r="G263" s="74">
        <f t="shared" si="193"/>
        <v>35.459818953761385</v>
      </c>
      <c r="H263" s="48">
        <v>870</v>
      </c>
      <c r="I263" s="31">
        <f t="shared" si="194"/>
        <v>5.2409638554216871</v>
      </c>
      <c r="J263">
        <f t="shared" si="195"/>
        <v>0.22800000000000001</v>
      </c>
      <c r="K263" s="74">
        <f t="shared" si="158"/>
        <v>33.200000000000003</v>
      </c>
      <c r="L263" s="76">
        <f t="shared" si="159"/>
        <v>0.46458023640661938</v>
      </c>
      <c r="M263" s="65">
        <v>798.7</v>
      </c>
      <c r="O263" s="4">
        <f t="shared" si="196"/>
        <v>1416</v>
      </c>
      <c r="P263" s="4">
        <f t="shared" si="197"/>
        <v>1756</v>
      </c>
      <c r="Q263" s="77">
        <f t="shared" si="160"/>
        <v>1533.963867267609</v>
      </c>
      <c r="R263" s="17">
        <f t="shared" si="198"/>
        <v>1698.651520492117</v>
      </c>
      <c r="S263" s="17">
        <f t="shared" si="199"/>
        <v>1688.184218050623</v>
      </c>
      <c r="T263" s="15">
        <f t="shared" si="200"/>
        <v>0.47311187455731191</v>
      </c>
      <c r="U263" s="57">
        <v>60</v>
      </c>
      <c r="V263" s="57">
        <v>60</v>
      </c>
      <c r="W263" s="31">
        <f t="shared" si="161"/>
        <v>0.43947732474820117</v>
      </c>
      <c r="AE263" s="17">
        <f t="shared" si="201"/>
        <v>1533.963867267609</v>
      </c>
      <c r="AF263" s="4">
        <f t="shared" si="202"/>
        <v>0.22820432666715232</v>
      </c>
      <c r="AG263" s="4">
        <f t="shared" si="203"/>
        <v>1.5635326067210245</v>
      </c>
      <c r="AH263" s="4">
        <f t="shared" si="204"/>
        <v>0.86410216333357615</v>
      </c>
      <c r="AI263" s="4">
        <f t="shared" si="205"/>
        <v>1.5635326067210245</v>
      </c>
      <c r="AJ263" s="4">
        <f t="shared" si="206"/>
        <v>0.86410216333357615</v>
      </c>
      <c r="AK263" s="16">
        <f t="shared" si="207"/>
        <v>0.99383787532921319</v>
      </c>
      <c r="AL263" s="15">
        <f t="shared" si="208"/>
        <v>1.5635326067210245</v>
      </c>
    </row>
    <row r="264" spans="1:38">
      <c r="A264" s="44" t="s">
        <v>286</v>
      </c>
      <c r="B264" s="69">
        <v>166</v>
      </c>
      <c r="C264" s="70">
        <v>5</v>
      </c>
      <c r="D264" s="68">
        <v>313.60000000000002</v>
      </c>
      <c r="E264" s="41">
        <v>200</v>
      </c>
      <c r="F264" s="71">
        <v>41.096000000000004</v>
      </c>
      <c r="G264" s="74">
        <f t="shared" si="193"/>
        <v>35.459818953761385</v>
      </c>
      <c r="H264" s="48">
        <v>870</v>
      </c>
      <c r="I264" s="31">
        <f t="shared" si="194"/>
        <v>5.2409638554216871</v>
      </c>
      <c r="J264">
        <f t="shared" si="195"/>
        <v>0.23100000000000001</v>
      </c>
      <c r="K264" s="74">
        <f t="shared" si="158"/>
        <v>33.200000000000003</v>
      </c>
      <c r="L264" s="76">
        <f t="shared" si="159"/>
        <v>0.4922704491725769</v>
      </c>
      <c r="M264" s="65">
        <v>509.6</v>
      </c>
      <c r="O264" s="4">
        <f t="shared" si="196"/>
        <v>1461</v>
      </c>
      <c r="P264" s="4">
        <f t="shared" si="197"/>
        <v>1820</v>
      </c>
      <c r="Q264" s="77">
        <f t="shared" si="160"/>
        <v>1578.5751112671148</v>
      </c>
      <c r="R264" s="17">
        <f t="shared" si="198"/>
        <v>1748.0294849823597</v>
      </c>
      <c r="S264" s="17">
        <f t="shared" si="199"/>
        <v>1736.095019299632</v>
      </c>
      <c r="T264" s="15">
        <f t="shared" si="200"/>
        <v>0.29353232071685836</v>
      </c>
      <c r="U264" s="60">
        <v>100</v>
      </c>
      <c r="V264" s="60">
        <v>100</v>
      </c>
      <c r="W264" s="31">
        <f t="shared" si="161"/>
        <v>0.44929608165801116</v>
      </c>
      <c r="AE264" s="17">
        <f t="shared" si="201"/>
        <v>1578.5751112671148</v>
      </c>
      <c r="AF264" s="4">
        <f t="shared" si="202"/>
        <v>0.23149890166859183</v>
      </c>
      <c r="AG264" s="4">
        <f t="shared" si="203"/>
        <v>1.5283299241850457</v>
      </c>
      <c r="AH264" s="4">
        <f t="shared" si="204"/>
        <v>0.86574945083429589</v>
      </c>
      <c r="AI264" s="4">
        <f t="shared" si="205"/>
        <v>1.5283299241850457</v>
      </c>
      <c r="AJ264" s="4">
        <f t="shared" si="206"/>
        <v>0.86574945083429589</v>
      </c>
      <c r="AK264" s="16">
        <f t="shared" si="207"/>
        <v>0.99317261763302112</v>
      </c>
      <c r="AL264" s="15">
        <f t="shared" si="208"/>
        <v>1.5283299241850457</v>
      </c>
    </row>
    <row r="265" spans="1:38">
      <c r="A265" s="44" t="s">
        <v>287</v>
      </c>
      <c r="B265" s="69">
        <v>166</v>
      </c>
      <c r="C265" s="70">
        <v>5</v>
      </c>
      <c r="D265" s="68">
        <v>303.8</v>
      </c>
      <c r="E265" s="41">
        <v>200</v>
      </c>
      <c r="F265" s="71">
        <v>41.096000000000004</v>
      </c>
      <c r="G265" s="74">
        <f t="shared" si="193"/>
        <v>35.459818953761385</v>
      </c>
      <c r="H265" s="48">
        <v>870</v>
      </c>
      <c r="I265" s="31">
        <f t="shared" si="194"/>
        <v>5.2409638554216871</v>
      </c>
      <c r="J265">
        <f t="shared" si="195"/>
        <v>0.23</v>
      </c>
      <c r="K265" s="74">
        <f t="shared" si="158"/>
        <v>33.200000000000003</v>
      </c>
      <c r="L265" s="76">
        <f t="shared" si="159"/>
        <v>0.4768869976359339</v>
      </c>
      <c r="M265" s="65">
        <v>490</v>
      </c>
      <c r="O265" s="4">
        <f t="shared" si="196"/>
        <v>1436</v>
      </c>
      <c r="P265" s="4">
        <f t="shared" si="197"/>
        <v>1784</v>
      </c>
      <c r="Q265" s="77">
        <f t="shared" si="160"/>
        <v>1553.7910868229449</v>
      </c>
      <c r="R265" s="17">
        <f t="shared" si="198"/>
        <v>1720.650771741841</v>
      </c>
      <c r="S265" s="17">
        <f t="shared" si="199"/>
        <v>1709.2849984002514</v>
      </c>
      <c r="T265" s="15">
        <f t="shared" si="200"/>
        <v>0.28666957263335208</v>
      </c>
      <c r="U265" s="60">
        <v>100</v>
      </c>
      <c r="V265" s="60">
        <v>100</v>
      </c>
      <c r="W265" s="31">
        <f t="shared" si="161"/>
        <v>0.44403876343793774</v>
      </c>
      <c r="AE265" s="17">
        <f t="shared" si="201"/>
        <v>1553.7910868229449</v>
      </c>
      <c r="AF265" s="4">
        <f t="shared" si="202"/>
        <v>0.22967441676403558</v>
      </c>
      <c r="AG265" s="4">
        <f t="shared" si="203"/>
        <v>1.5477790310356401</v>
      </c>
      <c r="AH265" s="4">
        <f t="shared" si="204"/>
        <v>0.86483720838201783</v>
      </c>
      <c r="AI265" s="4">
        <f t="shared" si="205"/>
        <v>1.5477790310356401</v>
      </c>
      <c r="AJ265" s="4">
        <f t="shared" si="206"/>
        <v>0.86483720838201783</v>
      </c>
      <c r="AK265" s="16">
        <f t="shared" si="207"/>
        <v>0.99339449147482506</v>
      </c>
      <c r="AL265" s="15">
        <f t="shared" si="208"/>
        <v>1.5477790310356401</v>
      </c>
    </row>
    <row r="266" spans="1:38">
      <c r="A266" s="44" t="s">
        <v>288</v>
      </c>
      <c r="B266" s="69">
        <v>166</v>
      </c>
      <c r="C266" s="70">
        <v>5</v>
      </c>
      <c r="D266" s="68">
        <v>295.95999999999998</v>
      </c>
      <c r="E266" s="41">
        <v>200</v>
      </c>
      <c r="F266" s="71">
        <v>41.096000000000004</v>
      </c>
      <c r="G266" s="74">
        <f t="shared" si="193"/>
        <v>35.459818953761385</v>
      </c>
      <c r="H266" s="48">
        <v>1700</v>
      </c>
      <c r="I266" s="31">
        <f t="shared" si="194"/>
        <v>10.240963855421686</v>
      </c>
      <c r="J266">
        <f t="shared" si="195"/>
        <v>0.44600000000000001</v>
      </c>
      <c r="K266" s="74">
        <f t="shared" si="158"/>
        <v>33.200000000000003</v>
      </c>
      <c r="L266" s="76">
        <f t="shared" si="159"/>
        <v>0.46458023640661938</v>
      </c>
      <c r="M266" s="65">
        <v>1274</v>
      </c>
      <c r="O266" s="4">
        <f t="shared" si="196"/>
        <v>1416</v>
      </c>
      <c r="P266" s="4">
        <f t="shared" si="197"/>
        <v>1756</v>
      </c>
      <c r="Q266" s="77">
        <f t="shared" si="160"/>
        <v>1533.963867267609</v>
      </c>
      <c r="R266" s="17">
        <f t="shared" si="198"/>
        <v>1518.9802490312795</v>
      </c>
      <c r="S266" s="17">
        <f t="shared" si="199"/>
        <v>1428.2239459426742</v>
      </c>
      <c r="T266" s="15">
        <f t="shared" si="200"/>
        <v>0.89201697228169541</v>
      </c>
      <c r="U266" s="60">
        <v>20</v>
      </c>
      <c r="V266" s="60">
        <v>20</v>
      </c>
      <c r="W266" s="31">
        <f t="shared" si="161"/>
        <v>0.43947732474820117</v>
      </c>
      <c r="AE266" s="17">
        <f t="shared" si="201"/>
        <v>1533.963867267609</v>
      </c>
      <c r="AF266" s="4">
        <f t="shared" si="202"/>
        <v>0.44591650038409075</v>
      </c>
      <c r="AG266" s="4">
        <f t="shared" si="203"/>
        <v>3.0850673245833793E-2</v>
      </c>
      <c r="AH266" s="4">
        <f t="shared" si="204"/>
        <v>0.9729582501920454</v>
      </c>
      <c r="AI266" s="4">
        <f t="shared" si="205"/>
        <v>3.0850673245833793E-2</v>
      </c>
      <c r="AJ266" s="4">
        <f t="shared" si="206"/>
        <v>0.9729582501920454</v>
      </c>
      <c r="AK266" s="16">
        <f t="shared" si="207"/>
        <v>0.94025182147925579</v>
      </c>
      <c r="AL266" s="15">
        <f t="shared" si="208"/>
        <v>3.0850673245833793E-2</v>
      </c>
    </row>
    <row r="267" spans="1:38">
      <c r="A267" s="44" t="s">
        <v>289</v>
      </c>
      <c r="B267" s="69">
        <v>166</v>
      </c>
      <c r="C267" s="70">
        <v>5</v>
      </c>
      <c r="D267" s="68">
        <v>294</v>
      </c>
      <c r="E267" s="41">
        <v>200</v>
      </c>
      <c r="F267" s="71">
        <v>41.096000000000004</v>
      </c>
      <c r="G267" s="74">
        <f t="shared" si="193"/>
        <v>35.459818953761385</v>
      </c>
      <c r="H267" s="48">
        <v>1700</v>
      </c>
      <c r="I267" s="31">
        <f t="shared" si="194"/>
        <v>10.240963855421686</v>
      </c>
      <c r="J267">
        <f t="shared" si="195"/>
        <v>0.44500000000000001</v>
      </c>
      <c r="K267" s="74">
        <f t="shared" ref="K267:K297" si="209">B267/C267</f>
        <v>33.200000000000003</v>
      </c>
      <c r="L267" s="76">
        <f t="shared" ref="L267:L297" si="210">K267/(90*235/D267)</f>
        <v>0.46150354609929084</v>
      </c>
      <c r="M267" s="65">
        <v>1176</v>
      </c>
      <c r="O267" s="4">
        <f t="shared" si="196"/>
        <v>1411</v>
      </c>
      <c r="P267" s="4">
        <f t="shared" si="197"/>
        <v>1748</v>
      </c>
      <c r="Q267" s="77">
        <f t="shared" ref="Q267:Q297" si="211">PI()*((B267*B267-(B267-2*C267)^2)*D267+(B267-2*C267)^2*F267)/4000</f>
        <v>1529.0070623787751</v>
      </c>
      <c r="R267" s="17">
        <f t="shared" si="198"/>
        <v>1514.2635930142922</v>
      </c>
      <c r="S267" s="17">
        <f t="shared" si="199"/>
        <v>1424.2164426705874</v>
      </c>
      <c r="T267" s="15">
        <f t="shared" si="200"/>
        <v>0.82571719070652638</v>
      </c>
      <c r="U267" s="60">
        <v>20</v>
      </c>
      <c r="V267" s="60">
        <v>20</v>
      </c>
      <c r="W267" s="31">
        <f t="shared" ref="W267:W297" si="212">PI()*B267*C267*D267/(1000*P267)</f>
        <v>0.43856489664129372</v>
      </c>
      <c r="AE267" s="17">
        <f t="shared" si="201"/>
        <v>1529.0070623787751</v>
      </c>
      <c r="AF267" s="4">
        <f t="shared" si="202"/>
        <v>0.44519545681244932</v>
      </c>
      <c r="AG267" s="4">
        <f t="shared" si="203"/>
        <v>3.3266959999260326E-2</v>
      </c>
      <c r="AH267" s="4">
        <f t="shared" si="204"/>
        <v>0.9725977284062246</v>
      </c>
      <c r="AI267" s="4">
        <f t="shared" si="205"/>
        <v>3.3266959999260326E-2</v>
      </c>
      <c r="AJ267" s="4">
        <f t="shared" si="206"/>
        <v>0.9725977284062246</v>
      </c>
      <c r="AK267" s="16">
        <f t="shared" si="207"/>
        <v>0.94053403201456032</v>
      </c>
      <c r="AL267" s="15">
        <f t="shared" si="208"/>
        <v>3.3266959999260326E-2</v>
      </c>
    </row>
    <row r="268" spans="1:38">
      <c r="A268" s="44" t="s">
        <v>290</v>
      </c>
      <c r="B268" s="69">
        <v>166</v>
      </c>
      <c r="C268" s="70">
        <v>5</v>
      </c>
      <c r="D268" s="68">
        <v>294</v>
      </c>
      <c r="E268" s="41">
        <v>200</v>
      </c>
      <c r="F268" s="71">
        <v>41.096000000000004</v>
      </c>
      <c r="G268" s="74">
        <f t="shared" si="193"/>
        <v>35.459818953761385</v>
      </c>
      <c r="H268" s="48">
        <v>1700</v>
      </c>
      <c r="I268" s="31">
        <f t="shared" si="194"/>
        <v>10.240963855421686</v>
      </c>
      <c r="J268">
        <f t="shared" si="195"/>
        <v>0.44500000000000001</v>
      </c>
      <c r="K268" s="74">
        <f t="shared" si="209"/>
        <v>33.200000000000003</v>
      </c>
      <c r="L268" s="76">
        <f t="shared" si="210"/>
        <v>0.46150354609929084</v>
      </c>
      <c r="M268" s="65">
        <v>872.2</v>
      </c>
      <c r="O268" s="4">
        <f t="shared" si="196"/>
        <v>1411</v>
      </c>
      <c r="P268" s="4">
        <f t="shared" si="197"/>
        <v>1748</v>
      </c>
      <c r="Q268" s="77">
        <f t="shared" si="211"/>
        <v>1529.0070623787751</v>
      </c>
      <c r="R268" s="17">
        <f t="shared" si="198"/>
        <v>1514.2635930142922</v>
      </c>
      <c r="S268" s="17">
        <f t="shared" si="199"/>
        <v>1424.2164426705874</v>
      </c>
      <c r="T268" s="15">
        <f t="shared" si="200"/>
        <v>0.6124069164406738</v>
      </c>
      <c r="U268" s="60">
        <v>40</v>
      </c>
      <c r="V268" s="60">
        <v>40</v>
      </c>
      <c r="W268" s="31">
        <f t="shared" si="212"/>
        <v>0.43856489664129372</v>
      </c>
      <c r="AE268" s="17">
        <f t="shared" si="201"/>
        <v>1529.0070623787751</v>
      </c>
      <c r="AF268" s="4">
        <f t="shared" si="202"/>
        <v>0.44519545681244932</v>
      </c>
      <c r="AG268" s="4">
        <f t="shared" si="203"/>
        <v>3.3266959999260326E-2</v>
      </c>
      <c r="AH268" s="4">
        <f t="shared" si="204"/>
        <v>0.9725977284062246</v>
      </c>
      <c r="AI268" s="4">
        <f t="shared" si="205"/>
        <v>3.3266959999260326E-2</v>
      </c>
      <c r="AJ268" s="4">
        <f t="shared" si="206"/>
        <v>0.9725977284062246</v>
      </c>
      <c r="AK268" s="16">
        <f t="shared" si="207"/>
        <v>0.94053403201456032</v>
      </c>
      <c r="AL268" s="15">
        <f t="shared" si="208"/>
        <v>3.3266959999260326E-2</v>
      </c>
    </row>
    <row r="269" spans="1:38">
      <c r="A269" s="44" t="s">
        <v>291</v>
      </c>
      <c r="B269" s="69">
        <v>166</v>
      </c>
      <c r="C269" s="70">
        <v>5</v>
      </c>
      <c r="D269" s="68">
        <v>294</v>
      </c>
      <c r="E269" s="41">
        <v>200</v>
      </c>
      <c r="F269" s="71">
        <v>41.096000000000004</v>
      </c>
      <c r="G269" s="74">
        <f t="shared" si="193"/>
        <v>35.459818953761385</v>
      </c>
      <c r="H269" s="48">
        <v>1700</v>
      </c>
      <c r="I269" s="31">
        <f t="shared" si="194"/>
        <v>10.240963855421686</v>
      </c>
      <c r="J269">
        <f t="shared" si="195"/>
        <v>0.44500000000000001</v>
      </c>
      <c r="K269" s="74">
        <f t="shared" si="209"/>
        <v>33.200000000000003</v>
      </c>
      <c r="L269" s="76">
        <f t="shared" si="210"/>
        <v>0.46150354609929084</v>
      </c>
      <c r="M269" s="65">
        <v>886.9</v>
      </c>
      <c r="O269" s="4">
        <f t="shared" si="196"/>
        <v>1411</v>
      </c>
      <c r="P269" s="4">
        <f t="shared" si="197"/>
        <v>1748</v>
      </c>
      <c r="Q269" s="77">
        <f t="shared" si="211"/>
        <v>1529.0070623787751</v>
      </c>
      <c r="R269" s="17">
        <f t="shared" si="198"/>
        <v>1514.2635930142922</v>
      </c>
      <c r="S269" s="17">
        <f t="shared" si="199"/>
        <v>1424.2164426705874</v>
      </c>
      <c r="T269" s="15">
        <f t="shared" si="200"/>
        <v>0.62272838132450525</v>
      </c>
      <c r="U269" s="60">
        <v>40</v>
      </c>
      <c r="V269" s="60">
        <v>40</v>
      </c>
      <c r="W269" s="31">
        <f t="shared" si="212"/>
        <v>0.43856489664129372</v>
      </c>
      <c r="AE269" s="17">
        <f t="shared" si="201"/>
        <v>1529.0070623787751</v>
      </c>
      <c r="AF269" s="4">
        <f t="shared" si="202"/>
        <v>0.44519545681244932</v>
      </c>
      <c r="AG269" s="4">
        <f t="shared" si="203"/>
        <v>3.3266959999260326E-2</v>
      </c>
      <c r="AH269" s="4">
        <f t="shared" si="204"/>
        <v>0.9725977284062246</v>
      </c>
      <c r="AI269" s="4">
        <f t="shared" si="205"/>
        <v>3.3266959999260326E-2</v>
      </c>
      <c r="AJ269" s="4">
        <f t="shared" si="206"/>
        <v>0.9725977284062246</v>
      </c>
      <c r="AK269" s="16">
        <f t="shared" si="207"/>
        <v>0.94053403201456032</v>
      </c>
      <c r="AL269" s="15">
        <f t="shared" si="208"/>
        <v>3.3266959999260326E-2</v>
      </c>
    </row>
    <row r="270" spans="1:38">
      <c r="A270" s="44" t="s">
        <v>292</v>
      </c>
      <c r="B270" s="69">
        <v>166</v>
      </c>
      <c r="C270" s="70">
        <v>5</v>
      </c>
      <c r="D270" s="68">
        <v>294</v>
      </c>
      <c r="E270" s="41">
        <v>200</v>
      </c>
      <c r="F270" s="71">
        <v>41.096000000000004</v>
      </c>
      <c r="G270" s="74">
        <f t="shared" si="193"/>
        <v>35.459818953761385</v>
      </c>
      <c r="H270" s="48">
        <v>1700</v>
      </c>
      <c r="I270" s="31">
        <f t="shared" si="194"/>
        <v>10.240963855421686</v>
      </c>
      <c r="J270">
        <f t="shared" si="195"/>
        <v>0.44500000000000001</v>
      </c>
      <c r="K270" s="74">
        <f t="shared" si="209"/>
        <v>33.200000000000003</v>
      </c>
      <c r="L270" s="76">
        <f t="shared" si="210"/>
        <v>0.46150354609929084</v>
      </c>
      <c r="M270" s="65">
        <v>686</v>
      </c>
      <c r="O270" s="4">
        <f t="shared" si="196"/>
        <v>1411</v>
      </c>
      <c r="P270" s="4">
        <f t="shared" si="197"/>
        <v>1748</v>
      </c>
      <c r="Q270" s="77">
        <f t="shared" si="211"/>
        <v>1529.0070623787751</v>
      </c>
      <c r="R270" s="17">
        <f t="shared" si="198"/>
        <v>1514.2635930142922</v>
      </c>
      <c r="S270" s="17">
        <f t="shared" si="199"/>
        <v>1424.2164426705874</v>
      </c>
      <c r="T270" s="15">
        <f t="shared" si="200"/>
        <v>0.48166836124547369</v>
      </c>
      <c r="U270" s="60">
        <v>60</v>
      </c>
      <c r="V270" s="60">
        <v>60</v>
      </c>
      <c r="W270" s="31">
        <f t="shared" si="212"/>
        <v>0.43856489664129372</v>
      </c>
      <c r="AE270" s="17">
        <f t="shared" si="201"/>
        <v>1529.0070623787751</v>
      </c>
      <c r="AF270" s="4">
        <f t="shared" si="202"/>
        <v>0.44519545681244932</v>
      </c>
      <c r="AG270" s="4">
        <f t="shared" si="203"/>
        <v>3.3266959999260326E-2</v>
      </c>
      <c r="AH270" s="4">
        <f t="shared" si="204"/>
        <v>0.9725977284062246</v>
      </c>
      <c r="AI270" s="4">
        <f t="shared" si="205"/>
        <v>3.3266959999260326E-2</v>
      </c>
      <c r="AJ270" s="4">
        <f t="shared" si="206"/>
        <v>0.9725977284062246</v>
      </c>
      <c r="AK270" s="16">
        <f t="shared" si="207"/>
        <v>0.94053403201456032</v>
      </c>
      <c r="AL270" s="15">
        <f t="shared" si="208"/>
        <v>3.3266959999260326E-2</v>
      </c>
    </row>
    <row r="271" spans="1:38">
      <c r="A271" s="44" t="s">
        <v>293</v>
      </c>
      <c r="B271" s="69">
        <v>166</v>
      </c>
      <c r="C271" s="70">
        <v>5</v>
      </c>
      <c r="D271" s="68">
        <v>294</v>
      </c>
      <c r="E271" s="41">
        <v>200</v>
      </c>
      <c r="F271" s="71">
        <v>41.096000000000004</v>
      </c>
      <c r="G271" s="74">
        <f t="shared" si="193"/>
        <v>35.459818953761385</v>
      </c>
      <c r="H271" s="48">
        <v>1700</v>
      </c>
      <c r="I271" s="31">
        <f t="shared" si="194"/>
        <v>10.240963855421686</v>
      </c>
      <c r="J271">
        <f t="shared" si="195"/>
        <v>0.44500000000000001</v>
      </c>
      <c r="K271" s="74">
        <f t="shared" si="209"/>
        <v>33.200000000000003</v>
      </c>
      <c r="L271" s="76">
        <f t="shared" si="210"/>
        <v>0.46150354609929084</v>
      </c>
      <c r="M271" s="65">
        <v>686</v>
      </c>
      <c r="O271" s="4">
        <f t="shared" si="196"/>
        <v>1411</v>
      </c>
      <c r="P271" s="4">
        <f t="shared" si="197"/>
        <v>1748</v>
      </c>
      <c r="Q271" s="77">
        <f t="shared" si="211"/>
        <v>1529.0070623787751</v>
      </c>
      <c r="R271" s="17">
        <f t="shared" si="198"/>
        <v>1514.2635930142922</v>
      </c>
      <c r="S271" s="17">
        <f t="shared" si="199"/>
        <v>1424.2164426705874</v>
      </c>
      <c r="T271" s="15">
        <f t="shared" si="200"/>
        <v>0.48166836124547369</v>
      </c>
      <c r="U271" s="60">
        <v>60</v>
      </c>
      <c r="V271" s="60">
        <v>60</v>
      </c>
      <c r="W271" s="31">
        <f t="shared" si="212"/>
        <v>0.43856489664129372</v>
      </c>
      <c r="AE271" s="17">
        <f t="shared" si="201"/>
        <v>1529.0070623787751</v>
      </c>
      <c r="AF271" s="4">
        <f t="shared" si="202"/>
        <v>0.44519545681244932</v>
      </c>
      <c r="AG271" s="4">
        <f t="shared" si="203"/>
        <v>3.3266959999260326E-2</v>
      </c>
      <c r="AH271" s="4">
        <f t="shared" si="204"/>
        <v>0.9725977284062246</v>
      </c>
      <c r="AI271" s="4">
        <f t="shared" si="205"/>
        <v>3.3266959999260326E-2</v>
      </c>
      <c r="AJ271" s="4">
        <f t="shared" si="206"/>
        <v>0.9725977284062246</v>
      </c>
      <c r="AK271" s="16">
        <f t="shared" si="207"/>
        <v>0.94053403201456032</v>
      </c>
      <c r="AL271" s="15">
        <f t="shared" si="208"/>
        <v>3.3266959999260326E-2</v>
      </c>
    </row>
    <row r="272" spans="1:38">
      <c r="A272" s="44" t="s">
        <v>294</v>
      </c>
      <c r="B272" s="69">
        <v>166</v>
      </c>
      <c r="C272" s="70">
        <v>5</v>
      </c>
      <c r="D272" s="68">
        <v>295.95999999999998</v>
      </c>
      <c r="E272" s="41">
        <v>200</v>
      </c>
      <c r="F272" s="71">
        <v>41.096000000000004</v>
      </c>
      <c r="G272" s="74">
        <f t="shared" si="193"/>
        <v>35.459818953761385</v>
      </c>
      <c r="H272" s="48">
        <v>1700</v>
      </c>
      <c r="I272" s="31">
        <f t="shared" si="194"/>
        <v>10.240963855421686</v>
      </c>
      <c r="J272">
        <f t="shared" si="195"/>
        <v>0.44600000000000001</v>
      </c>
      <c r="K272" s="74">
        <f t="shared" si="209"/>
        <v>33.200000000000003</v>
      </c>
      <c r="L272" s="76">
        <f t="shared" si="210"/>
        <v>0.46458023640661938</v>
      </c>
      <c r="M272" s="65">
        <v>468.44</v>
      </c>
      <c r="O272" s="4">
        <f t="shared" si="196"/>
        <v>1416</v>
      </c>
      <c r="P272" s="4">
        <f t="shared" si="197"/>
        <v>1756</v>
      </c>
      <c r="Q272" s="77">
        <f t="shared" si="211"/>
        <v>1533.963867267609</v>
      </c>
      <c r="R272" s="17">
        <f t="shared" si="198"/>
        <v>1518.9802490312795</v>
      </c>
      <c r="S272" s="17">
        <f t="shared" si="199"/>
        <v>1428.2239459426742</v>
      </c>
      <c r="T272" s="15">
        <f t="shared" si="200"/>
        <v>0.32798777903896187</v>
      </c>
      <c r="U272" s="60">
        <v>100</v>
      </c>
      <c r="V272" s="60">
        <v>100</v>
      </c>
      <c r="W272" s="31">
        <f t="shared" si="212"/>
        <v>0.43947732474820117</v>
      </c>
      <c r="AE272" s="17">
        <f t="shared" si="201"/>
        <v>1533.963867267609</v>
      </c>
      <c r="AF272" s="4">
        <f t="shared" si="202"/>
        <v>0.44591650038409075</v>
      </c>
      <c r="AG272" s="4">
        <f t="shared" si="203"/>
        <v>3.0850673245833793E-2</v>
      </c>
      <c r="AH272" s="4">
        <f t="shared" si="204"/>
        <v>0.9729582501920454</v>
      </c>
      <c r="AI272" s="4">
        <f t="shared" si="205"/>
        <v>3.0850673245833793E-2</v>
      </c>
      <c r="AJ272" s="4">
        <f t="shared" si="206"/>
        <v>0.9729582501920454</v>
      </c>
      <c r="AK272" s="16">
        <f t="shared" si="207"/>
        <v>0.94025182147925579</v>
      </c>
      <c r="AL272" s="15">
        <f t="shared" si="208"/>
        <v>3.0850673245833793E-2</v>
      </c>
    </row>
    <row r="273" spans="1:38">
      <c r="A273" s="44" t="s">
        <v>295</v>
      </c>
      <c r="B273" s="69">
        <v>166</v>
      </c>
      <c r="C273" s="70">
        <v>5</v>
      </c>
      <c r="D273" s="68">
        <v>329.28</v>
      </c>
      <c r="E273" s="41">
        <v>200</v>
      </c>
      <c r="F273" s="71">
        <v>27.8</v>
      </c>
      <c r="G273" s="74">
        <f t="shared" si="193"/>
        <v>32.254297606572415</v>
      </c>
      <c r="H273">
        <v>2700</v>
      </c>
      <c r="I273" s="31">
        <f t="shared" si="194"/>
        <v>16.265060240963855</v>
      </c>
      <c r="J273">
        <f t="shared" si="195"/>
        <v>0.67600000000000005</v>
      </c>
      <c r="K273" s="74">
        <f t="shared" si="209"/>
        <v>33.200000000000003</v>
      </c>
      <c r="L273" s="76">
        <f t="shared" si="210"/>
        <v>0.5168839716312057</v>
      </c>
      <c r="M273" s="65">
        <v>808.5</v>
      </c>
      <c r="O273" s="4">
        <f t="shared" si="196"/>
        <v>1284</v>
      </c>
      <c r="P273" s="4">
        <f t="shared" si="197"/>
        <v>1662</v>
      </c>
      <c r="Q273" s="77">
        <f t="shared" si="211"/>
        <v>1364.0971231075482</v>
      </c>
      <c r="R273" s="17">
        <f t="shared" si="198"/>
        <v>1364.0971231075482</v>
      </c>
      <c r="S273" s="17">
        <f t="shared" si="199"/>
        <v>1171.38108218515</v>
      </c>
      <c r="T273" s="15">
        <f t="shared" si="200"/>
        <v>0.6902109077020312</v>
      </c>
      <c r="U273" s="60">
        <v>20</v>
      </c>
      <c r="V273" s="60">
        <v>20</v>
      </c>
      <c r="W273" s="31">
        <f t="shared" si="212"/>
        <v>0.51660939353096225</v>
      </c>
      <c r="AE273" s="17">
        <f t="shared" si="201"/>
        <v>1364.0971231075482</v>
      </c>
      <c r="AF273" s="4">
        <f t="shared" si="202"/>
        <v>0.67627908394857028</v>
      </c>
      <c r="AG273" s="4">
        <f t="shared" si="203"/>
        <v>0</v>
      </c>
      <c r="AH273" s="4">
        <f t="shared" si="204"/>
        <v>1</v>
      </c>
      <c r="AI273" s="4">
        <f t="shared" si="205"/>
        <v>0</v>
      </c>
      <c r="AJ273" s="4">
        <f t="shared" si="206"/>
        <v>1</v>
      </c>
      <c r="AK273" s="16">
        <f t="shared" si="207"/>
        <v>0.85872263957028816</v>
      </c>
      <c r="AL273" s="15">
        <f t="shared" si="208"/>
        <v>0.16384473651884512</v>
      </c>
    </row>
    <row r="274" spans="1:38">
      <c r="A274" s="44" t="s">
        <v>296</v>
      </c>
      <c r="B274" s="69">
        <v>166</v>
      </c>
      <c r="C274" s="70">
        <v>5</v>
      </c>
      <c r="D274" s="68">
        <v>329.28</v>
      </c>
      <c r="E274" s="41">
        <v>200</v>
      </c>
      <c r="F274" s="72">
        <v>27.808</v>
      </c>
      <c r="G274" s="74">
        <f t="shared" si="193"/>
        <v>32.256459736756341</v>
      </c>
      <c r="H274">
        <v>2700</v>
      </c>
      <c r="I274" s="31">
        <f t="shared" si="194"/>
        <v>16.265060240963855</v>
      </c>
      <c r="J274">
        <f t="shared" si="195"/>
        <v>0.67600000000000005</v>
      </c>
      <c r="K274" s="74">
        <f t="shared" si="209"/>
        <v>33.200000000000003</v>
      </c>
      <c r="L274" s="76">
        <f t="shared" si="210"/>
        <v>0.5168839716312057</v>
      </c>
      <c r="M274" s="65">
        <v>784</v>
      </c>
      <c r="O274" s="4">
        <f t="shared" si="196"/>
        <v>1285</v>
      </c>
      <c r="P274" s="4">
        <f t="shared" si="197"/>
        <v>1662</v>
      </c>
      <c r="Q274" s="77">
        <f t="shared" si="211"/>
        <v>1364.2500307051837</v>
      </c>
      <c r="R274" s="17">
        <f t="shared" si="198"/>
        <v>1364.2500307051839</v>
      </c>
      <c r="S274" s="17">
        <f t="shared" si="199"/>
        <v>1171.5123874010021</v>
      </c>
      <c r="T274" s="15">
        <f t="shared" si="200"/>
        <v>0.66922040981512998</v>
      </c>
      <c r="U274" s="60">
        <v>20</v>
      </c>
      <c r="V274" s="60">
        <v>20</v>
      </c>
      <c r="W274" s="31">
        <f t="shared" si="212"/>
        <v>0.51660939353096225</v>
      </c>
      <c r="AE274" s="17">
        <f t="shared" si="201"/>
        <v>1364.2500307051839</v>
      </c>
      <c r="AF274" s="4">
        <f t="shared" si="202"/>
        <v>0.67631119753763125</v>
      </c>
      <c r="AG274" s="4">
        <f t="shared" si="203"/>
        <v>0</v>
      </c>
      <c r="AH274" s="4">
        <f t="shared" si="204"/>
        <v>1</v>
      </c>
      <c r="AI274" s="4">
        <f t="shared" si="205"/>
        <v>0</v>
      </c>
      <c r="AJ274" s="4">
        <f t="shared" si="206"/>
        <v>1</v>
      </c>
      <c r="AK274" s="16">
        <f t="shared" si="207"/>
        <v>0.85872263957028816</v>
      </c>
      <c r="AL274" s="15">
        <f t="shared" si="208"/>
        <v>0.1639890561051649</v>
      </c>
    </row>
    <row r="275" spans="1:38">
      <c r="A275" s="44" t="s">
        <v>297</v>
      </c>
      <c r="B275" s="69">
        <v>166</v>
      </c>
      <c r="C275" s="70">
        <v>5</v>
      </c>
      <c r="D275" s="68">
        <v>286.16000000000003</v>
      </c>
      <c r="E275" s="41">
        <v>200</v>
      </c>
      <c r="F275" s="72">
        <v>27.808</v>
      </c>
      <c r="G275" s="74">
        <f t="shared" si="193"/>
        <v>32.256459736756341</v>
      </c>
      <c r="H275">
        <v>2700</v>
      </c>
      <c r="I275" s="31">
        <f t="shared" si="194"/>
        <v>16.265060240963855</v>
      </c>
      <c r="J275">
        <f t="shared" si="195"/>
        <v>0.64900000000000002</v>
      </c>
      <c r="K275" s="74">
        <f t="shared" si="209"/>
        <v>33.200000000000003</v>
      </c>
      <c r="L275" s="76">
        <f t="shared" si="210"/>
        <v>0.44919678486997644</v>
      </c>
      <c r="M275" s="65">
        <v>588</v>
      </c>
      <c r="O275" s="4">
        <f t="shared" si="196"/>
        <v>1175</v>
      </c>
      <c r="P275" s="4">
        <f t="shared" si="197"/>
        <v>1504</v>
      </c>
      <c r="Q275" s="77">
        <f t="shared" si="211"/>
        <v>1255.2003231508363</v>
      </c>
      <c r="R275" s="17">
        <f t="shared" si="198"/>
        <v>1255.2003231508365</v>
      </c>
      <c r="S275" s="17">
        <f t="shared" si="199"/>
        <v>1092.553468905287</v>
      </c>
      <c r="T275" s="15">
        <f t="shared" si="200"/>
        <v>0.53818876305354857</v>
      </c>
      <c r="U275" s="60">
        <v>40</v>
      </c>
      <c r="V275" s="60">
        <v>40</v>
      </c>
      <c r="W275" s="31">
        <f t="shared" si="212"/>
        <v>0.49612265133879119</v>
      </c>
      <c r="AE275" s="17">
        <f t="shared" si="201"/>
        <v>1255.2003231508365</v>
      </c>
      <c r="AF275" s="4">
        <f t="shared" si="202"/>
        <v>0.64871824587131477</v>
      </c>
      <c r="AG275" s="4">
        <f t="shared" si="203"/>
        <v>0</v>
      </c>
      <c r="AH275" s="4">
        <f t="shared" si="204"/>
        <v>1</v>
      </c>
      <c r="AI275" s="4">
        <f t="shared" si="205"/>
        <v>0</v>
      </c>
      <c r="AJ275" s="4">
        <f t="shared" si="206"/>
        <v>1</v>
      </c>
      <c r="AK275" s="16">
        <f t="shared" si="207"/>
        <v>0.87042159626180682</v>
      </c>
      <c r="AL275" s="15">
        <f t="shared" si="208"/>
        <v>5.2913614328722325E-2</v>
      </c>
    </row>
    <row r="276" spans="1:38">
      <c r="A276" s="44" t="s">
        <v>298</v>
      </c>
      <c r="B276" s="69">
        <v>166</v>
      </c>
      <c r="C276" s="70">
        <v>5</v>
      </c>
      <c r="D276" s="68">
        <v>286.16000000000003</v>
      </c>
      <c r="E276" s="41">
        <v>200</v>
      </c>
      <c r="F276" s="72">
        <v>27.808</v>
      </c>
      <c r="G276" s="74">
        <f t="shared" si="193"/>
        <v>32.256459736756341</v>
      </c>
      <c r="H276">
        <v>2700</v>
      </c>
      <c r="I276" s="31">
        <f t="shared" si="194"/>
        <v>16.265060240963855</v>
      </c>
      <c r="J276">
        <f t="shared" si="195"/>
        <v>0.64900000000000002</v>
      </c>
      <c r="K276" s="74">
        <f t="shared" si="209"/>
        <v>33.200000000000003</v>
      </c>
      <c r="L276" s="76">
        <f t="shared" si="210"/>
        <v>0.44919678486997644</v>
      </c>
      <c r="M276" s="65">
        <v>585.05999999999995</v>
      </c>
      <c r="O276" s="4">
        <f t="shared" si="196"/>
        <v>1175</v>
      </c>
      <c r="P276" s="4">
        <f t="shared" si="197"/>
        <v>1504</v>
      </c>
      <c r="Q276" s="77">
        <f t="shared" si="211"/>
        <v>1255.2003231508363</v>
      </c>
      <c r="R276" s="17">
        <f t="shared" si="198"/>
        <v>1255.2003231508365</v>
      </c>
      <c r="S276" s="17">
        <f t="shared" si="199"/>
        <v>1092.553468905287</v>
      </c>
      <c r="T276" s="15">
        <f t="shared" si="200"/>
        <v>0.53549781923828077</v>
      </c>
      <c r="U276" s="60">
        <v>40</v>
      </c>
      <c r="V276" s="60">
        <v>40</v>
      </c>
      <c r="W276" s="31">
        <f t="shared" si="212"/>
        <v>0.49612265133879119</v>
      </c>
      <c r="AE276" s="17">
        <f t="shared" si="201"/>
        <v>1255.2003231508365</v>
      </c>
      <c r="AF276" s="4">
        <f t="shared" si="202"/>
        <v>0.64871824587131477</v>
      </c>
      <c r="AG276" s="4">
        <f t="shared" si="203"/>
        <v>0</v>
      </c>
      <c r="AH276" s="4">
        <f t="shared" si="204"/>
        <v>1</v>
      </c>
      <c r="AI276" s="4">
        <f t="shared" si="205"/>
        <v>0</v>
      </c>
      <c r="AJ276" s="4">
        <f t="shared" si="206"/>
        <v>1</v>
      </c>
      <c r="AK276" s="16">
        <f t="shared" si="207"/>
        <v>0.87042159626180682</v>
      </c>
      <c r="AL276" s="15">
        <f t="shared" si="208"/>
        <v>5.2913614328722325E-2</v>
      </c>
    </row>
    <row r="277" spans="1:38">
      <c r="A277" s="44" t="s">
        <v>299</v>
      </c>
      <c r="B277" s="69">
        <v>166</v>
      </c>
      <c r="C277" s="70">
        <v>5</v>
      </c>
      <c r="D277" s="68">
        <v>289.10000000000002</v>
      </c>
      <c r="E277" s="41">
        <v>200</v>
      </c>
      <c r="F277" s="72">
        <v>27.808</v>
      </c>
      <c r="G277" s="74">
        <f t="shared" si="193"/>
        <v>32.256459736756341</v>
      </c>
      <c r="H277">
        <v>2700</v>
      </c>
      <c r="I277" s="31">
        <f t="shared" si="194"/>
        <v>16.265060240963855</v>
      </c>
      <c r="J277">
        <f t="shared" si="195"/>
        <v>0.65100000000000002</v>
      </c>
      <c r="K277" s="74">
        <f t="shared" si="209"/>
        <v>33.200000000000003</v>
      </c>
      <c r="L277" s="76">
        <f t="shared" si="210"/>
        <v>0.4538118203309694</v>
      </c>
      <c r="M277" s="65">
        <v>478.24</v>
      </c>
      <c r="O277" s="4">
        <f t="shared" si="196"/>
        <v>1183</v>
      </c>
      <c r="P277" s="4">
        <f t="shared" si="197"/>
        <v>1514</v>
      </c>
      <c r="Q277" s="77">
        <f t="shared" si="211"/>
        <v>1262.6355304840872</v>
      </c>
      <c r="R277" s="17">
        <f t="shared" si="198"/>
        <v>1262.6355304840874</v>
      </c>
      <c r="S277" s="17">
        <f t="shared" si="199"/>
        <v>1097.9602496529994</v>
      </c>
      <c r="T277" s="15">
        <f t="shared" si="200"/>
        <v>0.43557132432721812</v>
      </c>
      <c r="U277" s="60">
        <v>60</v>
      </c>
      <c r="V277" s="60">
        <v>60</v>
      </c>
      <c r="W277" s="31">
        <f t="shared" si="212"/>
        <v>0.49790923514321783</v>
      </c>
      <c r="AE277" s="17">
        <f t="shared" si="201"/>
        <v>1262.6355304840874</v>
      </c>
      <c r="AF277" s="4">
        <f t="shared" si="202"/>
        <v>0.65063675753632677</v>
      </c>
      <c r="AG277" s="4">
        <f t="shared" si="203"/>
        <v>0</v>
      </c>
      <c r="AH277" s="4">
        <f t="shared" si="204"/>
        <v>1</v>
      </c>
      <c r="AI277" s="4">
        <f t="shared" si="205"/>
        <v>0</v>
      </c>
      <c r="AJ277" s="4">
        <f t="shared" si="206"/>
        <v>1</v>
      </c>
      <c r="AK277" s="16">
        <f t="shared" si="207"/>
        <v>0.86957813489697022</v>
      </c>
      <c r="AL277" s="15">
        <f t="shared" si="208"/>
        <v>5.9799219953497129E-2</v>
      </c>
    </row>
    <row r="278" spans="1:38">
      <c r="A278" s="44" t="s">
        <v>300</v>
      </c>
      <c r="B278" s="69">
        <v>166</v>
      </c>
      <c r="C278" s="70">
        <v>5</v>
      </c>
      <c r="D278" s="68">
        <v>248.92</v>
      </c>
      <c r="E278" s="41">
        <v>200</v>
      </c>
      <c r="F278" s="72">
        <v>27.808</v>
      </c>
      <c r="G278" s="74">
        <f t="shared" si="193"/>
        <v>32.256459736756341</v>
      </c>
      <c r="H278">
        <v>2700</v>
      </c>
      <c r="I278" s="31">
        <f t="shared" si="194"/>
        <v>16.265060240963855</v>
      </c>
      <c r="J278">
        <f t="shared" si="195"/>
        <v>0.624</v>
      </c>
      <c r="K278" s="74">
        <f t="shared" si="209"/>
        <v>33.200000000000003</v>
      </c>
      <c r="L278" s="76">
        <f t="shared" si="210"/>
        <v>0.39073966903073287</v>
      </c>
      <c r="M278" s="65">
        <v>462.56</v>
      </c>
      <c r="O278" s="4">
        <f t="shared" si="196"/>
        <v>1081</v>
      </c>
      <c r="P278" s="4">
        <f t="shared" si="197"/>
        <v>1367</v>
      </c>
      <c r="Q278" s="77">
        <f t="shared" si="211"/>
        <v>1161.0210302629907</v>
      </c>
      <c r="R278" s="17">
        <f t="shared" si="198"/>
        <v>1161.0210302629907</v>
      </c>
      <c r="S278" s="17">
        <f t="shared" si="199"/>
        <v>1022.4697735461439</v>
      </c>
      <c r="T278" s="15">
        <f t="shared" si="200"/>
        <v>0.45239479148194572</v>
      </c>
      <c r="U278" s="60">
        <v>60</v>
      </c>
      <c r="V278" s="60">
        <v>60</v>
      </c>
      <c r="W278" s="31">
        <f t="shared" si="212"/>
        <v>0.47480932843101992</v>
      </c>
      <c r="AE278" s="17">
        <f t="shared" si="201"/>
        <v>1161.0210302629907</v>
      </c>
      <c r="AF278" s="4">
        <f t="shared" si="202"/>
        <v>0.62390667940004063</v>
      </c>
      <c r="AG278" s="4">
        <f t="shared" si="203"/>
        <v>0</v>
      </c>
      <c r="AH278" s="4">
        <f t="shared" si="204"/>
        <v>1</v>
      </c>
      <c r="AI278" s="4">
        <f t="shared" si="205"/>
        <v>0</v>
      </c>
      <c r="AJ278" s="4">
        <f t="shared" si="206"/>
        <v>1</v>
      </c>
      <c r="AK278" s="16">
        <f t="shared" si="207"/>
        <v>0.88066430055494971</v>
      </c>
      <c r="AL278" s="15">
        <f t="shared" si="208"/>
        <v>0</v>
      </c>
    </row>
    <row r="279" spans="1:38">
      <c r="A279" s="44" t="s">
        <v>301</v>
      </c>
      <c r="B279" s="69">
        <v>166</v>
      </c>
      <c r="C279" s="70">
        <v>5</v>
      </c>
      <c r="D279" s="68">
        <v>286.16000000000003</v>
      </c>
      <c r="E279" s="41">
        <v>200</v>
      </c>
      <c r="F279" s="72">
        <v>27.808</v>
      </c>
      <c r="G279" s="74">
        <f t="shared" si="193"/>
        <v>32.256459736756341</v>
      </c>
      <c r="H279">
        <v>2700</v>
      </c>
      <c r="I279" s="31">
        <f t="shared" si="194"/>
        <v>16.265060240963855</v>
      </c>
      <c r="J279">
        <f t="shared" si="195"/>
        <v>0.64900000000000002</v>
      </c>
      <c r="K279" s="74">
        <f t="shared" si="209"/>
        <v>33.200000000000003</v>
      </c>
      <c r="L279" s="76">
        <f t="shared" si="210"/>
        <v>0.44919678486997644</v>
      </c>
      <c r="M279" s="65">
        <v>333.2</v>
      </c>
      <c r="O279" s="4">
        <f t="shared" si="196"/>
        <v>1175</v>
      </c>
      <c r="P279" s="4">
        <f t="shared" si="197"/>
        <v>1504</v>
      </c>
      <c r="Q279" s="77">
        <f t="shared" si="211"/>
        <v>1255.2003231508363</v>
      </c>
      <c r="R279" s="17">
        <f t="shared" si="198"/>
        <v>1255.2003231508365</v>
      </c>
      <c r="S279" s="17">
        <f t="shared" si="199"/>
        <v>1092.553468905287</v>
      </c>
      <c r="T279" s="15">
        <f t="shared" si="200"/>
        <v>0.30497363239701081</v>
      </c>
      <c r="U279" s="60">
        <v>100</v>
      </c>
      <c r="V279" s="60">
        <v>100</v>
      </c>
      <c r="W279" s="31">
        <f t="shared" si="212"/>
        <v>0.49612265133879119</v>
      </c>
      <c r="AE279" s="17">
        <f t="shared" si="201"/>
        <v>1255.2003231508365</v>
      </c>
      <c r="AF279" s="4">
        <f t="shared" si="202"/>
        <v>0.64871824587131477</v>
      </c>
      <c r="AG279" s="4">
        <f t="shared" si="203"/>
        <v>0</v>
      </c>
      <c r="AH279" s="4">
        <f t="shared" si="204"/>
        <v>1</v>
      </c>
      <c r="AI279" s="4">
        <f t="shared" si="205"/>
        <v>0</v>
      </c>
      <c r="AJ279" s="4">
        <f t="shared" si="206"/>
        <v>1</v>
      </c>
      <c r="AK279" s="16">
        <f t="shared" si="207"/>
        <v>0.87042159626180682</v>
      </c>
      <c r="AL279" s="15">
        <f t="shared" si="208"/>
        <v>5.2913614328722325E-2</v>
      </c>
    </row>
    <row r="280" spans="1:38">
      <c r="A280" s="44" t="s">
        <v>302</v>
      </c>
      <c r="B280" s="69">
        <v>166</v>
      </c>
      <c r="C280" s="70">
        <v>5</v>
      </c>
      <c r="D280" s="68">
        <v>292.04000000000002</v>
      </c>
      <c r="E280" s="41">
        <v>200</v>
      </c>
      <c r="F280" s="72">
        <v>27.808</v>
      </c>
      <c r="G280" s="74">
        <f t="shared" si="193"/>
        <v>32.256459736756341</v>
      </c>
      <c r="H280">
        <v>3700</v>
      </c>
      <c r="I280" s="31">
        <f t="shared" si="194"/>
        <v>22.289156626506024</v>
      </c>
      <c r="J280">
        <f t="shared" si="195"/>
        <v>0.89400000000000002</v>
      </c>
      <c r="K280" s="74">
        <f t="shared" si="209"/>
        <v>33.200000000000003</v>
      </c>
      <c r="L280" s="76">
        <f t="shared" si="210"/>
        <v>0.45842685579196224</v>
      </c>
      <c r="M280" s="65">
        <v>627.20000000000005</v>
      </c>
      <c r="O280" s="4">
        <f t="shared" si="196"/>
        <v>1190</v>
      </c>
      <c r="P280" s="4">
        <f t="shared" si="197"/>
        <v>1525</v>
      </c>
      <c r="Q280" s="77">
        <f t="shared" si="211"/>
        <v>1270.0707378173383</v>
      </c>
      <c r="R280" s="17">
        <f t="shared" si="198"/>
        <v>1270.0707378173386</v>
      </c>
      <c r="S280" s="17">
        <f t="shared" si="199"/>
        <v>937.15755938079121</v>
      </c>
      <c r="T280" s="15">
        <f t="shared" si="200"/>
        <v>0.66925779312329337</v>
      </c>
      <c r="U280" s="60">
        <v>20</v>
      </c>
      <c r="V280" s="60">
        <v>20</v>
      </c>
      <c r="W280" s="31">
        <f t="shared" si="212"/>
        <v>0.49934471895089944</v>
      </c>
      <c r="AE280" s="17">
        <f t="shared" si="201"/>
        <v>1270.0707378173386</v>
      </c>
      <c r="AF280" s="4">
        <f t="shared" si="202"/>
        <v>0.89423467644216925</v>
      </c>
      <c r="AG280" s="4">
        <f t="shared" si="203"/>
        <v>0</v>
      </c>
      <c r="AH280" s="4">
        <f t="shared" si="204"/>
        <v>1</v>
      </c>
      <c r="AI280" s="4">
        <f t="shared" si="205"/>
        <v>0</v>
      </c>
      <c r="AJ280" s="4">
        <f t="shared" si="206"/>
        <v>1</v>
      </c>
      <c r="AK280" s="16">
        <f t="shared" si="207"/>
        <v>0.7378782389643348</v>
      </c>
      <c r="AL280" s="15">
        <f t="shared" si="208"/>
        <v>1.9508046471975984</v>
      </c>
    </row>
    <row r="281" spans="1:38">
      <c r="A281" s="44" t="s">
        <v>303</v>
      </c>
      <c r="B281" s="69">
        <v>166</v>
      </c>
      <c r="C281" s="70">
        <v>5</v>
      </c>
      <c r="D281" s="68">
        <v>292.04000000000002</v>
      </c>
      <c r="E281" s="41">
        <v>200</v>
      </c>
      <c r="F281" s="72">
        <v>27.808</v>
      </c>
      <c r="G281" s="74">
        <f t="shared" si="193"/>
        <v>32.256459736756341</v>
      </c>
      <c r="H281">
        <v>3700</v>
      </c>
      <c r="I281" s="31">
        <f t="shared" si="194"/>
        <v>22.289156626506024</v>
      </c>
      <c r="J281">
        <f t="shared" si="195"/>
        <v>0.89400000000000002</v>
      </c>
      <c r="K281" s="74">
        <f t="shared" si="209"/>
        <v>33.200000000000003</v>
      </c>
      <c r="L281" s="76">
        <f t="shared" si="210"/>
        <v>0.45842685579196224</v>
      </c>
      <c r="M281" s="65">
        <v>655.62</v>
      </c>
      <c r="O281" s="4">
        <f t="shared" si="196"/>
        <v>1190</v>
      </c>
      <c r="P281" s="4">
        <f t="shared" si="197"/>
        <v>1525</v>
      </c>
      <c r="Q281" s="77">
        <f t="shared" si="211"/>
        <v>1270.0707378173383</v>
      </c>
      <c r="R281" s="17">
        <f t="shared" si="198"/>
        <v>1270.0707378173386</v>
      </c>
      <c r="S281" s="17">
        <f t="shared" si="199"/>
        <v>937.15755938079121</v>
      </c>
      <c r="T281" s="15">
        <f t="shared" si="200"/>
        <v>0.6995835368741925</v>
      </c>
      <c r="U281" s="60">
        <v>20</v>
      </c>
      <c r="V281" s="60">
        <v>20</v>
      </c>
      <c r="W281" s="31">
        <f t="shared" si="212"/>
        <v>0.49934471895089944</v>
      </c>
      <c r="AE281" s="17">
        <f t="shared" si="201"/>
        <v>1270.0707378173386</v>
      </c>
      <c r="AF281" s="4">
        <f t="shared" si="202"/>
        <v>0.89423467644216925</v>
      </c>
      <c r="AG281" s="4">
        <f t="shared" si="203"/>
        <v>0</v>
      </c>
      <c r="AH281" s="4">
        <f t="shared" si="204"/>
        <v>1</v>
      </c>
      <c r="AI281" s="4">
        <f t="shared" si="205"/>
        <v>0</v>
      </c>
      <c r="AJ281" s="4">
        <f t="shared" si="206"/>
        <v>1</v>
      </c>
      <c r="AK281" s="16">
        <f t="shared" si="207"/>
        <v>0.7378782389643348</v>
      </c>
      <c r="AL281" s="15">
        <f t="shared" si="208"/>
        <v>1.9508046471975984</v>
      </c>
    </row>
    <row r="282" spans="1:38">
      <c r="A282" s="44" t="s">
        <v>304</v>
      </c>
      <c r="B282" s="69">
        <v>166</v>
      </c>
      <c r="C282" s="70">
        <v>5</v>
      </c>
      <c r="D282" s="68">
        <v>249.61</v>
      </c>
      <c r="E282" s="41">
        <v>200</v>
      </c>
      <c r="F282" s="72">
        <v>27.808</v>
      </c>
      <c r="G282" s="74">
        <f t="shared" si="193"/>
        <v>32.256459736756341</v>
      </c>
      <c r="H282">
        <v>3700</v>
      </c>
      <c r="I282" s="31">
        <f t="shared" si="194"/>
        <v>22.289156626506024</v>
      </c>
      <c r="J282">
        <f t="shared" si="195"/>
        <v>0.85599999999999998</v>
      </c>
      <c r="K282" s="74">
        <f t="shared" si="209"/>
        <v>33.200000000000003</v>
      </c>
      <c r="L282" s="76">
        <f t="shared" si="210"/>
        <v>0.39182278959810879</v>
      </c>
      <c r="M282" s="65">
        <v>496.86</v>
      </c>
      <c r="O282" s="4">
        <f t="shared" si="196"/>
        <v>1083</v>
      </c>
      <c r="P282" s="4">
        <f t="shared" si="197"/>
        <v>1369</v>
      </c>
      <c r="Q282" s="77">
        <f t="shared" si="211"/>
        <v>1162.7660279024274</v>
      </c>
      <c r="R282" s="17">
        <f t="shared" si="198"/>
        <v>1162.7660279024274</v>
      </c>
      <c r="S282" s="17">
        <f t="shared" si="199"/>
        <v>886.24495580557289</v>
      </c>
      <c r="T282" s="15">
        <f t="shared" si="200"/>
        <v>0.56063506680087971</v>
      </c>
      <c r="U282" s="60">
        <v>40</v>
      </c>
      <c r="V282" s="60">
        <v>40</v>
      </c>
      <c r="W282" s="31">
        <f t="shared" si="212"/>
        <v>0.4754299065580096</v>
      </c>
      <c r="AE282" s="17">
        <f t="shared" si="201"/>
        <v>1162.7660279024274</v>
      </c>
      <c r="AF282" s="4">
        <f t="shared" si="202"/>
        <v>0.85562549973236113</v>
      </c>
      <c r="AG282" s="4">
        <f t="shared" si="203"/>
        <v>0</v>
      </c>
      <c r="AH282" s="4">
        <f t="shared" si="204"/>
        <v>1</v>
      </c>
      <c r="AI282" s="4">
        <f t="shared" si="205"/>
        <v>0</v>
      </c>
      <c r="AJ282" s="4">
        <f t="shared" si="206"/>
        <v>1</v>
      </c>
      <c r="AK282" s="16">
        <f t="shared" si="207"/>
        <v>0.76218683255161412</v>
      </c>
      <c r="AL282" s="15">
        <f t="shared" si="208"/>
        <v>1.5165431834196159</v>
      </c>
    </row>
    <row r="283" spans="1:38">
      <c r="A283" s="44" t="s">
        <v>305</v>
      </c>
      <c r="B283" s="69">
        <v>166</v>
      </c>
      <c r="C283" s="70">
        <v>5</v>
      </c>
      <c r="D283" s="68">
        <v>284.2</v>
      </c>
      <c r="E283" s="41">
        <v>200</v>
      </c>
      <c r="F283" s="72">
        <v>27.808</v>
      </c>
      <c r="G283" s="74">
        <f t="shared" si="193"/>
        <v>32.256459736756341</v>
      </c>
      <c r="H283">
        <v>3700</v>
      </c>
      <c r="I283" s="31">
        <f t="shared" si="194"/>
        <v>22.289156626506024</v>
      </c>
      <c r="J283">
        <f t="shared" si="195"/>
        <v>0.88700000000000001</v>
      </c>
      <c r="K283" s="74">
        <f t="shared" si="209"/>
        <v>33.200000000000003</v>
      </c>
      <c r="L283" s="76">
        <f t="shared" si="210"/>
        <v>0.44612009456264778</v>
      </c>
      <c r="M283" s="65">
        <v>480.2</v>
      </c>
      <c r="O283" s="4">
        <f t="shared" si="196"/>
        <v>1171</v>
      </c>
      <c r="P283" s="4">
        <f t="shared" si="197"/>
        <v>1496</v>
      </c>
      <c r="Q283" s="77">
        <f t="shared" si="211"/>
        <v>1250.2435182620025</v>
      </c>
      <c r="R283" s="17">
        <f t="shared" si="198"/>
        <v>1250.2435182620025</v>
      </c>
      <c r="S283" s="17">
        <f t="shared" si="199"/>
        <v>928.23075436290969</v>
      </c>
      <c r="T283" s="15">
        <f t="shared" si="200"/>
        <v>0.51732825888707468</v>
      </c>
      <c r="U283" s="60">
        <v>40</v>
      </c>
      <c r="V283" s="60">
        <v>40</v>
      </c>
      <c r="W283" s="31">
        <f t="shared" si="212"/>
        <v>0.4953594416341458</v>
      </c>
      <c r="AE283" s="17">
        <f t="shared" si="201"/>
        <v>1250.2435182620025</v>
      </c>
      <c r="AF283" s="4">
        <f t="shared" si="202"/>
        <v>0.88722722040903579</v>
      </c>
      <c r="AG283" s="4">
        <f t="shared" si="203"/>
        <v>0</v>
      </c>
      <c r="AH283" s="4">
        <f t="shared" si="204"/>
        <v>1</v>
      </c>
      <c r="AI283" s="4">
        <f t="shared" si="205"/>
        <v>0</v>
      </c>
      <c r="AJ283" s="4">
        <f t="shared" si="206"/>
        <v>1</v>
      </c>
      <c r="AK283" s="16">
        <f t="shared" si="207"/>
        <v>0.74243996533832746</v>
      </c>
      <c r="AL283" s="15">
        <f t="shared" si="208"/>
        <v>1.8682228132234826</v>
      </c>
    </row>
    <row r="284" spans="1:38">
      <c r="A284" s="44" t="s">
        <v>306</v>
      </c>
      <c r="B284" s="69">
        <v>166</v>
      </c>
      <c r="C284" s="70">
        <v>5</v>
      </c>
      <c r="D284" s="68">
        <v>297.92</v>
      </c>
      <c r="E284" s="41">
        <v>200</v>
      </c>
      <c r="F284" s="72">
        <v>27.808</v>
      </c>
      <c r="G284" s="74">
        <f t="shared" si="193"/>
        <v>32.256459736756341</v>
      </c>
      <c r="H284">
        <v>3700</v>
      </c>
      <c r="I284" s="31">
        <f t="shared" si="194"/>
        <v>22.289156626506024</v>
      </c>
      <c r="J284">
        <f t="shared" si="195"/>
        <v>0.89900000000000002</v>
      </c>
      <c r="K284" s="74">
        <f t="shared" si="209"/>
        <v>33.200000000000003</v>
      </c>
      <c r="L284" s="76">
        <f t="shared" si="210"/>
        <v>0.4676569267139481</v>
      </c>
      <c r="M284" s="65">
        <v>393.96</v>
      </c>
      <c r="O284" s="4">
        <f t="shared" si="196"/>
        <v>1205</v>
      </c>
      <c r="P284" s="4">
        <f t="shared" si="197"/>
        <v>1547</v>
      </c>
      <c r="Q284" s="77">
        <f t="shared" si="211"/>
        <v>1284.9411524838401</v>
      </c>
      <c r="R284" s="17">
        <f t="shared" si="198"/>
        <v>1284.9411524838404</v>
      </c>
      <c r="S284" s="17">
        <f t="shared" si="199"/>
        <v>943.91593548101093</v>
      </c>
      <c r="T284" s="15">
        <f t="shared" si="200"/>
        <v>0.4173676756492532</v>
      </c>
      <c r="U284" s="60">
        <v>60</v>
      </c>
      <c r="V284" s="60">
        <v>60</v>
      </c>
      <c r="W284" s="31">
        <f t="shared" si="212"/>
        <v>0.50215444420601241</v>
      </c>
      <c r="AE284" s="17">
        <f t="shared" si="201"/>
        <v>1284.9411524838404</v>
      </c>
      <c r="AF284" s="4">
        <f t="shared" si="202"/>
        <v>0.89945444214217785</v>
      </c>
      <c r="AG284" s="4">
        <f t="shared" si="203"/>
        <v>0</v>
      </c>
      <c r="AH284" s="4">
        <f t="shared" si="204"/>
        <v>1</v>
      </c>
      <c r="AI284" s="4">
        <f t="shared" si="205"/>
        <v>0</v>
      </c>
      <c r="AJ284" s="4">
        <f t="shared" si="206"/>
        <v>1</v>
      </c>
      <c r="AK284" s="16">
        <f t="shared" si="207"/>
        <v>0.73459857181504795</v>
      </c>
      <c r="AL284" s="15">
        <f t="shared" si="208"/>
        <v>2.01340380968775</v>
      </c>
    </row>
    <row r="285" spans="1:38">
      <c r="A285" s="44" t="s">
        <v>307</v>
      </c>
      <c r="B285" s="69">
        <v>166</v>
      </c>
      <c r="C285" s="70">
        <v>5</v>
      </c>
      <c r="D285" s="68">
        <v>297.92</v>
      </c>
      <c r="E285" s="41">
        <v>200</v>
      </c>
      <c r="F285" s="72">
        <v>27.808</v>
      </c>
      <c r="G285" s="74">
        <f t="shared" si="193"/>
        <v>32.256459736756341</v>
      </c>
      <c r="H285">
        <v>3700</v>
      </c>
      <c r="I285" s="31">
        <f t="shared" si="194"/>
        <v>22.289156626506024</v>
      </c>
      <c r="J285">
        <f t="shared" si="195"/>
        <v>0.89900000000000002</v>
      </c>
      <c r="K285" s="74">
        <f t="shared" si="209"/>
        <v>33.200000000000003</v>
      </c>
      <c r="L285" s="76">
        <f t="shared" si="210"/>
        <v>0.4676569267139481</v>
      </c>
      <c r="M285" s="65">
        <v>395.92</v>
      </c>
      <c r="O285" s="4">
        <f t="shared" si="196"/>
        <v>1205</v>
      </c>
      <c r="P285" s="4">
        <f t="shared" si="197"/>
        <v>1547</v>
      </c>
      <c r="Q285" s="77">
        <f t="shared" si="211"/>
        <v>1284.9411524838401</v>
      </c>
      <c r="R285" s="17">
        <f t="shared" si="198"/>
        <v>1284.9411524838404</v>
      </c>
      <c r="S285" s="17">
        <f t="shared" si="199"/>
        <v>943.91593548101093</v>
      </c>
      <c r="T285" s="15">
        <f t="shared" si="200"/>
        <v>0.41944413174701073</v>
      </c>
      <c r="U285" s="60">
        <v>60</v>
      </c>
      <c r="V285" s="60">
        <v>60</v>
      </c>
      <c r="W285" s="31">
        <f t="shared" si="212"/>
        <v>0.50215444420601241</v>
      </c>
      <c r="AE285" s="17">
        <f t="shared" si="201"/>
        <v>1284.9411524838404</v>
      </c>
      <c r="AF285" s="4">
        <f t="shared" si="202"/>
        <v>0.89945444214217785</v>
      </c>
      <c r="AG285" s="4">
        <f t="shared" si="203"/>
        <v>0</v>
      </c>
      <c r="AH285" s="4">
        <f t="shared" si="204"/>
        <v>1</v>
      </c>
      <c r="AI285" s="4">
        <f t="shared" si="205"/>
        <v>0</v>
      </c>
      <c r="AJ285" s="4">
        <f t="shared" si="206"/>
        <v>1</v>
      </c>
      <c r="AK285" s="16">
        <f t="shared" si="207"/>
        <v>0.73459857181504795</v>
      </c>
      <c r="AL285" s="15">
        <f t="shared" si="208"/>
        <v>2.01340380968775</v>
      </c>
    </row>
    <row r="286" spans="1:38">
      <c r="A286" s="44" t="s">
        <v>308</v>
      </c>
      <c r="B286" s="69">
        <v>166</v>
      </c>
      <c r="C286" s="70">
        <v>5</v>
      </c>
      <c r="D286" s="68">
        <v>303.8</v>
      </c>
      <c r="E286" s="41">
        <v>200</v>
      </c>
      <c r="F286" s="72">
        <v>27.808</v>
      </c>
      <c r="G286" s="74">
        <f t="shared" si="193"/>
        <v>32.256459736756341</v>
      </c>
      <c r="H286">
        <v>3700</v>
      </c>
      <c r="I286" s="31">
        <f t="shared" si="194"/>
        <v>22.289156626506024</v>
      </c>
      <c r="J286">
        <f t="shared" si="195"/>
        <v>0.90500000000000003</v>
      </c>
      <c r="K286" s="74">
        <f t="shared" si="209"/>
        <v>33.200000000000003</v>
      </c>
      <c r="L286" s="76">
        <f t="shared" si="210"/>
        <v>0.4768869976359339</v>
      </c>
      <c r="M286" s="65">
        <v>303.8</v>
      </c>
      <c r="O286" s="4">
        <f t="shared" si="196"/>
        <v>1220</v>
      </c>
      <c r="P286" s="4">
        <f t="shared" si="197"/>
        <v>1568</v>
      </c>
      <c r="Q286" s="77">
        <f t="shared" si="211"/>
        <v>1299.8115671503419</v>
      </c>
      <c r="R286" s="17">
        <f t="shared" si="198"/>
        <v>1299.8115671503422</v>
      </c>
      <c r="S286" s="17">
        <f t="shared" si="199"/>
        <v>949.69495950395481</v>
      </c>
      <c r="T286" s="15">
        <f t="shared" si="200"/>
        <v>0.31989218954966447</v>
      </c>
      <c r="U286" s="60">
        <v>100</v>
      </c>
      <c r="V286" s="60">
        <v>100</v>
      </c>
      <c r="W286" s="31">
        <f t="shared" si="212"/>
        <v>0.50520736860540871</v>
      </c>
      <c r="AE286" s="17">
        <f t="shared" si="201"/>
        <v>1299.8115671503422</v>
      </c>
      <c r="AF286" s="4">
        <f t="shared" si="202"/>
        <v>0.9046440904725801</v>
      </c>
      <c r="AG286" s="4">
        <f t="shared" si="203"/>
        <v>0</v>
      </c>
      <c r="AH286" s="4">
        <f t="shared" si="204"/>
        <v>1</v>
      </c>
      <c r="AI286" s="4">
        <f t="shared" si="205"/>
        <v>0</v>
      </c>
      <c r="AJ286" s="4">
        <f t="shared" si="206"/>
        <v>1</v>
      </c>
      <c r="AK286" s="16">
        <f t="shared" si="207"/>
        <v>0.73064048936418546</v>
      </c>
      <c r="AL286" s="15">
        <f t="shared" si="208"/>
        <v>2.0765601435156178</v>
      </c>
    </row>
    <row r="287" spans="1:38">
      <c r="A287" s="84"/>
      <c r="G287" s="23"/>
      <c r="I287" s="31"/>
      <c r="K287" s="74"/>
      <c r="L287" s="76"/>
      <c r="O287" s="4"/>
      <c r="P287" s="4"/>
      <c r="Q287" s="77"/>
      <c r="R287" s="17"/>
      <c r="S287" s="17"/>
      <c r="T287" s="15"/>
      <c r="W287" s="31"/>
      <c r="AE287" s="17"/>
      <c r="AF287" s="4"/>
      <c r="AG287" s="4"/>
      <c r="AH287" s="4"/>
      <c r="AI287" s="4"/>
      <c r="AJ287" s="4"/>
      <c r="AK287" s="16"/>
      <c r="AL287" s="15"/>
    </row>
    <row r="288" spans="1:38">
      <c r="A288" s="85" t="s">
        <v>309</v>
      </c>
      <c r="B288" s="52">
        <v>1993</v>
      </c>
      <c r="C288" s="84" t="s">
        <v>208</v>
      </c>
      <c r="G288" s="25" t="s">
        <v>118</v>
      </c>
      <c r="I288" s="31"/>
      <c r="K288" s="74"/>
      <c r="L288" s="76"/>
      <c r="O288" s="4"/>
      <c r="P288" s="4"/>
      <c r="Q288" s="77"/>
      <c r="R288" s="17"/>
      <c r="S288" s="17"/>
      <c r="T288" s="15"/>
      <c r="W288" s="31"/>
      <c r="AE288" s="17"/>
      <c r="AF288" s="4"/>
      <c r="AG288" s="4"/>
      <c r="AH288" s="4"/>
      <c r="AI288" s="4"/>
      <c r="AJ288" s="4"/>
      <c r="AK288" s="16"/>
      <c r="AL288" s="15"/>
    </row>
    <row r="289" spans="1:38">
      <c r="A289" s="84" t="s">
        <v>310</v>
      </c>
      <c r="B289" s="69">
        <v>169</v>
      </c>
      <c r="C289" s="70">
        <v>7.5</v>
      </c>
      <c r="D289" s="68">
        <v>360</v>
      </c>
      <c r="E289" s="41">
        <v>200</v>
      </c>
      <c r="F289" s="72">
        <v>70.8</v>
      </c>
      <c r="G289" s="74">
        <f t="shared" ref="G289:G297" si="213">22*((F289+8)/10)^0.3</f>
        <v>40.867732879045761</v>
      </c>
      <c r="H289">
        <v>760</v>
      </c>
      <c r="I289" s="31">
        <f t="shared" si="194"/>
        <v>4.4970414201183431</v>
      </c>
      <c r="J289">
        <f t="shared" si="195"/>
        <v>0.223</v>
      </c>
      <c r="K289" s="74">
        <f t="shared" si="209"/>
        <v>22.533333333333335</v>
      </c>
      <c r="L289" s="76">
        <f t="shared" si="210"/>
        <v>0.38354609929078015</v>
      </c>
      <c r="M289" s="58">
        <v>2240</v>
      </c>
      <c r="O289" s="4">
        <f t="shared" ref="O289:O297" si="214">ROUND((0.85*F289*(B289-2*C289)^2+D289*(B289*B289-(B289-2*C289)^2))*PI()/4000,0)</f>
        <v>2491</v>
      </c>
      <c r="P289" s="4">
        <f t="shared" ref="P289:P297" si="215">ROUND((0.85*F289+6*C289*D289/(B289-2*C289))*PI()*(B289-2*C289)^2/4000,0)</f>
        <v>3080</v>
      </c>
      <c r="Q289" s="77">
        <f t="shared" si="211"/>
        <v>2688.647877891708</v>
      </c>
      <c r="R289" s="17">
        <f t="shared" ref="R289:R297" si="216">0.00025*PI()*((B289*B289-(B289-2*C289)^2)*D289*AJ289+F289*(B289-2*C289)^2*(1+AI289*C289*D289/(B289*F289)))</f>
        <v>2980.9232890234839</v>
      </c>
      <c r="S289" s="17">
        <f t="shared" ref="S289:S297" si="217">AK289*R289</f>
        <v>2965.8525578023109</v>
      </c>
      <c r="T289" s="15">
        <f t="shared" ref="T289:T297" si="218">M289/S289</f>
        <v>0.75526343819998731</v>
      </c>
      <c r="U289" s="60">
        <v>20</v>
      </c>
      <c r="V289" s="60">
        <v>20</v>
      </c>
      <c r="W289" s="31">
        <f t="shared" si="212"/>
        <v>0.46542491163409827</v>
      </c>
      <c r="AE289" s="17">
        <f t="shared" ref="AE289:AE297" si="219">0.00025*PI()*((B289*B289-(B289-2*C289)^2)*D289+F289*(B289-2*C289)^2)</f>
        <v>2688.647877891708</v>
      </c>
      <c r="AF289" s="4">
        <f t="shared" ref="AF289:AF297" si="220">SQRT((64*AE289*H289*H289)/(PI()^3*((B289^4-(B289-2*C289)^4)*E289+(B289-2*C289)^4*G289*0.6)))</f>
        <v>0.22301853841880601</v>
      </c>
      <c r="AG289" s="4">
        <f t="shared" ref="AG289:AG297" si="221">IF(AF289&gt;0.5,0,AL289)</f>
        <v>1.6196906033859171</v>
      </c>
      <c r="AH289" s="4">
        <f t="shared" ref="AH289:AH297" si="222">IF((0.25*(3+2*AF289))&gt;1,1,(0.25*(3+2*AF289)))</f>
        <v>0.86150926920940296</v>
      </c>
      <c r="AI289" s="4">
        <f t="shared" ref="AI289:AI297" si="223">AG289</f>
        <v>1.6196906033859171</v>
      </c>
      <c r="AJ289" s="4">
        <f t="shared" ref="AJ289:AJ297" si="224">AH289</f>
        <v>0.86150926920940296</v>
      </c>
      <c r="AK289" s="16">
        <f t="shared" ref="AK289:AK297" si="225">IF(J289&lt;0.2,1,1/(0.5*(1+0.21*(J289-0.2)+J289*J289)+SQRT((0.5*(1+0.21*(J289-0.2)+J289*J289))^2-J289*J289)))</f>
        <v>0.99494427405204722</v>
      </c>
      <c r="AL289" s="15">
        <f t="shared" ref="AL289:AL297" si="226">IF((4.9-18.5*AF289+17*AF289*AF289)&lt;0,0,(4.9-18.5*AF289+17*AF289*AF289))</f>
        <v>1.6196906033859171</v>
      </c>
    </row>
    <row r="290" spans="1:38">
      <c r="A290" s="84" t="s">
        <v>311</v>
      </c>
      <c r="B290" s="69">
        <v>169</v>
      </c>
      <c r="C290" s="70">
        <v>7.5</v>
      </c>
      <c r="D290" s="68">
        <v>360</v>
      </c>
      <c r="E290" s="41">
        <v>200</v>
      </c>
      <c r="F290" s="72">
        <v>70.8</v>
      </c>
      <c r="G290" s="74">
        <f t="shared" si="213"/>
        <v>40.867732879045761</v>
      </c>
      <c r="H290">
        <v>760</v>
      </c>
      <c r="I290" s="31">
        <f t="shared" si="194"/>
        <v>4.4970414201183431</v>
      </c>
      <c r="J290">
        <f t="shared" si="195"/>
        <v>0.223</v>
      </c>
      <c r="K290" s="74">
        <f t="shared" si="209"/>
        <v>22.533333333333335</v>
      </c>
      <c r="L290" s="76">
        <f t="shared" si="210"/>
        <v>0.38354609929078015</v>
      </c>
      <c r="M290" s="58">
        <v>1580</v>
      </c>
      <c r="O290" s="4">
        <f t="shared" si="214"/>
        <v>2491</v>
      </c>
      <c r="P290" s="4">
        <f t="shared" si="215"/>
        <v>3080</v>
      </c>
      <c r="Q290" s="77">
        <f t="shared" si="211"/>
        <v>2688.647877891708</v>
      </c>
      <c r="R290" s="17">
        <f t="shared" si="216"/>
        <v>2980.9232890234839</v>
      </c>
      <c r="S290" s="17">
        <f t="shared" si="217"/>
        <v>2965.8525578023109</v>
      </c>
      <c r="T290" s="15">
        <f t="shared" si="218"/>
        <v>0.5327304608732053</v>
      </c>
      <c r="U290" s="60">
        <v>40</v>
      </c>
      <c r="V290" s="60">
        <v>40</v>
      </c>
      <c r="W290" s="31">
        <f t="shared" si="212"/>
        <v>0.46542491163409827</v>
      </c>
      <c r="AE290" s="17">
        <f t="shared" si="219"/>
        <v>2688.647877891708</v>
      </c>
      <c r="AF290" s="4">
        <f t="shared" si="220"/>
        <v>0.22301853841880601</v>
      </c>
      <c r="AG290" s="4">
        <f t="shared" si="221"/>
        <v>1.6196906033859171</v>
      </c>
      <c r="AH290" s="4">
        <f t="shared" si="222"/>
        <v>0.86150926920940296</v>
      </c>
      <c r="AI290" s="4">
        <f t="shared" si="223"/>
        <v>1.6196906033859171</v>
      </c>
      <c r="AJ290" s="4">
        <f t="shared" si="224"/>
        <v>0.86150926920940296</v>
      </c>
      <c r="AK290" s="16">
        <f t="shared" si="225"/>
        <v>0.99494427405204722</v>
      </c>
      <c r="AL290" s="15">
        <f t="shared" si="226"/>
        <v>1.6196906033859171</v>
      </c>
    </row>
    <row r="291" spans="1:38">
      <c r="A291" s="84" t="s">
        <v>312</v>
      </c>
      <c r="B291" s="69">
        <v>169</v>
      </c>
      <c r="C291" s="70">
        <v>7.5</v>
      </c>
      <c r="D291" s="68">
        <v>360</v>
      </c>
      <c r="E291" s="41">
        <v>200</v>
      </c>
      <c r="F291" s="72">
        <v>70.8</v>
      </c>
      <c r="G291" s="74">
        <f t="shared" si="213"/>
        <v>40.867732879045761</v>
      </c>
      <c r="H291">
        <v>760</v>
      </c>
      <c r="I291" s="31">
        <f t="shared" si="194"/>
        <v>4.4970414201183431</v>
      </c>
      <c r="J291">
        <f t="shared" si="195"/>
        <v>0.223</v>
      </c>
      <c r="K291" s="74">
        <f t="shared" si="209"/>
        <v>22.533333333333335</v>
      </c>
      <c r="L291" s="76">
        <f t="shared" si="210"/>
        <v>0.38354609929078015</v>
      </c>
      <c r="M291" s="58">
        <v>1234</v>
      </c>
      <c r="O291" s="4">
        <f t="shared" si="214"/>
        <v>2491</v>
      </c>
      <c r="P291" s="4">
        <f t="shared" si="215"/>
        <v>3080</v>
      </c>
      <c r="Q291" s="77">
        <f t="shared" si="211"/>
        <v>2688.647877891708</v>
      </c>
      <c r="R291" s="17">
        <f t="shared" si="216"/>
        <v>2980.9232890234839</v>
      </c>
      <c r="S291" s="17">
        <f t="shared" si="217"/>
        <v>2965.8525578023109</v>
      </c>
      <c r="T291" s="15">
        <f t="shared" si="218"/>
        <v>0.41606923336552876</v>
      </c>
      <c r="U291" s="60">
        <v>60</v>
      </c>
      <c r="V291" s="60">
        <v>60</v>
      </c>
      <c r="W291" s="31">
        <f t="shared" si="212"/>
        <v>0.46542491163409827</v>
      </c>
      <c r="AE291" s="17">
        <f t="shared" si="219"/>
        <v>2688.647877891708</v>
      </c>
      <c r="AF291" s="4">
        <f t="shared" si="220"/>
        <v>0.22301853841880601</v>
      </c>
      <c r="AG291" s="4">
        <f t="shared" si="221"/>
        <v>1.6196906033859171</v>
      </c>
      <c r="AH291" s="4">
        <f t="shared" si="222"/>
        <v>0.86150926920940296</v>
      </c>
      <c r="AI291" s="4">
        <f t="shared" si="223"/>
        <v>1.6196906033859171</v>
      </c>
      <c r="AJ291" s="4">
        <f t="shared" si="224"/>
        <v>0.86150926920940296</v>
      </c>
      <c r="AK291" s="16">
        <f t="shared" si="225"/>
        <v>0.99494427405204722</v>
      </c>
      <c r="AL291" s="15">
        <f t="shared" si="226"/>
        <v>1.6196906033859171</v>
      </c>
    </row>
    <row r="292" spans="1:38">
      <c r="A292" s="84" t="s">
        <v>313</v>
      </c>
      <c r="B292" s="69">
        <v>169</v>
      </c>
      <c r="C292" s="70">
        <v>7.5</v>
      </c>
      <c r="D292" s="68">
        <v>360</v>
      </c>
      <c r="E292" s="41">
        <v>200</v>
      </c>
      <c r="F292" s="72">
        <v>70.8</v>
      </c>
      <c r="G292" s="74">
        <f t="shared" si="213"/>
        <v>40.867732879045761</v>
      </c>
      <c r="H292">
        <v>760</v>
      </c>
      <c r="I292" s="31">
        <f t="shared" si="194"/>
        <v>4.4970414201183431</v>
      </c>
      <c r="J292">
        <f t="shared" si="195"/>
        <v>0.223</v>
      </c>
      <c r="K292" s="74">
        <f t="shared" si="209"/>
        <v>22.533333333333335</v>
      </c>
      <c r="L292" s="76">
        <f t="shared" si="210"/>
        <v>0.38354609929078015</v>
      </c>
      <c r="M292" s="58">
        <v>820</v>
      </c>
      <c r="O292" s="4">
        <f t="shared" si="214"/>
        <v>2491</v>
      </c>
      <c r="P292" s="4">
        <f t="shared" si="215"/>
        <v>3080</v>
      </c>
      <c r="Q292" s="77">
        <f t="shared" si="211"/>
        <v>2688.647877891708</v>
      </c>
      <c r="R292" s="17">
        <f t="shared" si="216"/>
        <v>2980.9232890234839</v>
      </c>
      <c r="S292" s="17">
        <f t="shared" si="217"/>
        <v>2965.8525578023109</v>
      </c>
      <c r="T292" s="15">
        <f t="shared" si="218"/>
        <v>0.27648036576963819</v>
      </c>
      <c r="U292" s="60">
        <v>100</v>
      </c>
      <c r="V292" s="60">
        <v>100</v>
      </c>
      <c r="W292" s="31">
        <f t="shared" si="212"/>
        <v>0.46542491163409827</v>
      </c>
      <c r="AE292" s="17">
        <f t="shared" si="219"/>
        <v>2688.647877891708</v>
      </c>
      <c r="AF292" s="4">
        <f t="shared" si="220"/>
        <v>0.22301853841880601</v>
      </c>
      <c r="AG292" s="4">
        <f t="shared" si="221"/>
        <v>1.6196906033859171</v>
      </c>
      <c r="AH292" s="4">
        <f t="shared" si="222"/>
        <v>0.86150926920940296</v>
      </c>
      <c r="AI292" s="4">
        <f t="shared" si="223"/>
        <v>1.6196906033859171</v>
      </c>
      <c r="AJ292" s="4">
        <f t="shared" si="224"/>
        <v>0.86150926920940296</v>
      </c>
      <c r="AK292" s="16">
        <f t="shared" si="225"/>
        <v>0.99494427405204722</v>
      </c>
      <c r="AL292" s="15">
        <f t="shared" si="226"/>
        <v>1.6196906033859171</v>
      </c>
    </row>
    <row r="293" spans="1:38">
      <c r="A293" s="84" t="s">
        <v>314</v>
      </c>
      <c r="B293" s="69">
        <v>169</v>
      </c>
      <c r="C293" s="70">
        <v>7.5</v>
      </c>
      <c r="D293" s="68">
        <v>360</v>
      </c>
      <c r="E293" s="41">
        <v>200</v>
      </c>
      <c r="F293" s="72">
        <v>70.8</v>
      </c>
      <c r="G293" s="74">
        <f t="shared" si="213"/>
        <v>40.867732879045761</v>
      </c>
      <c r="H293">
        <v>1768</v>
      </c>
      <c r="I293" s="31">
        <f t="shared" si="194"/>
        <v>10.461538461538462</v>
      </c>
      <c r="J293">
        <f t="shared" si="195"/>
        <v>0.51900000000000002</v>
      </c>
      <c r="K293" s="74">
        <f t="shared" si="209"/>
        <v>22.533333333333335</v>
      </c>
      <c r="L293" s="76">
        <f t="shared" si="210"/>
        <v>0.38354609929078015</v>
      </c>
      <c r="M293" s="58">
        <v>2090</v>
      </c>
      <c r="O293" s="4">
        <f t="shared" si="214"/>
        <v>2491</v>
      </c>
      <c r="P293" s="4">
        <f t="shared" si="215"/>
        <v>3080</v>
      </c>
      <c r="Q293" s="77">
        <f t="shared" si="211"/>
        <v>2688.647877891708</v>
      </c>
      <c r="R293" s="17">
        <f t="shared" si="216"/>
        <v>2688.647877891708</v>
      </c>
      <c r="S293" s="17">
        <f t="shared" si="217"/>
        <v>2468.9030700033877</v>
      </c>
      <c r="T293" s="15">
        <f t="shared" si="218"/>
        <v>0.84652979106106918</v>
      </c>
      <c r="U293" s="60">
        <v>20</v>
      </c>
      <c r="V293" s="60">
        <v>20</v>
      </c>
      <c r="W293" s="31">
        <f t="shared" si="212"/>
        <v>0.46542491163409827</v>
      </c>
      <c r="AE293" s="17">
        <f t="shared" si="219"/>
        <v>2688.647877891708</v>
      </c>
      <c r="AF293" s="4">
        <f t="shared" si="220"/>
        <v>0.51881154726901191</v>
      </c>
      <c r="AG293" s="4">
        <f t="shared" si="221"/>
        <v>0</v>
      </c>
      <c r="AH293" s="4">
        <f t="shared" si="222"/>
        <v>1</v>
      </c>
      <c r="AI293" s="4">
        <f t="shared" si="223"/>
        <v>0</v>
      </c>
      <c r="AJ293" s="4">
        <f t="shared" si="224"/>
        <v>1</v>
      </c>
      <c r="AK293" s="16">
        <f t="shared" si="225"/>
        <v>0.91826939864634405</v>
      </c>
      <c r="AL293" s="15">
        <f t="shared" si="226"/>
        <v>0</v>
      </c>
    </row>
    <row r="294" spans="1:38">
      <c r="A294" s="84" t="s">
        <v>315</v>
      </c>
      <c r="B294" s="69">
        <v>169</v>
      </c>
      <c r="C294" s="70">
        <v>7.5</v>
      </c>
      <c r="D294" s="68">
        <v>360</v>
      </c>
      <c r="E294" s="41">
        <v>200</v>
      </c>
      <c r="F294" s="72">
        <v>70.8</v>
      </c>
      <c r="G294" s="74">
        <f t="shared" si="213"/>
        <v>40.867732879045761</v>
      </c>
      <c r="H294">
        <v>1768</v>
      </c>
      <c r="I294" s="31">
        <f t="shared" si="194"/>
        <v>10.461538461538462</v>
      </c>
      <c r="J294">
        <f t="shared" si="195"/>
        <v>0.51900000000000002</v>
      </c>
      <c r="K294" s="74">
        <f t="shared" si="209"/>
        <v>22.533333333333335</v>
      </c>
      <c r="L294" s="76">
        <f t="shared" si="210"/>
        <v>0.38354609929078015</v>
      </c>
      <c r="M294" s="58">
        <v>1230</v>
      </c>
      <c r="O294" s="4">
        <f t="shared" si="214"/>
        <v>2491</v>
      </c>
      <c r="P294" s="4">
        <f t="shared" si="215"/>
        <v>3080</v>
      </c>
      <c r="Q294" s="77">
        <f t="shared" si="211"/>
        <v>2688.647877891708</v>
      </c>
      <c r="R294" s="17">
        <f t="shared" si="216"/>
        <v>2688.647877891708</v>
      </c>
      <c r="S294" s="17">
        <f t="shared" si="217"/>
        <v>2468.9030700033877</v>
      </c>
      <c r="T294" s="15">
        <f t="shared" si="218"/>
        <v>0.49819695837565314</v>
      </c>
      <c r="U294" s="60">
        <v>40</v>
      </c>
      <c r="V294" s="60">
        <v>40</v>
      </c>
      <c r="W294" s="31">
        <f t="shared" si="212"/>
        <v>0.46542491163409827</v>
      </c>
      <c r="AE294" s="17">
        <f t="shared" si="219"/>
        <v>2688.647877891708</v>
      </c>
      <c r="AF294" s="4">
        <f t="shared" si="220"/>
        <v>0.51881154726901191</v>
      </c>
      <c r="AG294" s="4">
        <f t="shared" si="221"/>
        <v>0</v>
      </c>
      <c r="AH294" s="4">
        <f t="shared" si="222"/>
        <v>1</v>
      </c>
      <c r="AI294" s="4">
        <f t="shared" si="223"/>
        <v>0</v>
      </c>
      <c r="AJ294" s="4">
        <f t="shared" si="224"/>
        <v>1</v>
      </c>
      <c r="AK294" s="16">
        <f t="shared" si="225"/>
        <v>0.91826939864634405</v>
      </c>
      <c r="AL294" s="15">
        <f t="shared" si="226"/>
        <v>0</v>
      </c>
    </row>
    <row r="295" spans="1:38">
      <c r="A295" s="84" t="s">
        <v>316</v>
      </c>
      <c r="B295" s="69">
        <v>169</v>
      </c>
      <c r="C295" s="70">
        <v>7.5</v>
      </c>
      <c r="D295" s="68">
        <v>360</v>
      </c>
      <c r="E295" s="41">
        <v>200</v>
      </c>
      <c r="F295" s="72">
        <v>70.8</v>
      </c>
      <c r="G295" s="74">
        <f t="shared" si="213"/>
        <v>40.867732879045761</v>
      </c>
      <c r="H295">
        <v>1768</v>
      </c>
      <c r="I295" s="31">
        <f t="shared" si="194"/>
        <v>10.461538461538462</v>
      </c>
      <c r="J295">
        <f t="shared" si="195"/>
        <v>0.51900000000000002</v>
      </c>
      <c r="K295" s="74">
        <f t="shared" si="209"/>
        <v>22.533333333333335</v>
      </c>
      <c r="L295" s="76">
        <f t="shared" si="210"/>
        <v>0.38354609929078015</v>
      </c>
      <c r="M295" s="58">
        <v>1500</v>
      </c>
      <c r="O295" s="4">
        <f t="shared" si="214"/>
        <v>2491</v>
      </c>
      <c r="P295" s="4">
        <f t="shared" si="215"/>
        <v>3080</v>
      </c>
      <c r="Q295" s="77">
        <f t="shared" si="211"/>
        <v>2688.647877891708</v>
      </c>
      <c r="R295" s="17">
        <f t="shared" si="216"/>
        <v>2688.647877891708</v>
      </c>
      <c r="S295" s="17">
        <f t="shared" si="217"/>
        <v>2468.9030700033877</v>
      </c>
      <c r="T295" s="15">
        <f t="shared" si="218"/>
        <v>0.60755726631177209</v>
      </c>
      <c r="U295" s="60">
        <v>40</v>
      </c>
      <c r="V295" s="60">
        <v>40</v>
      </c>
      <c r="W295" s="31">
        <f t="shared" si="212"/>
        <v>0.46542491163409827</v>
      </c>
      <c r="AE295" s="17">
        <f t="shared" si="219"/>
        <v>2688.647877891708</v>
      </c>
      <c r="AF295" s="4">
        <f t="shared" si="220"/>
        <v>0.51881154726901191</v>
      </c>
      <c r="AG295" s="4">
        <f t="shared" si="221"/>
        <v>0</v>
      </c>
      <c r="AH295" s="4">
        <f t="shared" si="222"/>
        <v>1</v>
      </c>
      <c r="AI295" s="4">
        <f t="shared" si="223"/>
        <v>0</v>
      </c>
      <c r="AJ295" s="4">
        <f t="shared" si="224"/>
        <v>1</v>
      </c>
      <c r="AK295" s="16">
        <f t="shared" si="225"/>
        <v>0.91826939864634405</v>
      </c>
      <c r="AL295" s="15">
        <f t="shared" si="226"/>
        <v>0</v>
      </c>
    </row>
    <row r="296" spans="1:38">
      <c r="A296" s="84" t="s">
        <v>317</v>
      </c>
      <c r="B296" s="69">
        <v>169</v>
      </c>
      <c r="C296" s="70">
        <v>7.5</v>
      </c>
      <c r="D296" s="68">
        <v>360</v>
      </c>
      <c r="E296" s="41">
        <v>200</v>
      </c>
      <c r="F296" s="72">
        <v>70.8</v>
      </c>
      <c r="G296" s="74">
        <f t="shared" si="213"/>
        <v>40.867732879045761</v>
      </c>
      <c r="H296">
        <v>1768</v>
      </c>
      <c r="I296" s="31">
        <f t="shared" si="194"/>
        <v>10.461538461538462</v>
      </c>
      <c r="J296">
        <f t="shared" si="195"/>
        <v>0.51900000000000002</v>
      </c>
      <c r="K296" s="74">
        <f t="shared" si="209"/>
        <v>22.533333333333335</v>
      </c>
      <c r="L296" s="76">
        <f t="shared" si="210"/>
        <v>0.38354609929078015</v>
      </c>
      <c r="M296" s="58">
        <v>1250</v>
      </c>
      <c r="O296" s="4">
        <f t="shared" si="214"/>
        <v>2491</v>
      </c>
      <c r="P296" s="4">
        <f t="shared" si="215"/>
        <v>3080</v>
      </c>
      <c r="Q296" s="77">
        <f t="shared" si="211"/>
        <v>2688.647877891708</v>
      </c>
      <c r="R296" s="17">
        <f t="shared" si="216"/>
        <v>2688.647877891708</v>
      </c>
      <c r="S296" s="17">
        <f t="shared" si="217"/>
        <v>2468.9030700033877</v>
      </c>
      <c r="T296" s="15">
        <f t="shared" si="218"/>
        <v>0.50629772192647682</v>
      </c>
      <c r="U296" s="60">
        <v>60</v>
      </c>
      <c r="V296" s="60">
        <v>60</v>
      </c>
      <c r="W296" s="31">
        <f t="shared" si="212"/>
        <v>0.46542491163409827</v>
      </c>
      <c r="AE296" s="17">
        <f t="shared" si="219"/>
        <v>2688.647877891708</v>
      </c>
      <c r="AF296" s="4">
        <f t="shared" si="220"/>
        <v>0.51881154726901191</v>
      </c>
      <c r="AG296" s="4">
        <f t="shared" si="221"/>
        <v>0</v>
      </c>
      <c r="AH296" s="4">
        <f t="shared" si="222"/>
        <v>1</v>
      </c>
      <c r="AI296" s="4">
        <f t="shared" si="223"/>
        <v>0</v>
      </c>
      <c r="AJ296" s="4">
        <f t="shared" si="224"/>
        <v>1</v>
      </c>
      <c r="AK296" s="16">
        <f t="shared" si="225"/>
        <v>0.91826939864634405</v>
      </c>
      <c r="AL296" s="15">
        <f t="shared" si="226"/>
        <v>0</v>
      </c>
    </row>
    <row r="297" spans="1:38">
      <c r="A297" s="84" t="s">
        <v>318</v>
      </c>
      <c r="B297" s="69">
        <v>169</v>
      </c>
      <c r="C297" s="70">
        <v>7.5</v>
      </c>
      <c r="D297" s="68">
        <v>360</v>
      </c>
      <c r="E297" s="41">
        <v>200</v>
      </c>
      <c r="F297" s="72">
        <v>70.8</v>
      </c>
      <c r="G297" s="74">
        <f t="shared" si="213"/>
        <v>40.867732879045761</v>
      </c>
      <c r="H297">
        <v>1768</v>
      </c>
      <c r="I297" s="31">
        <f t="shared" si="194"/>
        <v>10.461538461538462</v>
      </c>
      <c r="J297">
        <f t="shared" si="195"/>
        <v>0.51900000000000002</v>
      </c>
      <c r="K297" s="74">
        <f t="shared" si="209"/>
        <v>22.533333333333335</v>
      </c>
      <c r="L297" s="76">
        <f t="shared" si="210"/>
        <v>0.38354609929078015</v>
      </c>
      <c r="M297" s="58">
        <v>590</v>
      </c>
      <c r="O297" s="4">
        <f t="shared" si="214"/>
        <v>2491</v>
      </c>
      <c r="P297" s="4">
        <f t="shared" si="215"/>
        <v>3080</v>
      </c>
      <c r="Q297" s="77">
        <f t="shared" si="211"/>
        <v>2688.647877891708</v>
      </c>
      <c r="R297" s="17">
        <f t="shared" si="216"/>
        <v>2688.647877891708</v>
      </c>
      <c r="S297" s="17">
        <f t="shared" si="217"/>
        <v>2468.9030700033877</v>
      </c>
      <c r="T297" s="15">
        <f t="shared" si="218"/>
        <v>0.23897252474929703</v>
      </c>
      <c r="U297" s="60">
        <v>100</v>
      </c>
      <c r="V297" s="60">
        <v>100</v>
      </c>
      <c r="W297" s="31">
        <f t="shared" si="212"/>
        <v>0.46542491163409827</v>
      </c>
      <c r="AE297" s="17">
        <f t="shared" si="219"/>
        <v>2688.647877891708</v>
      </c>
      <c r="AF297" s="4">
        <f t="shared" si="220"/>
        <v>0.51881154726901191</v>
      </c>
      <c r="AG297" s="4">
        <f t="shared" si="221"/>
        <v>0</v>
      </c>
      <c r="AH297" s="4">
        <f t="shared" si="222"/>
        <v>1</v>
      </c>
      <c r="AI297" s="4">
        <f t="shared" si="223"/>
        <v>0</v>
      </c>
      <c r="AJ297" s="4">
        <f t="shared" si="224"/>
        <v>1</v>
      </c>
      <c r="AK297" s="16">
        <f t="shared" si="225"/>
        <v>0.91826939864634405</v>
      </c>
      <c r="AL297" s="15">
        <f t="shared" si="226"/>
        <v>0</v>
      </c>
    </row>
    <row r="299" spans="1:38">
      <c r="A299" s="84"/>
      <c r="K299" s="74" t="s">
        <v>319</v>
      </c>
      <c r="L299" s="77">
        <f>COUNTIF(L10:L297,"&gt;1")</f>
        <v>0</v>
      </c>
      <c r="W299" s="73">
        <f>COUNTIF(W10:W297,"&lt;0.2")</f>
        <v>11</v>
      </c>
      <c r="X299" t="s">
        <v>320</v>
      </c>
      <c r="Y299" s="31">
        <f t="array" ref="Y299">AVERAGE(IF(W10:W297 &lt;0.2,IF(W10:W297 &gt;0.01,T10:T297)))</f>
        <v>0.67695861264474544</v>
      </c>
      <c r="Z299" t="s">
        <v>321</v>
      </c>
    </row>
    <row r="300" spans="1:38">
      <c r="A300" s="84"/>
      <c r="K300" s="74" t="s">
        <v>322</v>
      </c>
      <c r="L300" s="77">
        <f>COUNTIF(L10:L297,"&lt;=1")-6</f>
        <v>254</v>
      </c>
      <c r="W300" s="73">
        <f>COUNTIF(W10:W297,"&gt;0.9")</f>
        <v>0</v>
      </c>
      <c r="X300" t="s">
        <v>323</v>
      </c>
    </row>
  </sheetData>
  <mergeCells count="5">
    <mergeCell ref="A1:F1"/>
    <mergeCell ref="A2:D2"/>
    <mergeCell ref="C111:D111"/>
    <mergeCell ref="S3:T3"/>
    <mergeCell ref="C92:D92"/>
  </mergeCells>
  <phoneticPr fontId="0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1"/>
  <sheetViews>
    <sheetView tabSelected="1" zoomScaleNormal="100" workbookViewId="0" xr3:uid="{958C4451-9541-5A59-BF78-D2F731DF1C81}">
      <pane xSplit="1" ySplit="8" topLeftCell="B298" activePane="bottomRight" state="frozen"/>
      <selection pane="bottomRight" activeCell="A4" sqref="A4"/>
      <selection pane="bottomLeft" activeCell="A9" sqref="A9"/>
      <selection pane="topRight" activeCell="B1" sqref="B1"/>
    </sheetView>
  </sheetViews>
  <sheetFormatPr defaultRowHeight="12.75"/>
  <cols>
    <col min="1" max="1" width="14.7109375" style="24" customWidth="1"/>
    <col min="2" max="14" width="7.7109375" customWidth="1"/>
    <col min="15" max="15" width="3.7109375" customWidth="1"/>
    <col min="16" max="18" width="7.7109375" customWidth="1"/>
    <col min="19" max="19" width="3.7109375" customWidth="1"/>
    <col min="20" max="22" width="7.7109375" customWidth="1"/>
    <col min="23" max="23" width="3.7109375" customWidth="1"/>
    <col min="24" max="26" width="7.7109375" customWidth="1"/>
  </cols>
  <sheetData>
    <row r="1" spans="1:26">
      <c r="A1" s="89" t="s">
        <v>324</v>
      </c>
      <c r="B1" s="89"/>
      <c r="C1" s="89"/>
      <c r="D1" s="89"/>
      <c r="E1" s="89"/>
      <c r="F1" s="89"/>
      <c r="G1" s="89"/>
      <c r="H1" s="4"/>
    </row>
    <row r="2" spans="1:26">
      <c r="A2" s="89" t="s">
        <v>1</v>
      </c>
      <c r="B2" s="89"/>
      <c r="C2" s="89"/>
      <c r="D2" s="89"/>
      <c r="E2" s="5"/>
      <c r="F2" s="2"/>
      <c r="G2" s="3"/>
      <c r="H2" s="4"/>
    </row>
    <row r="3" spans="1:26">
      <c r="A3" s="85" t="s">
        <v>325</v>
      </c>
      <c r="X3" s="88" t="s">
        <v>326</v>
      </c>
      <c r="Y3" s="88"/>
      <c r="Z3" s="88"/>
    </row>
    <row r="4" spans="1:26">
      <c r="A4" s="84"/>
      <c r="B4" s="26" t="s">
        <v>4</v>
      </c>
      <c r="C4" s="9" t="s">
        <v>5</v>
      </c>
      <c r="D4" s="5" t="s">
        <v>6</v>
      </c>
      <c r="E4" s="5" t="s">
        <v>7</v>
      </c>
      <c r="F4" s="10" t="s">
        <v>8</v>
      </c>
      <c r="G4" s="3" t="s">
        <v>327</v>
      </c>
      <c r="H4" s="5" t="s">
        <v>10</v>
      </c>
      <c r="X4" s="88" t="s">
        <v>328</v>
      </c>
      <c r="Y4" s="88"/>
      <c r="Z4" s="88"/>
    </row>
    <row r="5" spans="1:26">
      <c r="A5" s="84"/>
      <c r="C5" s="9" t="s">
        <v>11</v>
      </c>
      <c r="D5" s="5" t="s">
        <v>12</v>
      </c>
      <c r="E5" s="5" t="s">
        <v>13</v>
      </c>
      <c r="F5" s="3" t="s">
        <v>14</v>
      </c>
      <c r="G5" s="3" t="s">
        <v>15</v>
      </c>
      <c r="P5" s="88" t="s">
        <v>329</v>
      </c>
      <c r="Q5" s="88"/>
      <c r="R5" s="88"/>
      <c r="T5" s="88" t="s">
        <v>326</v>
      </c>
      <c r="U5" s="88"/>
      <c r="V5" s="88"/>
      <c r="X5" s="88" t="s">
        <v>330</v>
      </c>
      <c r="Y5" s="88"/>
      <c r="Z5" s="88"/>
    </row>
    <row r="6" spans="1:26">
      <c r="A6" s="84"/>
      <c r="M6" s="88" t="s">
        <v>33</v>
      </c>
      <c r="N6" s="88"/>
      <c r="O6" s="85"/>
      <c r="P6" s="88" t="s">
        <v>331</v>
      </c>
      <c r="Q6" s="88"/>
      <c r="T6" s="88" t="s">
        <v>332</v>
      </c>
      <c r="U6" s="88"/>
      <c r="X6" s="87" t="s">
        <v>332</v>
      </c>
      <c r="Y6" s="87"/>
    </row>
    <row r="7" spans="1:26">
      <c r="A7" s="83" t="s">
        <v>39</v>
      </c>
      <c r="B7" s="26" t="s">
        <v>40</v>
      </c>
      <c r="C7" s="33" t="s">
        <v>41</v>
      </c>
      <c r="D7" s="26" t="s">
        <v>42</v>
      </c>
      <c r="E7" s="26" t="s">
        <v>43</v>
      </c>
      <c r="F7" s="21" t="s">
        <v>44</v>
      </c>
      <c r="G7" s="21" t="s">
        <v>45</v>
      </c>
      <c r="H7" s="26" t="s">
        <v>46</v>
      </c>
      <c r="I7" s="33" t="s">
        <v>58</v>
      </c>
      <c r="J7" s="33" t="s">
        <v>59</v>
      </c>
      <c r="K7" s="34" t="s">
        <v>47</v>
      </c>
      <c r="L7" s="34" t="s">
        <v>48</v>
      </c>
      <c r="M7" s="85" t="s">
        <v>51</v>
      </c>
      <c r="N7" s="85" t="s">
        <v>333</v>
      </c>
      <c r="O7" s="85"/>
      <c r="P7" s="85" t="s">
        <v>334</v>
      </c>
      <c r="Q7" s="85" t="s">
        <v>335</v>
      </c>
      <c r="R7" s="36" t="s">
        <v>336</v>
      </c>
      <c r="T7" s="85" t="s">
        <v>334</v>
      </c>
      <c r="U7" s="85" t="s">
        <v>335</v>
      </c>
      <c r="V7" s="36" t="s">
        <v>336</v>
      </c>
      <c r="X7" s="85" t="s">
        <v>334</v>
      </c>
      <c r="Y7" s="85" t="s">
        <v>335</v>
      </c>
      <c r="Z7" s="36" t="s">
        <v>336</v>
      </c>
    </row>
    <row r="8" spans="1:26">
      <c r="A8" s="84"/>
      <c r="B8" s="26" t="s">
        <v>70</v>
      </c>
      <c r="C8" s="33" t="s">
        <v>70</v>
      </c>
      <c r="D8" s="26" t="s">
        <v>71</v>
      </c>
      <c r="E8" s="26" t="s">
        <v>72</v>
      </c>
      <c r="F8" s="21" t="s">
        <v>71</v>
      </c>
      <c r="G8" s="21" t="s">
        <v>72</v>
      </c>
      <c r="H8" s="26" t="s">
        <v>70</v>
      </c>
      <c r="I8" s="33" t="s">
        <v>70</v>
      </c>
      <c r="J8" s="33" t="s">
        <v>70</v>
      </c>
      <c r="K8" s="34"/>
      <c r="L8" s="34" t="s">
        <v>73</v>
      </c>
      <c r="M8" s="85" t="s">
        <v>75</v>
      </c>
      <c r="N8" s="85" t="s">
        <v>337</v>
      </c>
      <c r="O8" s="85"/>
      <c r="P8" s="85" t="s">
        <v>79</v>
      </c>
      <c r="Q8" s="85" t="s">
        <v>337</v>
      </c>
      <c r="R8" s="85" t="s">
        <v>338</v>
      </c>
      <c r="T8" s="85" t="s">
        <v>79</v>
      </c>
      <c r="U8" s="85" t="s">
        <v>337</v>
      </c>
      <c r="V8" s="85" t="s">
        <v>339</v>
      </c>
      <c r="X8" s="85" t="s">
        <v>79</v>
      </c>
      <c r="Y8" s="85" t="s">
        <v>337</v>
      </c>
      <c r="Z8" s="85" t="s">
        <v>339</v>
      </c>
    </row>
    <row r="9" spans="1:26">
      <c r="A9" s="83" t="s">
        <v>92</v>
      </c>
      <c r="B9" s="5" t="s">
        <v>93</v>
      </c>
      <c r="C9" s="6" t="s">
        <v>94</v>
      </c>
      <c r="D9" s="5" t="s">
        <v>95</v>
      </c>
      <c r="E9" s="83">
        <v>1969</v>
      </c>
      <c r="F9" s="84" t="s">
        <v>96</v>
      </c>
    </row>
    <row r="10" spans="1:26">
      <c r="A10" s="1" t="s">
        <v>97</v>
      </c>
      <c r="B10" s="4">
        <v>169</v>
      </c>
      <c r="C10" s="15">
        <v>5.0999999999999996</v>
      </c>
      <c r="D10" s="4">
        <v>309</v>
      </c>
      <c r="E10" s="4">
        <v>207</v>
      </c>
      <c r="F10" s="2">
        <v>37.799999999999997</v>
      </c>
      <c r="G10" s="2">
        <f>Data!G10</f>
        <v>34.728204020613802</v>
      </c>
      <c r="H10" s="4">
        <v>3327</v>
      </c>
      <c r="I10" s="15">
        <v>47.6</v>
      </c>
      <c r="J10" s="15">
        <v>47.6</v>
      </c>
      <c r="K10" s="31">
        <v>19.68639053254438</v>
      </c>
      <c r="L10" s="32">
        <f>Data!J10</f>
        <v>0.84173534035842412</v>
      </c>
      <c r="M10">
        <v>622</v>
      </c>
      <c r="N10" s="23">
        <f>M10*I10/1000</f>
        <v>29.607200000000002</v>
      </c>
      <c r="P10">
        <v>541</v>
      </c>
      <c r="Q10">
        <v>25.8</v>
      </c>
      <c r="R10" s="31">
        <f t="shared" ref="R10:R26" si="0">M10/P10</f>
        <v>1.1497227356746764</v>
      </c>
      <c r="T10">
        <v>555</v>
      </c>
      <c r="U10">
        <v>37.1</v>
      </c>
      <c r="V10" s="31">
        <f>M10/T10</f>
        <v>1.1207207207207208</v>
      </c>
      <c r="X10">
        <v>479</v>
      </c>
      <c r="Y10" s="23">
        <v>39.4</v>
      </c>
      <c r="Z10" s="31">
        <f>M10/X10</f>
        <v>1.2985386221294364</v>
      </c>
    </row>
    <row r="11" spans="1:26">
      <c r="A11" s="1" t="s">
        <v>98</v>
      </c>
      <c r="B11" s="4">
        <v>169</v>
      </c>
      <c r="C11" s="15">
        <v>5.26</v>
      </c>
      <c r="D11" s="4">
        <v>309</v>
      </c>
      <c r="E11" s="4">
        <v>207</v>
      </c>
      <c r="F11" s="2">
        <v>36.799999999999997</v>
      </c>
      <c r="G11" s="2">
        <f>Data!G11</f>
        <v>34.498966507573023</v>
      </c>
      <c r="H11" s="4">
        <v>3327</v>
      </c>
      <c r="I11" s="15">
        <v>38.1</v>
      </c>
      <c r="J11" s="15">
        <v>38.1</v>
      </c>
      <c r="K11" s="31">
        <v>19.68639053254438</v>
      </c>
      <c r="L11" s="32">
        <f>Data!J11</f>
        <v>0.83508278463468222</v>
      </c>
      <c r="M11">
        <v>702</v>
      </c>
      <c r="N11" s="23">
        <f t="shared" ref="N11:N74" si="1">M11*I11/1000</f>
        <v>26.746200000000002</v>
      </c>
      <c r="P11">
        <v>618</v>
      </c>
      <c r="Q11">
        <v>23.5</v>
      </c>
      <c r="R11" s="31">
        <f t="shared" si="0"/>
        <v>1.1359223300970873</v>
      </c>
      <c r="T11">
        <v>637</v>
      </c>
      <c r="U11">
        <v>35.1</v>
      </c>
      <c r="V11" s="31">
        <f t="shared" ref="V11:V74" si="2">M11/T11</f>
        <v>1.1020408163265305</v>
      </c>
      <c r="X11">
        <v>540</v>
      </c>
      <c r="Y11" s="23">
        <v>38.5</v>
      </c>
      <c r="Z11" s="31">
        <f t="shared" ref="Z11:Z74" si="3">M11/X11</f>
        <v>1.3</v>
      </c>
    </row>
    <row r="12" spans="1:26">
      <c r="A12" s="1" t="s">
        <v>99</v>
      </c>
      <c r="B12" s="4">
        <v>169</v>
      </c>
      <c r="C12" s="15">
        <v>5.66</v>
      </c>
      <c r="D12" s="4">
        <v>295</v>
      </c>
      <c r="E12" s="4">
        <v>207</v>
      </c>
      <c r="F12" s="2">
        <v>28.9</v>
      </c>
      <c r="G12" s="2">
        <f>Data!G12</f>
        <v>32.548470905905774</v>
      </c>
      <c r="H12" s="4">
        <v>3327</v>
      </c>
      <c r="I12" s="15">
        <v>47.6</v>
      </c>
      <c r="J12" s="15">
        <v>47.6</v>
      </c>
      <c r="K12" s="31">
        <v>19.68639053254438</v>
      </c>
      <c r="L12" s="32">
        <f>Data!J12</f>
        <v>0.78404851306586765</v>
      </c>
      <c r="M12">
        <v>600</v>
      </c>
      <c r="N12" s="23">
        <f t="shared" si="1"/>
        <v>28.56</v>
      </c>
      <c r="P12">
        <v>541</v>
      </c>
      <c r="Q12">
        <v>25.8</v>
      </c>
      <c r="R12" s="31">
        <f t="shared" si="0"/>
        <v>1.1090573012939002</v>
      </c>
      <c r="T12">
        <v>558</v>
      </c>
      <c r="U12">
        <v>36.4</v>
      </c>
      <c r="V12" s="31">
        <f t="shared" si="2"/>
        <v>1.075268817204301</v>
      </c>
      <c r="X12">
        <v>484</v>
      </c>
      <c r="Y12" s="23">
        <v>39</v>
      </c>
      <c r="Z12" s="31">
        <f t="shared" si="3"/>
        <v>1.2396694214876034</v>
      </c>
    </row>
    <row r="13" spans="1:26">
      <c r="A13" s="1" t="s">
        <v>100</v>
      </c>
      <c r="B13" s="4">
        <v>169</v>
      </c>
      <c r="C13" s="15">
        <v>6.55</v>
      </c>
      <c r="D13" s="4">
        <v>298</v>
      </c>
      <c r="E13" s="4">
        <v>207</v>
      </c>
      <c r="F13" s="2">
        <v>25.8</v>
      </c>
      <c r="G13" s="2">
        <f>Data!G13</f>
        <v>31.702805108860478</v>
      </c>
      <c r="H13" s="4">
        <v>3327</v>
      </c>
      <c r="I13" s="15">
        <v>47.6</v>
      </c>
      <c r="J13" s="15">
        <v>47.6</v>
      </c>
      <c r="K13" s="31">
        <v>19.68639053254438</v>
      </c>
      <c r="L13" s="32">
        <f>Data!J13</f>
        <v>0.76793293410275876</v>
      </c>
      <c r="M13">
        <v>625</v>
      </c>
      <c r="N13" s="23">
        <f t="shared" si="1"/>
        <v>29.75</v>
      </c>
      <c r="P13">
        <v>588</v>
      </c>
      <c r="Q13">
        <v>28</v>
      </c>
      <c r="R13" s="31">
        <f t="shared" si="0"/>
        <v>1.0629251700680271</v>
      </c>
      <c r="T13">
        <v>610</v>
      </c>
      <c r="U13">
        <v>39.299999999999997</v>
      </c>
      <c r="V13" s="31">
        <f t="shared" si="2"/>
        <v>1.0245901639344261</v>
      </c>
      <c r="X13">
        <v>534</v>
      </c>
      <c r="Y13" s="23">
        <v>42.3</v>
      </c>
      <c r="Z13" s="31">
        <f t="shared" si="3"/>
        <v>1.1704119850187267</v>
      </c>
    </row>
    <row r="14" spans="1:26">
      <c r="A14" s="1" t="s">
        <v>101</v>
      </c>
      <c r="B14" s="4">
        <v>169</v>
      </c>
      <c r="C14" s="15">
        <v>7.19</v>
      </c>
      <c r="D14" s="4">
        <v>312</v>
      </c>
      <c r="E14" s="4">
        <v>207</v>
      </c>
      <c r="F14" s="2">
        <v>21.8</v>
      </c>
      <c r="G14" s="2">
        <f>Data!G14</f>
        <v>30.527241335130874</v>
      </c>
      <c r="H14" s="4">
        <v>3327</v>
      </c>
      <c r="I14" s="15">
        <v>47.6</v>
      </c>
      <c r="J14" s="15">
        <v>47.6</v>
      </c>
      <c r="K14" s="31">
        <v>19.68639053254438</v>
      </c>
      <c r="L14" s="32">
        <f>Data!J14</f>
        <v>0.76259249883876279</v>
      </c>
      <c r="M14">
        <v>653</v>
      </c>
      <c r="N14" s="23">
        <f t="shared" si="1"/>
        <v>31.082799999999999</v>
      </c>
      <c r="P14">
        <v>626</v>
      </c>
      <c r="Q14">
        <v>29.9</v>
      </c>
      <c r="R14" s="31">
        <f t="shared" si="0"/>
        <v>1.0431309904153354</v>
      </c>
      <c r="T14">
        <v>652</v>
      </c>
      <c r="U14">
        <v>41.8</v>
      </c>
      <c r="V14" s="31">
        <f t="shared" si="2"/>
        <v>1.0015337423312884</v>
      </c>
      <c r="X14">
        <v>573</v>
      </c>
      <c r="Y14" s="23">
        <v>45.4</v>
      </c>
      <c r="Z14" s="31">
        <f t="shared" si="3"/>
        <v>1.1396160558464223</v>
      </c>
    </row>
    <row r="15" spans="1:26">
      <c r="A15" s="1" t="s">
        <v>102</v>
      </c>
      <c r="B15" s="4">
        <v>169</v>
      </c>
      <c r="C15" s="15">
        <v>7.29</v>
      </c>
      <c r="D15" s="4">
        <v>312</v>
      </c>
      <c r="E15" s="4">
        <v>207</v>
      </c>
      <c r="F15" s="2">
        <v>22.6</v>
      </c>
      <c r="G15" s="2">
        <f>Data!G15</f>
        <v>30.7708227642959</v>
      </c>
      <c r="H15" s="4">
        <v>3327</v>
      </c>
      <c r="I15" s="15">
        <v>38.1</v>
      </c>
      <c r="J15" s="15">
        <v>38.1</v>
      </c>
      <c r="K15" s="31">
        <v>19.68639053254438</v>
      </c>
      <c r="L15" s="32">
        <f>Data!J15</f>
        <v>0.76570009683394247</v>
      </c>
      <c r="M15">
        <v>739</v>
      </c>
      <c r="N15" s="23">
        <f t="shared" si="1"/>
        <v>28.155900000000003</v>
      </c>
      <c r="P15">
        <v>707</v>
      </c>
      <c r="Q15">
        <v>27</v>
      </c>
      <c r="R15" s="31">
        <f t="shared" si="0"/>
        <v>1.0452616690240453</v>
      </c>
      <c r="T15">
        <v>735</v>
      </c>
      <c r="U15">
        <v>38.9</v>
      </c>
      <c r="V15" s="31">
        <f t="shared" si="2"/>
        <v>1.0054421768707482</v>
      </c>
      <c r="X15">
        <v>639</v>
      </c>
      <c r="Y15" s="23">
        <v>43.7</v>
      </c>
      <c r="Z15" s="31">
        <f t="shared" si="3"/>
        <v>1.1564945226917058</v>
      </c>
    </row>
    <row r="16" spans="1:26">
      <c r="A16" s="1" t="s">
        <v>103</v>
      </c>
      <c r="B16" s="4">
        <v>169</v>
      </c>
      <c r="C16" s="15">
        <v>8.81</v>
      </c>
      <c r="D16" s="4">
        <v>323</v>
      </c>
      <c r="E16" s="4">
        <v>207</v>
      </c>
      <c r="F16" s="2">
        <v>22.5</v>
      </c>
      <c r="G16" s="2">
        <f>Data!G16</f>
        <v>30.740620721677693</v>
      </c>
      <c r="H16" s="4">
        <v>3302</v>
      </c>
      <c r="I16" s="15">
        <v>47.6</v>
      </c>
      <c r="J16" s="15">
        <v>47.6</v>
      </c>
      <c r="K16" s="31">
        <v>19.53846153846154</v>
      </c>
      <c r="L16" s="32">
        <f>Data!J16</f>
        <v>0.77006045034165704</v>
      </c>
      <c r="M16">
        <v>758</v>
      </c>
      <c r="N16" s="23">
        <f t="shared" si="1"/>
        <v>36.080800000000004</v>
      </c>
      <c r="P16">
        <v>745</v>
      </c>
      <c r="Q16">
        <v>35.5</v>
      </c>
      <c r="R16" s="31">
        <f t="shared" si="0"/>
        <v>1.0174496644295301</v>
      </c>
      <c r="T16">
        <v>777</v>
      </c>
      <c r="U16">
        <v>49.8</v>
      </c>
      <c r="V16" s="31">
        <f t="shared" si="2"/>
        <v>0.97554697554697556</v>
      </c>
      <c r="X16">
        <v>686</v>
      </c>
      <c r="Y16" s="23">
        <v>54</v>
      </c>
      <c r="Z16" s="31">
        <f t="shared" si="3"/>
        <v>1.1049562682215743</v>
      </c>
    </row>
    <row r="17" spans="1:26">
      <c r="A17" s="1" t="s">
        <v>104</v>
      </c>
      <c r="B17" s="4">
        <v>140</v>
      </c>
      <c r="C17" s="15">
        <v>9.6</v>
      </c>
      <c r="D17" s="4">
        <v>273</v>
      </c>
      <c r="E17" s="4">
        <v>210</v>
      </c>
      <c r="F17" s="2">
        <v>28.2</v>
      </c>
      <c r="G17" s="2">
        <f>Data!G17</f>
        <v>32.361992431564779</v>
      </c>
      <c r="H17" s="4">
        <v>3327</v>
      </c>
      <c r="I17" s="15">
        <v>31.8</v>
      </c>
      <c r="J17" s="15">
        <v>31.8</v>
      </c>
      <c r="K17" s="31">
        <v>23.764285714285716</v>
      </c>
      <c r="L17" s="32">
        <f>Data!J17</f>
        <v>0.89279468727224232</v>
      </c>
      <c r="M17">
        <v>548</v>
      </c>
      <c r="N17" s="23">
        <f t="shared" si="1"/>
        <v>17.426400000000001</v>
      </c>
      <c r="P17">
        <v>555</v>
      </c>
      <c r="Q17">
        <v>17.600000000000001</v>
      </c>
      <c r="R17" s="31">
        <f t="shared" si="0"/>
        <v>0.98738738738738741</v>
      </c>
      <c r="T17">
        <v>588</v>
      </c>
      <c r="U17">
        <v>26.9</v>
      </c>
      <c r="V17" s="31">
        <f t="shared" si="2"/>
        <v>0.93197278911564629</v>
      </c>
      <c r="X17">
        <v>499</v>
      </c>
      <c r="Y17" s="23">
        <v>30.8</v>
      </c>
      <c r="Z17" s="31">
        <f t="shared" si="3"/>
        <v>1.0981963927855711</v>
      </c>
    </row>
    <row r="18" spans="1:26">
      <c r="A18" s="1" t="s">
        <v>105</v>
      </c>
      <c r="B18" s="4">
        <v>140</v>
      </c>
      <c r="C18" s="15">
        <v>9.75</v>
      </c>
      <c r="D18" s="4">
        <v>273</v>
      </c>
      <c r="E18" s="4">
        <v>210</v>
      </c>
      <c r="F18" s="2">
        <v>18.399999999999999</v>
      </c>
      <c r="G18" s="2">
        <f>Data!G18</f>
        <v>29.437698901886222</v>
      </c>
      <c r="H18" s="4">
        <v>3327</v>
      </c>
      <c r="I18" s="15">
        <v>31.8</v>
      </c>
      <c r="J18" s="15">
        <v>31.8</v>
      </c>
      <c r="K18" s="31">
        <v>23.764285714285716</v>
      </c>
      <c r="L18" s="32">
        <f>Data!J18</f>
        <v>0.86056368025147267</v>
      </c>
      <c r="M18">
        <v>548</v>
      </c>
      <c r="N18" s="23">
        <f t="shared" si="1"/>
        <v>17.426400000000001</v>
      </c>
      <c r="P18">
        <v>541</v>
      </c>
      <c r="Q18">
        <v>17.2</v>
      </c>
      <c r="R18" s="31">
        <f t="shared" si="0"/>
        <v>1.0129390018484288</v>
      </c>
      <c r="T18">
        <v>570</v>
      </c>
      <c r="U18">
        <v>26</v>
      </c>
      <c r="V18" s="31">
        <f t="shared" si="2"/>
        <v>0.96140350877192982</v>
      </c>
      <c r="X18">
        <v>485</v>
      </c>
      <c r="Y18" s="23">
        <v>29.9</v>
      </c>
      <c r="Z18" s="31">
        <f t="shared" si="3"/>
        <v>1.1298969072164948</v>
      </c>
    </row>
    <row r="19" spans="1:26">
      <c r="A19" s="1" t="s">
        <v>106</v>
      </c>
      <c r="B19" s="4">
        <v>141</v>
      </c>
      <c r="C19" s="15">
        <v>5</v>
      </c>
      <c r="D19" s="4">
        <v>293</v>
      </c>
      <c r="E19" s="4">
        <v>207</v>
      </c>
      <c r="F19" s="2">
        <v>29</v>
      </c>
      <c r="G19" s="2">
        <f>Data!G19</f>
        <v>32.574908016228029</v>
      </c>
      <c r="H19" s="4">
        <v>3327</v>
      </c>
      <c r="I19" s="15">
        <v>31.8</v>
      </c>
      <c r="J19" s="15">
        <v>31.8</v>
      </c>
      <c r="K19" s="31">
        <v>23.595744680851062</v>
      </c>
      <c r="L19" s="32">
        <f>Data!J19</f>
        <v>0.93557051876111541</v>
      </c>
      <c r="M19">
        <v>417</v>
      </c>
      <c r="N19" s="23">
        <f t="shared" si="1"/>
        <v>13.2606</v>
      </c>
      <c r="P19">
        <v>373</v>
      </c>
      <c r="Q19">
        <v>11.9</v>
      </c>
      <c r="R19" s="31">
        <f t="shared" si="0"/>
        <v>1.1179624664879357</v>
      </c>
      <c r="T19">
        <v>388</v>
      </c>
      <c r="U19">
        <v>18.600000000000001</v>
      </c>
      <c r="V19" s="31">
        <f t="shared" si="2"/>
        <v>1.0747422680412371</v>
      </c>
      <c r="X19">
        <v>324</v>
      </c>
      <c r="Y19" s="23">
        <v>21</v>
      </c>
      <c r="Z19" s="31">
        <f t="shared" si="3"/>
        <v>1.287037037037037</v>
      </c>
    </row>
    <row r="20" spans="1:26">
      <c r="A20" s="1" t="s">
        <v>107</v>
      </c>
      <c r="B20" s="4">
        <v>127</v>
      </c>
      <c r="C20" s="15">
        <v>1.83</v>
      </c>
      <c r="D20" s="4">
        <v>193</v>
      </c>
      <c r="E20" s="4">
        <v>205</v>
      </c>
      <c r="F20" s="2">
        <v>56.7</v>
      </c>
      <c r="G20" s="2">
        <f>Data!G20</f>
        <v>38.520681770828951</v>
      </c>
      <c r="H20" s="4">
        <v>1410</v>
      </c>
      <c r="I20" s="15">
        <v>6.35</v>
      </c>
      <c r="J20" s="15">
        <v>6.35</v>
      </c>
      <c r="K20" s="31">
        <v>11.102362204724409</v>
      </c>
      <c r="L20" s="32">
        <f>Data!J20</f>
        <v>0.54764432153807019</v>
      </c>
      <c r="M20">
        <v>965</v>
      </c>
      <c r="N20" s="23">
        <f t="shared" si="1"/>
        <v>6.1277499999999998</v>
      </c>
      <c r="P20">
        <v>618</v>
      </c>
      <c r="Q20">
        <v>3.9</v>
      </c>
      <c r="R20" s="31">
        <f t="shared" si="0"/>
        <v>1.5614886731391586</v>
      </c>
      <c r="T20">
        <v>608</v>
      </c>
      <c r="U20">
        <v>5.9</v>
      </c>
      <c r="V20" s="31">
        <f t="shared" si="2"/>
        <v>1.587171052631579</v>
      </c>
      <c r="X20">
        <v>571</v>
      </c>
      <c r="Y20" s="23">
        <v>9.6</v>
      </c>
      <c r="Z20" s="31">
        <f t="shared" si="3"/>
        <v>1.6900175131348512</v>
      </c>
    </row>
    <row r="21" spans="1:26">
      <c r="A21" s="1" t="s">
        <v>108</v>
      </c>
      <c r="B21" s="4">
        <v>127</v>
      </c>
      <c r="C21" s="15">
        <v>2.84</v>
      </c>
      <c r="D21" s="4">
        <v>270</v>
      </c>
      <c r="E21" s="4">
        <v>205</v>
      </c>
      <c r="F21" s="2">
        <v>56.7</v>
      </c>
      <c r="G21" s="2">
        <f>Data!G21</f>
        <v>38.520681770828951</v>
      </c>
      <c r="H21" s="4">
        <v>1410</v>
      </c>
      <c r="I21" s="15">
        <v>6.35</v>
      </c>
      <c r="J21" s="15">
        <v>6.35</v>
      </c>
      <c r="K21" s="31">
        <v>11.102362204724409</v>
      </c>
      <c r="L21" s="32">
        <f>Data!J21</f>
        <v>0.5315327258712329</v>
      </c>
      <c r="M21">
        <v>1046</v>
      </c>
      <c r="N21" s="23">
        <f t="shared" si="1"/>
        <v>6.6420999999999992</v>
      </c>
      <c r="P21">
        <v>745</v>
      </c>
      <c r="Q21">
        <v>4.7</v>
      </c>
      <c r="R21" s="31">
        <f t="shared" si="0"/>
        <v>1.404026845637584</v>
      </c>
      <c r="T21">
        <v>741</v>
      </c>
      <c r="U21">
        <v>6.8</v>
      </c>
      <c r="V21" s="31">
        <f t="shared" si="2"/>
        <v>1.4116059379217274</v>
      </c>
      <c r="X21">
        <v>649</v>
      </c>
      <c r="Y21" s="23">
        <v>10.4</v>
      </c>
      <c r="Z21" s="31">
        <f t="shared" si="3"/>
        <v>1.6117103235747303</v>
      </c>
    </row>
    <row r="22" spans="1:26">
      <c r="A22" s="1" t="s">
        <v>109</v>
      </c>
      <c r="B22" s="4">
        <v>127</v>
      </c>
      <c r="C22" s="15">
        <v>1.73</v>
      </c>
      <c r="D22" s="4">
        <v>193</v>
      </c>
      <c r="E22" s="4">
        <v>205</v>
      </c>
      <c r="F22" s="2">
        <v>48.7</v>
      </c>
      <c r="G22" s="2">
        <f>Data!G22</f>
        <v>37.025215801817069</v>
      </c>
      <c r="H22" s="4">
        <v>1714</v>
      </c>
      <c r="I22" s="15">
        <v>6.35</v>
      </c>
      <c r="J22" s="15">
        <v>6.35</v>
      </c>
      <c r="K22" s="31">
        <v>13.496062992125983</v>
      </c>
      <c r="L22" s="32">
        <f>Data!J22</f>
        <v>0.63694997261085295</v>
      </c>
      <c r="M22">
        <v>851</v>
      </c>
      <c r="N22" s="23">
        <f t="shared" si="1"/>
        <v>5.4038499999999994</v>
      </c>
      <c r="P22">
        <v>509</v>
      </c>
      <c r="Q22">
        <v>3.2</v>
      </c>
      <c r="R22" s="31">
        <f t="shared" si="0"/>
        <v>1.6719056974459725</v>
      </c>
      <c r="T22">
        <v>496</v>
      </c>
      <c r="U22">
        <v>5.4</v>
      </c>
      <c r="V22" s="31">
        <f t="shared" si="2"/>
        <v>1.715725806451613</v>
      </c>
      <c r="X22">
        <v>393</v>
      </c>
      <c r="Y22" s="23">
        <v>8.1</v>
      </c>
      <c r="Z22" s="31">
        <f t="shared" si="3"/>
        <v>2.1653944020356235</v>
      </c>
    </row>
    <row r="23" spans="1:26">
      <c r="A23" s="1" t="s">
        <v>110</v>
      </c>
      <c r="B23" s="4">
        <v>127</v>
      </c>
      <c r="C23" s="15">
        <v>1.78</v>
      </c>
      <c r="D23" s="4">
        <v>193</v>
      </c>
      <c r="E23" s="4">
        <v>205</v>
      </c>
      <c r="F23" s="2">
        <v>34.200000000000003</v>
      </c>
      <c r="G23" s="2">
        <f>Data!G23</f>
        <v>33.885696451817836</v>
      </c>
      <c r="H23" s="4">
        <v>2032</v>
      </c>
      <c r="I23" s="15">
        <v>15.9</v>
      </c>
      <c r="J23" s="15">
        <v>15.9</v>
      </c>
      <c r="K23" s="31">
        <v>16</v>
      </c>
      <c r="L23" s="32">
        <f>Data!J23</f>
        <v>0.66810647474410001</v>
      </c>
      <c r="M23">
        <v>354</v>
      </c>
      <c r="N23" s="23">
        <f t="shared" si="1"/>
        <v>5.6286000000000005</v>
      </c>
      <c r="P23">
        <v>292</v>
      </c>
      <c r="Q23">
        <v>4.5999999999999996</v>
      </c>
      <c r="R23" s="31">
        <f t="shared" si="0"/>
        <v>1.2123287671232876</v>
      </c>
      <c r="T23">
        <v>292</v>
      </c>
      <c r="U23">
        <v>6.6</v>
      </c>
      <c r="V23" s="31">
        <f t="shared" si="2"/>
        <v>1.2123287671232876</v>
      </c>
      <c r="X23">
        <v>236</v>
      </c>
      <c r="Y23" s="23">
        <v>7.6</v>
      </c>
      <c r="Z23" s="31">
        <f t="shared" si="3"/>
        <v>1.5</v>
      </c>
    </row>
    <row r="24" spans="1:26">
      <c r="A24" s="1" t="s">
        <v>111</v>
      </c>
      <c r="B24" s="4">
        <v>127</v>
      </c>
      <c r="C24" s="15">
        <v>3.25</v>
      </c>
      <c r="D24" s="4">
        <v>270</v>
      </c>
      <c r="E24" s="4">
        <v>205</v>
      </c>
      <c r="F24" s="2">
        <v>34.200000000000003</v>
      </c>
      <c r="G24" s="2">
        <f>Data!G24</f>
        <v>33.885696451817836</v>
      </c>
      <c r="H24" s="4">
        <v>2032</v>
      </c>
      <c r="I24" s="15">
        <v>15.9</v>
      </c>
      <c r="J24" s="15">
        <v>15.9</v>
      </c>
      <c r="K24" s="31">
        <v>16</v>
      </c>
      <c r="L24" s="32">
        <f>Data!J24</f>
        <v>0.65917206681084139</v>
      </c>
      <c r="M24">
        <v>526</v>
      </c>
      <c r="N24" s="23">
        <f t="shared" si="1"/>
        <v>8.3634000000000004</v>
      </c>
      <c r="P24">
        <v>426</v>
      </c>
      <c r="Q24">
        <v>6.8</v>
      </c>
      <c r="R24" s="31">
        <f t="shared" si="0"/>
        <v>1.2347417840375587</v>
      </c>
      <c r="T24">
        <v>430</v>
      </c>
      <c r="U24">
        <v>9.9</v>
      </c>
      <c r="V24" s="31">
        <f t="shared" si="2"/>
        <v>1.2232558139534884</v>
      </c>
      <c r="X24">
        <v>364</v>
      </c>
      <c r="Y24" s="23">
        <v>12</v>
      </c>
      <c r="Z24" s="31">
        <f t="shared" si="3"/>
        <v>1.445054945054945</v>
      </c>
    </row>
    <row r="25" spans="1:26">
      <c r="A25" s="1" t="s">
        <v>112</v>
      </c>
      <c r="B25" s="4">
        <v>127</v>
      </c>
      <c r="C25" s="15">
        <v>1.62</v>
      </c>
      <c r="D25" s="4">
        <v>193</v>
      </c>
      <c r="E25" s="4">
        <v>205</v>
      </c>
      <c r="F25" s="2">
        <v>36.200000000000003</v>
      </c>
      <c r="G25" s="2">
        <f>Data!G25</f>
        <v>34.359699869086576</v>
      </c>
      <c r="H25" s="4">
        <v>2032</v>
      </c>
      <c r="I25" s="15">
        <v>22.2</v>
      </c>
      <c r="J25" s="15">
        <v>22.2</v>
      </c>
      <c r="K25" s="31">
        <v>16</v>
      </c>
      <c r="L25" s="32">
        <f>Data!J25</f>
        <v>0.68951452518448531</v>
      </c>
      <c r="M25">
        <v>344</v>
      </c>
      <c r="N25" s="23">
        <f t="shared" si="1"/>
        <v>7.6368</v>
      </c>
      <c r="P25">
        <v>237</v>
      </c>
      <c r="Q25">
        <v>5.2</v>
      </c>
      <c r="R25" s="31">
        <f t="shared" si="0"/>
        <v>1.4514767932489452</v>
      </c>
      <c r="T25">
        <v>235</v>
      </c>
      <c r="U25">
        <v>7.5</v>
      </c>
      <c r="V25" s="31">
        <f t="shared" si="2"/>
        <v>1.4638297872340424</v>
      </c>
      <c r="X25">
        <v>189</v>
      </c>
      <c r="Y25" s="23">
        <v>7.8</v>
      </c>
      <c r="Z25" s="31">
        <f t="shared" si="3"/>
        <v>1.82010582010582</v>
      </c>
    </row>
    <row r="26" spans="1:26">
      <c r="A26" s="1" t="s">
        <v>113</v>
      </c>
      <c r="B26" s="4">
        <v>127</v>
      </c>
      <c r="C26" s="15">
        <v>3.25</v>
      </c>
      <c r="D26" s="4">
        <v>270</v>
      </c>
      <c r="E26" s="4">
        <v>205</v>
      </c>
      <c r="F26" s="2">
        <v>36.200000000000003</v>
      </c>
      <c r="G26" s="2">
        <f>Data!G26</f>
        <v>34.359699869086576</v>
      </c>
      <c r="H26" s="4">
        <v>2032</v>
      </c>
      <c r="I26" s="15">
        <v>22.2</v>
      </c>
      <c r="J26" s="15">
        <v>22.2</v>
      </c>
      <c r="K26" s="31">
        <v>16</v>
      </c>
      <c r="L26" s="32">
        <f>Data!J26</f>
        <v>0.66799653140975268</v>
      </c>
      <c r="M26">
        <v>503</v>
      </c>
      <c r="N26" s="23">
        <f t="shared" si="1"/>
        <v>11.166600000000001</v>
      </c>
      <c r="P26">
        <v>374</v>
      </c>
      <c r="Q26">
        <v>8.3000000000000007</v>
      </c>
      <c r="R26" s="31">
        <f t="shared" si="0"/>
        <v>1.3449197860962567</v>
      </c>
      <c r="T26">
        <v>379</v>
      </c>
      <c r="U26">
        <v>12</v>
      </c>
      <c r="V26" s="31">
        <f t="shared" si="2"/>
        <v>1.3271767810026385</v>
      </c>
      <c r="X26">
        <v>324</v>
      </c>
      <c r="Y26" s="23">
        <v>13.4</v>
      </c>
      <c r="Z26" s="31">
        <f t="shared" si="3"/>
        <v>1.5524691358024691</v>
      </c>
    </row>
    <row r="27" spans="1:26">
      <c r="A27" s="1" t="s">
        <v>114</v>
      </c>
      <c r="B27" s="4">
        <v>127</v>
      </c>
      <c r="C27" s="15">
        <v>3.02</v>
      </c>
      <c r="D27" s="4">
        <v>270</v>
      </c>
      <c r="E27" s="4">
        <v>205</v>
      </c>
      <c r="F27" s="2">
        <v>48.7</v>
      </c>
      <c r="G27" s="2">
        <f>Data!G27</f>
        <v>37.025215801817069</v>
      </c>
      <c r="H27" s="4">
        <v>1714</v>
      </c>
      <c r="I27" s="15">
        <v>6.35</v>
      </c>
      <c r="J27" s="15">
        <v>6.35</v>
      </c>
      <c r="K27" s="31">
        <v>13.496062992125983</v>
      </c>
      <c r="L27" s="32">
        <f>Data!J27</f>
        <v>0.61332281061786731</v>
      </c>
      <c r="M27" t="s">
        <v>115</v>
      </c>
      <c r="N27" s="23" t="s">
        <v>340</v>
      </c>
      <c r="R27" s="31"/>
      <c r="V27" s="31"/>
      <c r="Y27" s="23"/>
      <c r="Z27" s="31"/>
    </row>
    <row r="28" spans="1:26">
      <c r="A28" s="84"/>
      <c r="K28" s="31"/>
      <c r="L28" s="32"/>
      <c r="N28" s="23"/>
      <c r="Q28" s="37" t="s">
        <v>341</v>
      </c>
      <c r="R28" s="38">
        <f>AVERAGE(R10:R26)</f>
        <v>1.2095674743208893</v>
      </c>
      <c r="U28" s="34" t="s">
        <v>342</v>
      </c>
      <c r="V28" s="38">
        <f>AVERAGE(V10:V26)</f>
        <v>1.1890797603048342</v>
      </c>
      <c r="Y28" s="34" t="s">
        <v>342</v>
      </c>
      <c r="Z28" s="38">
        <f>AVERAGE(Z10:Z26)</f>
        <v>1.3946805501260593</v>
      </c>
    </row>
    <row r="29" spans="1:26">
      <c r="A29" s="83" t="s">
        <v>116</v>
      </c>
      <c r="B29" s="83">
        <v>1992</v>
      </c>
      <c r="C29" s="43" t="s">
        <v>117</v>
      </c>
      <c r="G29" s="85" t="s">
        <v>118</v>
      </c>
      <c r="K29" s="31"/>
      <c r="L29" s="32"/>
      <c r="N29" s="23"/>
      <c r="Q29" t="s">
        <v>343</v>
      </c>
      <c r="R29" s="32">
        <f>STDEV(R10:R26)</f>
        <v>0.2063882242887467</v>
      </c>
      <c r="U29" t="s">
        <v>344</v>
      </c>
      <c r="V29" s="32">
        <f>STDEV(V10:V26)</f>
        <v>0.23443843349049923</v>
      </c>
      <c r="Y29" t="s">
        <v>344</v>
      </c>
      <c r="Z29" s="32">
        <f>STDEV(Z10:Z26)</f>
        <v>0.29745828118597706</v>
      </c>
    </row>
    <row r="30" spans="1:26">
      <c r="A30" s="1">
        <v>1</v>
      </c>
      <c r="B30" s="4">
        <v>101.6</v>
      </c>
      <c r="C30" s="15">
        <v>1.6</v>
      </c>
      <c r="D30" s="4">
        <v>218</v>
      </c>
      <c r="E30" s="4">
        <v>200</v>
      </c>
      <c r="F30" s="2">
        <v>67.400000000000006</v>
      </c>
      <c r="G30" s="2">
        <f>Data!G30</f>
        <v>40.330544421530597</v>
      </c>
      <c r="H30" s="4">
        <v>808</v>
      </c>
      <c r="I30" s="15">
        <v>10</v>
      </c>
      <c r="J30" s="15">
        <v>10</v>
      </c>
      <c r="K30" s="31">
        <v>7.9527559055118111</v>
      </c>
      <c r="L30" s="32">
        <f>Data!J30</f>
        <v>0.41786820422663384</v>
      </c>
      <c r="M30">
        <v>430</v>
      </c>
      <c r="N30" s="23">
        <f t="shared" si="1"/>
        <v>4.3</v>
      </c>
      <c r="P30">
        <v>427</v>
      </c>
      <c r="Q30">
        <v>4.2</v>
      </c>
      <c r="R30" s="31">
        <f t="shared" ref="R30:R64" si="4">M30/P30</f>
        <v>1.0070257611241218</v>
      </c>
      <c r="T30">
        <v>436</v>
      </c>
      <c r="U30">
        <v>5.0999999999999996</v>
      </c>
      <c r="V30" s="31">
        <f t="shared" si="2"/>
        <v>0.98623853211009171</v>
      </c>
      <c r="X30">
        <v>397</v>
      </c>
      <c r="Y30" s="23">
        <v>5.9</v>
      </c>
      <c r="Z30" s="31">
        <f t="shared" si="3"/>
        <v>1.0831234256926952</v>
      </c>
    </row>
    <row r="31" spans="1:26">
      <c r="A31" s="1">
        <v>2</v>
      </c>
      <c r="B31" s="4">
        <v>101.6</v>
      </c>
      <c r="C31" s="15">
        <v>1.6</v>
      </c>
      <c r="D31" s="4">
        <v>218</v>
      </c>
      <c r="E31" s="4">
        <v>200</v>
      </c>
      <c r="F31" s="2">
        <v>67.400000000000006</v>
      </c>
      <c r="G31" s="2">
        <f>Data!G31</f>
        <v>40.330544421530597</v>
      </c>
      <c r="H31" s="4">
        <v>808</v>
      </c>
      <c r="I31" s="15">
        <v>30</v>
      </c>
      <c r="J31" s="15">
        <v>30</v>
      </c>
      <c r="K31" s="31">
        <v>7.9527559055118111</v>
      </c>
      <c r="L31" s="32">
        <f>Data!J31</f>
        <v>0.41786820422663384</v>
      </c>
      <c r="M31">
        <v>235</v>
      </c>
      <c r="N31" s="23">
        <f t="shared" si="1"/>
        <v>7.05</v>
      </c>
      <c r="P31">
        <v>244</v>
      </c>
      <c r="Q31">
        <v>7.4</v>
      </c>
      <c r="R31" s="31">
        <f t="shared" si="4"/>
        <v>0.96311475409836067</v>
      </c>
      <c r="T31">
        <v>224</v>
      </c>
      <c r="U31">
        <v>7.4</v>
      </c>
      <c r="V31" s="31">
        <f t="shared" si="2"/>
        <v>1.0491071428571428</v>
      </c>
      <c r="X31">
        <v>204</v>
      </c>
      <c r="Y31" s="23">
        <v>7.3</v>
      </c>
      <c r="Z31" s="31">
        <f t="shared" si="3"/>
        <v>1.1519607843137254</v>
      </c>
    </row>
    <row r="32" spans="1:26">
      <c r="A32" s="1">
        <v>3</v>
      </c>
      <c r="B32" s="4">
        <v>101.6</v>
      </c>
      <c r="C32" s="15">
        <v>1.6</v>
      </c>
      <c r="D32" s="4">
        <v>218</v>
      </c>
      <c r="E32" s="4">
        <v>200</v>
      </c>
      <c r="F32" s="2">
        <v>67.400000000000006</v>
      </c>
      <c r="G32" s="2">
        <f>Data!G32</f>
        <v>40.330544421530597</v>
      </c>
      <c r="H32" s="4">
        <v>1313</v>
      </c>
      <c r="I32" s="15">
        <v>10</v>
      </c>
      <c r="J32" s="15">
        <v>10</v>
      </c>
      <c r="K32" s="31">
        <v>12.923228346456694</v>
      </c>
      <c r="L32" s="32">
        <f>Data!J32</f>
        <v>0.67903583186827998</v>
      </c>
      <c r="M32">
        <v>350</v>
      </c>
      <c r="N32" s="23">
        <f t="shared" si="1"/>
        <v>3.5</v>
      </c>
      <c r="P32">
        <v>350</v>
      </c>
      <c r="Q32">
        <v>3.5</v>
      </c>
      <c r="R32" s="31">
        <f t="shared" si="4"/>
        <v>1</v>
      </c>
      <c r="T32">
        <v>361</v>
      </c>
      <c r="U32">
        <v>5</v>
      </c>
      <c r="V32" s="31">
        <f t="shared" si="2"/>
        <v>0.96952908587257614</v>
      </c>
      <c r="X32">
        <v>298</v>
      </c>
      <c r="Y32" s="23">
        <v>5.9</v>
      </c>
      <c r="Z32" s="31">
        <f t="shared" si="3"/>
        <v>1.174496644295302</v>
      </c>
    </row>
    <row r="33" spans="1:26">
      <c r="A33" s="1">
        <v>4</v>
      </c>
      <c r="B33" s="4">
        <v>101.6</v>
      </c>
      <c r="C33" s="15">
        <v>1.6</v>
      </c>
      <c r="D33" s="4">
        <v>218</v>
      </c>
      <c r="E33" s="4">
        <v>200</v>
      </c>
      <c r="F33" s="2">
        <v>67.400000000000006</v>
      </c>
      <c r="G33" s="2">
        <f>Data!G33</f>
        <v>40.330544421530597</v>
      </c>
      <c r="H33" s="4">
        <v>1313</v>
      </c>
      <c r="I33" s="15">
        <v>30</v>
      </c>
      <c r="J33" s="15">
        <v>30</v>
      </c>
      <c r="K33" s="31">
        <v>12.923228346456694</v>
      </c>
      <c r="L33" s="32">
        <f>Data!J33</f>
        <v>0.67903583186827998</v>
      </c>
      <c r="M33">
        <v>190</v>
      </c>
      <c r="N33" s="23">
        <f t="shared" si="1"/>
        <v>5.7</v>
      </c>
      <c r="P33">
        <v>170</v>
      </c>
      <c r="Q33">
        <v>5.0999999999999996</v>
      </c>
      <c r="R33" s="31">
        <f t="shared" si="4"/>
        <v>1.1176470588235294</v>
      </c>
      <c r="T33">
        <v>178</v>
      </c>
      <c r="U33">
        <v>6.4</v>
      </c>
      <c r="V33" s="31">
        <f t="shared" si="2"/>
        <v>1.0674157303370786</v>
      </c>
      <c r="X33">
        <v>153</v>
      </c>
      <c r="Y33" s="23">
        <v>6.3</v>
      </c>
      <c r="Z33" s="31">
        <f t="shared" si="3"/>
        <v>1.2418300653594772</v>
      </c>
    </row>
    <row r="34" spans="1:26">
      <c r="A34" s="1">
        <v>5</v>
      </c>
      <c r="B34" s="4">
        <v>101.6</v>
      </c>
      <c r="C34" s="15">
        <v>1.6</v>
      </c>
      <c r="D34" s="4">
        <v>218</v>
      </c>
      <c r="E34" s="4">
        <v>200</v>
      </c>
      <c r="F34" s="2">
        <v>67.400000000000006</v>
      </c>
      <c r="G34" s="2">
        <f>Data!G34</f>
        <v>40.330544421530597</v>
      </c>
      <c r="H34" s="4">
        <v>1565</v>
      </c>
      <c r="I34" s="15">
        <v>10</v>
      </c>
      <c r="J34" s="15">
        <v>10</v>
      </c>
      <c r="K34" s="31">
        <v>15.403543307086615</v>
      </c>
      <c r="L34" s="32">
        <f>Data!J34</f>
        <v>0.80936106387955697</v>
      </c>
      <c r="M34">
        <v>315</v>
      </c>
      <c r="N34" s="23">
        <f t="shared" si="1"/>
        <v>3.15</v>
      </c>
      <c r="P34">
        <v>302</v>
      </c>
      <c r="Q34">
        <v>3</v>
      </c>
      <c r="R34" s="31">
        <f t="shared" si="4"/>
        <v>1.0430463576158941</v>
      </c>
      <c r="T34">
        <v>316</v>
      </c>
      <c r="U34">
        <v>4.7</v>
      </c>
      <c r="V34" s="31">
        <f t="shared" si="2"/>
        <v>0.99683544303797467</v>
      </c>
      <c r="X34">
        <v>245</v>
      </c>
      <c r="Y34" s="23">
        <v>5.5</v>
      </c>
      <c r="Z34" s="31">
        <f t="shared" si="3"/>
        <v>1.2857142857142858</v>
      </c>
    </row>
    <row r="35" spans="1:26">
      <c r="A35" s="1">
        <v>6</v>
      </c>
      <c r="B35" s="4">
        <v>101.6</v>
      </c>
      <c r="C35" s="15">
        <v>1.6</v>
      </c>
      <c r="D35" s="4">
        <v>218</v>
      </c>
      <c r="E35" s="4">
        <v>200</v>
      </c>
      <c r="F35" s="2">
        <v>67.400000000000006</v>
      </c>
      <c r="G35" s="2">
        <f>Data!G35</f>
        <v>40.330544421530597</v>
      </c>
      <c r="H35" s="4">
        <v>1818</v>
      </c>
      <c r="I35" s="15">
        <v>10</v>
      </c>
      <c r="J35" s="15">
        <v>10</v>
      </c>
      <c r="K35" s="31">
        <v>17.893700787401574</v>
      </c>
      <c r="L35" s="32">
        <f>Data!J35</f>
        <v>0.94020345950992612</v>
      </c>
      <c r="M35">
        <v>280</v>
      </c>
      <c r="N35" s="23">
        <f t="shared" si="1"/>
        <v>2.8</v>
      </c>
      <c r="P35">
        <v>258</v>
      </c>
      <c r="Q35">
        <v>2.5</v>
      </c>
      <c r="R35" s="31">
        <f t="shared" si="4"/>
        <v>1.0852713178294573</v>
      </c>
      <c r="T35">
        <v>270</v>
      </c>
      <c r="U35">
        <v>4.3</v>
      </c>
      <c r="V35" s="31">
        <f t="shared" si="2"/>
        <v>1.037037037037037</v>
      </c>
      <c r="X35">
        <v>199</v>
      </c>
      <c r="Y35" s="23">
        <v>5</v>
      </c>
      <c r="Z35" s="31">
        <f t="shared" si="3"/>
        <v>1.4070351758793971</v>
      </c>
    </row>
    <row r="36" spans="1:26">
      <c r="A36" s="1">
        <v>7</v>
      </c>
      <c r="B36" s="4">
        <v>101.6</v>
      </c>
      <c r="C36" s="15">
        <v>1.6</v>
      </c>
      <c r="D36" s="4">
        <v>218</v>
      </c>
      <c r="E36" s="4">
        <v>200</v>
      </c>
      <c r="F36" s="2">
        <v>67.400000000000006</v>
      </c>
      <c r="G36" s="2">
        <f>Data!G36</f>
        <v>40.330544421530597</v>
      </c>
      <c r="H36" s="4">
        <v>1818</v>
      </c>
      <c r="I36" s="15">
        <v>30</v>
      </c>
      <c r="J36" s="15">
        <v>30</v>
      </c>
      <c r="K36" s="31">
        <v>17.893700787401574</v>
      </c>
      <c r="L36" s="32">
        <f>Data!J36</f>
        <v>0.94020345950992612</v>
      </c>
      <c r="M36">
        <v>140</v>
      </c>
      <c r="N36" s="23">
        <f t="shared" si="1"/>
        <v>4.2</v>
      </c>
      <c r="P36">
        <v>130</v>
      </c>
      <c r="Q36">
        <v>3.9</v>
      </c>
      <c r="R36" s="31">
        <f t="shared" si="4"/>
        <v>1.0769230769230769</v>
      </c>
      <c r="T36">
        <v>136</v>
      </c>
      <c r="U36">
        <v>5.3</v>
      </c>
      <c r="V36" s="31">
        <f t="shared" si="2"/>
        <v>1.0294117647058822</v>
      </c>
      <c r="X36">
        <v>112</v>
      </c>
      <c r="Y36" s="23">
        <v>5.2</v>
      </c>
      <c r="Z36" s="31">
        <f t="shared" si="3"/>
        <v>1.25</v>
      </c>
    </row>
    <row r="37" spans="1:26">
      <c r="A37" s="1">
        <v>8</v>
      </c>
      <c r="B37" s="4">
        <v>101.6</v>
      </c>
      <c r="C37" s="15">
        <v>1.6</v>
      </c>
      <c r="D37" s="4">
        <v>218</v>
      </c>
      <c r="E37" s="4">
        <v>200</v>
      </c>
      <c r="F37" s="2">
        <v>67.400000000000006</v>
      </c>
      <c r="G37" s="2">
        <f>Data!G37</f>
        <v>40.330544421530597</v>
      </c>
      <c r="H37" s="4">
        <v>2323</v>
      </c>
      <c r="I37" s="15">
        <v>10</v>
      </c>
      <c r="J37" s="15">
        <v>10</v>
      </c>
      <c r="K37" s="31">
        <v>22.864173228346459</v>
      </c>
      <c r="L37" s="32">
        <f>Data!J37</f>
        <v>1.2013710871515724</v>
      </c>
      <c r="M37">
        <v>220</v>
      </c>
      <c r="N37" s="23">
        <f t="shared" si="1"/>
        <v>2.2000000000000002</v>
      </c>
      <c r="P37">
        <v>181</v>
      </c>
      <c r="Q37">
        <v>1.8</v>
      </c>
      <c r="R37" s="31">
        <f t="shared" si="4"/>
        <v>1.2154696132596685</v>
      </c>
      <c r="T37">
        <v>189</v>
      </c>
      <c r="U37">
        <v>3.3</v>
      </c>
      <c r="V37" s="31">
        <f t="shared" si="2"/>
        <v>1.164021164021164</v>
      </c>
      <c r="X37">
        <v>130</v>
      </c>
      <c r="Y37" s="23">
        <v>4</v>
      </c>
      <c r="Z37" s="31">
        <f t="shared" si="3"/>
        <v>1.6923076923076923</v>
      </c>
    </row>
    <row r="38" spans="1:26">
      <c r="A38" s="1">
        <v>9</v>
      </c>
      <c r="B38" s="4">
        <v>101.6</v>
      </c>
      <c r="C38" s="15">
        <v>1.6</v>
      </c>
      <c r="D38" s="4">
        <v>218</v>
      </c>
      <c r="E38" s="4">
        <v>200</v>
      </c>
      <c r="F38" s="2">
        <v>67.400000000000006</v>
      </c>
      <c r="G38" s="2">
        <f>Data!G38</f>
        <v>40.330544421530597</v>
      </c>
      <c r="H38" s="4">
        <v>2323</v>
      </c>
      <c r="I38" s="15">
        <v>30</v>
      </c>
      <c r="J38" s="15">
        <v>30</v>
      </c>
      <c r="K38" s="31">
        <v>22.864173228346459</v>
      </c>
      <c r="L38" s="32">
        <f>Data!J38</f>
        <v>1.2013710871515724</v>
      </c>
      <c r="M38">
        <v>126</v>
      </c>
      <c r="N38" s="23">
        <f t="shared" si="1"/>
        <v>3.78</v>
      </c>
      <c r="P38">
        <v>99</v>
      </c>
      <c r="Q38">
        <v>2.9</v>
      </c>
      <c r="R38" s="31">
        <f t="shared" si="4"/>
        <v>1.2727272727272727</v>
      </c>
      <c r="T38">
        <v>99</v>
      </c>
      <c r="U38">
        <v>4.2</v>
      </c>
      <c r="V38" s="31">
        <f t="shared" si="2"/>
        <v>1.2727272727272727</v>
      </c>
      <c r="X38">
        <v>80</v>
      </c>
      <c r="Y38" s="23">
        <v>4.3</v>
      </c>
      <c r="Z38" s="31">
        <f t="shared" si="3"/>
        <v>1.575</v>
      </c>
    </row>
    <row r="39" spans="1:26">
      <c r="A39" s="1">
        <v>10</v>
      </c>
      <c r="B39" s="4">
        <v>76.099999999999994</v>
      </c>
      <c r="C39" s="15">
        <v>2.6</v>
      </c>
      <c r="D39" s="4">
        <v>341</v>
      </c>
      <c r="E39" s="4">
        <v>201</v>
      </c>
      <c r="F39" s="2">
        <v>85</v>
      </c>
      <c r="G39" s="2">
        <f>Data!G39</f>
        <v>42.950434869912755</v>
      </c>
      <c r="H39" s="4">
        <v>1755</v>
      </c>
      <c r="I39" s="15">
        <v>10</v>
      </c>
      <c r="J39" s="15">
        <v>10</v>
      </c>
      <c r="K39" s="31">
        <v>23.061760840998687</v>
      </c>
      <c r="L39" s="32">
        <f>Data!J39</f>
        <v>1.2206779731809831</v>
      </c>
      <c r="M39">
        <v>190</v>
      </c>
      <c r="N39" s="23">
        <f t="shared" si="1"/>
        <v>1.9</v>
      </c>
      <c r="P39">
        <v>160</v>
      </c>
      <c r="Q39">
        <v>1.6</v>
      </c>
      <c r="R39" s="31">
        <f t="shared" si="4"/>
        <v>1.1875</v>
      </c>
      <c r="T39">
        <v>169</v>
      </c>
      <c r="U39">
        <v>2.9</v>
      </c>
      <c r="V39" s="31">
        <f t="shared" si="2"/>
        <v>1.1242603550295858</v>
      </c>
      <c r="X39">
        <v>133</v>
      </c>
      <c r="Y39" s="23">
        <v>3.7</v>
      </c>
      <c r="Z39" s="31">
        <f t="shared" si="3"/>
        <v>1.4285714285714286</v>
      </c>
    </row>
    <row r="40" spans="1:26">
      <c r="A40" s="1">
        <v>11</v>
      </c>
      <c r="B40" s="4">
        <v>76.099999999999994</v>
      </c>
      <c r="C40" s="15">
        <v>2.6</v>
      </c>
      <c r="D40" s="4">
        <v>341</v>
      </c>
      <c r="E40" s="4">
        <v>201</v>
      </c>
      <c r="F40" s="2">
        <v>85</v>
      </c>
      <c r="G40" s="2">
        <f>Data!G40</f>
        <v>42.950434869912755</v>
      </c>
      <c r="H40" s="4">
        <v>1375</v>
      </c>
      <c r="I40" s="15">
        <v>10</v>
      </c>
      <c r="J40" s="15">
        <v>10</v>
      </c>
      <c r="K40" s="31">
        <v>18.068331143232591</v>
      </c>
      <c r="L40" s="32">
        <f>Data!J40</f>
        <v>0.95637163140960224</v>
      </c>
      <c r="M40">
        <v>241</v>
      </c>
      <c r="N40" s="23">
        <f t="shared" si="1"/>
        <v>2.41</v>
      </c>
      <c r="P40">
        <v>219</v>
      </c>
      <c r="Q40">
        <v>2.1</v>
      </c>
      <c r="R40" s="31">
        <f t="shared" si="4"/>
        <v>1.1004566210045663</v>
      </c>
      <c r="T40">
        <v>230</v>
      </c>
      <c r="U40">
        <v>3.6</v>
      </c>
      <c r="V40" s="31">
        <f t="shared" si="2"/>
        <v>1.0478260869565217</v>
      </c>
      <c r="X40">
        <v>187</v>
      </c>
      <c r="Y40" s="23">
        <v>4.3</v>
      </c>
      <c r="Z40" s="31">
        <f t="shared" si="3"/>
        <v>1.2887700534759359</v>
      </c>
    </row>
    <row r="41" spans="1:26">
      <c r="A41" s="1">
        <v>12</v>
      </c>
      <c r="B41" s="4">
        <v>76.099999999999994</v>
      </c>
      <c r="C41" s="15">
        <v>2.6</v>
      </c>
      <c r="D41" s="4">
        <v>341</v>
      </c>
      <c r="E41" s="4">
        <v>201</v>
      </c>
      <c r="F41" s="2">
        <v>85</v>
      </c>
      <c r="G41" s="2">
        <f>Data!G41</f>
        <v>42.950434869912755</v>
      </c>
      <c r="H41" s="4">
        <v>995</v>
      </c>
      <c r="I41" s="15">
        <v>10</v>
      </c>
      <c r="J41" s="15">
        <v>10</v>
      </c>
      <c r="K41" s="31">
        <v>13.074901445466493</v>
      </c>
      <c r="L41" s="32">
        <f>Data!J41</f>
        <v>0.69206528963822123</v>
      </c>
      <c r="M41">
        <v>279</v>
      </c>
      <c r="N41" s="23">
        <f t="shared" si="1"/>
        <v>2.79</v>
      </c>
      <c r="P41">
        <v>291</v>
      </c>
      <c r="Q41">
        <v>2.9</v>
      </c>
      <c r="R41" s="31">
        <f t="shared" si="4"/>
        <v>0.95876288659793818</v>
      </c>
      <c r="T41">
        <v>303</v>
      </c>
      <c r="U41">
        <v>4.0999999999999996</v>
      </c>
      <c r="V41" s="31">
        <f t="shared" si="2"/>
        <v>0.92079207920792083</v>
      </c>
      <c r="X41">
        <v>263</v>
      </c>
      <c r="Y41" s="23">
        <v>4.7</v>
      </c>
      <c r="Z41" s="31">
        <f t="shared" si="3"/>
        <v>1.0608365019011408</v>
      </c>
    </row>
    <row r="42" spans="1:26">
      <c r="A42" s="1">
        <v>13</v>
      </c>
      <c r="B42" s="4">
        <v>76.099999999999994</v>
      </c>
      <c r="C42" s="15">
        <v>2.6</v>
      </c>
      <c r="D42" s="4">
        <v>341</v>
      </c>
      <c r="E42" s="4">
        <v>201</v>
      </c>
      <c r="F42" s="2">
        <v>85</v>
      </c>
      <c r="G42" s="2">
        <f>Data!G42</f>
        <v>42.950434869912755</v>
      </c>
      <c r="H42" s="4">
        <v>615</v>
      </c>
      <c r="I42" s="15">
        <v>10</v>
      </c>
      <c r="J42" s="15">
        <v>10</v>
      </c>
      <c r="K42" s="31">
        <v>8.0814717477003946</v>
      </c>
      <c r="L42" s="32">
        <f>Data!J42</f>
        <v>0.42775894786684027</v>
      </c>
      <c r="M42">
        <v>327</v>
      </c>
      <c r="N42" s="23">
        <f t="shared" si="1"/>
        <v>3.27</v>
      </c>
      <c r="P42">
        <v>350</v>
      </c>
      <c r="Q42">
        <v>3.5</v>
      </c>
      <c r="R42" s="31">
        <f t="shared" si="4"/>
        <v>0.93428571428571427</v>
      </c>
      <c r="T42">
        <v>361</v>
      </c>
      <c r="U42">
        <v>4.0999999999999996</v>
      </c>
      <c r="V42" s="31">
        <f t="shared" si="2"/>
        <v>0.90581717451523547</v>
      </c>
      <c r="X42">
        <v>334</v>
      </c>
      <c r="Y42" s="23">
        <v>4.5999999999999996</v>
      </c>
      <c r="Z42" s="31">
        <f t="shared" si="3"/>
        <v>0.97904191616766467</v>
      </c>
    </row>
    <row r="43" spans="1:26">
      <c r="A43" s="1">
        <v>14</v>
      </c>
      <c r="B43" s="4">
        <v>76.099999999999994</v>
      </c>
      <c r="C43" s="15">
        <v>2.6</v>
      </c>
      <c r="D43" s="4">
        <v>341</v>
      </c>
      <c r="E43" s="4">
        <v>201</v>
      </c>
      <c r="F43" s="2">
        <v>85</v>
      </c>
      <c r="G43" s="2">
        <f>Data!G43</f>
        <v>42.950434869912755</v>
      </c>
      <c r="H43" s="4">
        <v>520</v>
      </c>
      <c r="I43" s="15">
        <v>10</v>
      </c>
      <c r="J43" s="15">
        <v>10</v>
      </c>
      <c r="K43" s="31">
        <v>6.8331143232588705</v>
      </c>
      <c r="L43" s="32">
        <f>Data!J43</f>
        <v>0.36168236242399504</v>
      </c>
      <c r="M43">
        <v>425</v>
      </c>
      <c r="N43" s="23">
        <f t="shared" si="1"/>
        <v>4.25</v>
      </c>
      <c r="P43">
        <v>386</v>
      </c>
      <c r="Q43">
        <v>3.8</v>
      </c>
      <c r="R43" s="31">
        <f t="shared" si="4"/>
        <v>1.1010362694300517</v>
      </c>
      <c r="T43">
        <v>368</v>
      </c>
      <c r="U43">
        <v>4.2</v>
      </c>
      <c r="V43" s="31">
        <f t="shared" si="2"/>
        <v>1.1548913043478262</v>
      </c>
      <c r="X43">
        <v>346</v>
      </c>
      <c r="Y43" s="23">
        <v>4.5999999999999996</v>
      </c>
      <c r="Z43" s="31">
        <f t="shared" si="3"/>
        <v>1.2283236994219653</v>
      </c>
    </row>
    <row r="44" spans="1:26">
      <c r="A44" s="1">
        <v>15</v>
      </c>
      <c r="B44" s="4">
        <v>76.099999999999994</v>
      </c>
      <c r="C44" s="15">
        <v>3.2</v>
      </c>
      <c r="D44" s="4">
        <v>332</v>
      </c>
      <c r="E44" s="4">
        <v>236</v>
      </c>
      <c r="F44" s="2">
        <v>85</v>
      </c>
      <c r="G44" s="2">
        <f>Data!G44</f>
        <v>42.950434869912755</v>
      </c>
      <c r="H44" s="4">
        <v>1755</v>
      </c>
      <c r="I44" s="15">
        <v>10</v>
      </c>
      <c r="J44" s="15">
        <v>10</v>
      </c>
      <c r="K44" s="31">
        <v>23.061760840998687</v>
      </c>
      <c r="L44" s="32">
        <f>Data!J44</f>
        <v>1.1068055260823593</v>
      </c>
      <c r="M44">
        <v>185</v>
      </c>
      <c r="N44" s="23">
        <f t="shared" si="1"/>
        <v>1.85</v>
      </c>
      <c r="P44">
        <v>197</v>
      </c>
      <c r="Q44">
        <v>1.9</v>
      </c>
      <c r="R44" s="31">
        <f t="shared" si="4"/>
        <v>0.93908629441624369</v>
      </c>
      <c r="T44">
        <v>215</v>
      </c>
      <c r="U44">
        <v>3.3</v>
      </c>
      <c r="V44" s="31">
        <f t="shared" si="2"/>
        <v>0.86046511627906974</v>
      </c>
      <c r="X44">
        <v>171</v>
      </c>
      <c r="Y44" s="23">
        <v>4.2</v>
      </c>
      <c r="Z44" s="31">
        <f t="shared" si="3"/>
        <v>1.0818713450292399</v>
      </c>
    </row>
    <row r="45" spans="1:26">
      <c r="A45" s="1">
        <v>16</v>
      </c>
      <c r="B45" s="4">
        <v>76.099999999999994</v>
      </c>
      <c r="C45" s="15">
        <v>3.2</v>
      </c>
      <c r="D45" s="4">
        <v>332</v>
      </c>
      <c r="E45" s="4">
        <v>236</v>
      </c>
      <c r="F45" s="2">
        <v>85</v>
      </c>
      <c r="G45" s="2">
        <f>Data!G45</f>
        <v>42.950434869912755</v>
      </c>
      <c r="H45" s="4">
        <v>1375</v>
      </c>
      <c r="I45" s="15">
        <v>10</v>
      </c>
      <c r="J45" s="15">
        <v>10</v>
      </c>
      <c r="K45" s="31">
        <v>18.068331143232591</v>
      </c>
      <c r="L45" s="32">
        <f>Data!J45</f>
        <v>0.86715532670270323</v>
      </c>
      <c r="M45">
        <v>237</v>
      </c>
      <c r="N45" s="23">
        <f t="shared" si="1"/>
        <v>2.37</v>
      </c>
      <c r="P45">
        <v>258</v>
      </c>
      <c r="Q45">
        <v>2.6</v>
      </c>
      <c r="R45" s="31">
        <f t="shared" si="4"/>
        <v>0.91860465116279066</v>
      </c>
      <c r="T45">
        <v>278</v>
      </c>
      <c r="U45">
        <v>4</v>
      </c>
      <c r="V45" s="31">
        <f t="shared" si="2"/>
        <v>0.85251798561151082</v>
      </c>
      <c r="X45">
        <v>230</v>
      </c>
      <c r="Y45" s="23">
        <v>4.8</v>
      </c>
      <c r="Z45" s="31">
        <f t="shared" si="3"/>
        <v>1.0304347826086957</v>
      </c>
    </row>
    <row r="46" spans="1:26">
      <c r="A46" s="1">
        <v>17</v>
      </c>
      <c r="B46" s="4">
        <v>76.099999999999994</v>
      </c>
      <c r="C46" s="15">
        <v>3.2</v>
      </c>
      <c r="D46" s="4">
        <v>332</v>
      </c>
      <c r="E46" s="4">
        <v>236</v>
      </c>
      <c r="F46" s="2">
        <v>85</v>
      </c>
      <c r="G46" s="2">
        <f>Data!G46</f>
        <v>42.950434869912755</v>
      </c>
      <c r="H46" s="4">
        <v>995</v>
      </c>
      <c r="I46" s="15">
        <v>10</v>
      </c>
      <c r="J46" s="15">
        <v>10</v>
      </c>
      <c r="K46" s="31">
        <v>13.074901445466493</v>
      </c>
      <c r="L46" s="32">
        <f>Data!J46</f>
        <v>0.62750512732304708</v>
      </c>
      <c r="M46">
        <v>306</v>
      </c>
      <c r="N46" s="23">
        <f t="shared" si="1"/>
        <v>3.06</v>
      </c>
      <c r="P46">
        <v>326</v>
      </c>
      <c r="Q46">
        <v>3.3</v>
      </c>
      <c r="R46" s="31">
        <f t="shared" si="4"/>
        <v>0.93865030674846628</v>
      </c>
      <c r="T46">
        <v>340</v>
      </c>
      <c r="U46">
        <v>4.4000000000000004</v>
      </c>
      <c r="V46" s="31">
        <f t="shared" si="2"/>
        <v>0.9</v>
      </c>
      <c r="X46">
        <v>299</v>
      </c>
      <c r="Y46" s="23">
        <v>5.0999999999999996</v>
      </c>
      <c r="Z46" s="31">
        <f t="shared" si="3"/>
        <v>1.0234113712374582</v>
      </c>
    </row>
    <row r="47" spans="1:26">
      <c r="A47" s="1">
        <v>18</v>
      </c>
      <c r="B47" s="4">
        <v>76.099999999999994</v>
      </c>
      <c r="C47" s="15">
        <v>3.2</v>
      </c>
      <c r="D47" s="4">
        <v>332</v>
      </c>
      <c r="E47" s="4">
        <v>236</v>
      </c>
      <c r="F47" s="2">
        <v>85</v>
      </c>
      <c r="G47" s="2">
        <f>Data!G47</f>
        <v>42.950434869912755</v>
      </c>
      <c r="H47" s="4">
        <v>615</v>
      </c>
      <c r="I47" s="15">
        <v>10</v>
      </c>
      <c r="J47" s="15">
        <v>10</v>
      </c>
      <c r="K47" s="31">
        <v>8.0814717477003946</v>
      </c>
      <c r="L47" s="32">
        <f>Data!J47</f>
        <v>0.38785492794339088</v>
      </c>
      <c r="M47">
        <v>388</v>
      </c>
      <c r="N47" s="23">
        <f t="shared" si="1"/>
        <v>3.88</v>
      </c>
      <c r="P47">
        <v>378</v>
      </c>
      <c r="Q47">
        <v>3.7</v>
      </c>
      <c r="R47" s="31">
        <f t="shared" si="4"/>
        <v>1.0264550264550265</v>
      </c>
      <c r="T47">
        <v>387</v>
      </c>
      <c r="U47">
        <v>4.4000000000000004</v>
      </c>
      <c r="V47" s="31">
        <f t="shared" si="2"/>
        <v>1.0025839793281655</v>
      </c>
      <c r="X47">
        <v>360</v>
      </c>
      <c r="Y47" s="23">
        <v>4.9000000000000004</v>
      </c>
      <c r="Z47" s="31">
        <f t="shared" si="3"/>
        <v>1.0777777777777777</v>
      </c>
    </row>
    <row r="48" spans="1:26">
      <c r="A48" s="84"/>
      <c r="K48" s="31"/>
      <c r="L48" s="32"/>
      <c r="N48" s="23"/>
      <c r="Q48" s="37" t="s">
        <v>345</v>
      </c>
      <c r="R48" s="38">
        <f>AVERAGE(R30:R47)</f>
        <v>1.049225721250121</v>
      </c>
      <c r="U48" s="34" t="s">
        <v>346</v>
      </c>
      <c r="V48" s="38">
        <f>AVERAGE(V30:V47)</f>
        <v>1.0189709585545585</v>
      </c>
      <c r="Y48" s="34" t="s">
        <v>346</v>
      </c>
      <c r="Z48" s="38">
        <f>AVERAGE(Z30:Z47)</f>
        <v>1.2255837194307713</v>
      </c>
    </row>
    <row r="49" spans="1:26">
      <c r="A49" s="83" t="s">
        <v>120</v>
      </c>
      <c r="B49" s="83">
        <v>1994</v>
      </c>
      <c r="C49" s="42" t="s">
        <v>121</v>
      </c>
      <c r="G49" s="85" t="s">
        <v>118</v>
      </c>
      <c r="K49" s="31"/>
      <c r="L49" s="32"/>
      <c r="N49" s="23"/>
      <c r="Q49" t="s">
        <v>343</v>
      </c>
      <c r="R49" s="32">
        <f>STDEV(R30:R47)</f>
        <v>0.10396735984593193</v>
      </c>
      <c r="U49" t="s">
        <v>344</v>
      </c>
      <c r="V49" s="32">
        <f>STDEV(V30:V47)</f>
        <v>0.11199191229611033</v>
      </c>
      <c r="Y49" t="s">
        <v>344</v>
      </c>
      <c r="Z49" s="32">
        <f>STDEV(Z30:Z47)</f>
        <v>0.19707175840333732</v>
      </c>
    </row>
    <row r="50" spans="1:26">
      <c r="A50" s="1" t="s">
        <v>122</v>
      </c>
      <c r="B50" s="4">
        <v>76</v>
      </c>
      <c r="C50" s="15">
        <v>2.2000000000000002</v>
      </c>
      <c r="D50" s="4">
        <v>300</v>
      </c>
      <c r="E50" s="4">
        <v>167</v>
      </c>
      <c r="F50" s="2">
        <v>57</v>
      </c>
      <c r="G50" s="2">
        <f>Data!G50</f>
        <v>38.574178676770629</v>
      </c>
      <c r="H50" s="4">
        <v>611</v>
      </c>
      <c r="I50" s="15">
        <v>15</v>
      </c>
      <c r="J50" s="15">
        <v>15</v>
      </c>
      <c r="K50" s="31">
        <v>8.0394736842105257</v>
      </c>
      <c r="L50" s="32">
        <f>Data!J50</f>
        <v>0.40656872436178254</v>
      </c>
      <c r="M50">
        <v>246</v>
      </c>
      <c r="N50" s="23">
        <f t="shared" si="1"/>
        <v>3.69</v>
      </c>
      <c r="P50">
        <v>232</v>
      </c>
      <c r="Q50">
        <v>3.5</v>
      </c>
      <c r="R50" s="31">
        <f t="shared" si="4"/>
        <v>1.0603448275862069</v>
      </c>
      <c r="T50">
        <v>217</v>
      </c>
      <c r="U50">
        <v>3.7</v>
      </c>
      <c r="V50" s="31">
        <f t="shared" si="2"/>
        <v>1.1336405529953917</v>
      </c>
      <c r="X50">
        <v>202</v>
      </c>
      <c r="Y50" s="23">
        <v>3.9</v>
      </c>
      <c r="Z50" s="31">
        <f t="shared" si="3"/>
        <v>1.2178217821782178</v>
      </c>
    </row>
    <row r="51" spans="1:26">
      <c r="A51" s="1" t="s">
        <v>123</v>
      </c>
      <c r="B51" s="4">
        <v>76</v>
      </c>
      <c r="C51" s="15">
        <v>2.2000000000000002</v>
      </c>
      <c r="D51" s="4">
        <v>300</v>
      </c>
      <c r="E51" s="4">
        <v>167</v>
      </c>
      <c r="F51" s="2">
        <v>57</v>
      </c>
      <c r="G51" s="2">
        <f>Data!G51</f>
        <v>38.574178676770629</v>
      </c>
      <c r="H51" s="4">
        <v>841</v>
      </c>
      <c r="I51" s="15">
        <v>15</v>
      </c>
      <c r="J51" s="15">
        <v>15</v>
      </c>
      <c r="K51" s="31">
        <v>11.065789473684211</v>
      </c>
      <c r="L51" s="32">
        <f>Data!J51</f>
        <v>0.5596142343506697</v>
      </c>
      <c r="M51">
        <v>208</v>
      </c>
      <c r="N51" s="23">
        <f t="shared" si="1"/>
        <v>3.12</v>
      </c>
      <c r="P51">
        <v>232</v>
      </c>
      <c r="Q51">
        <v>3.5</v>
      </c>
      <c r="R51" s="31">
        <f t="shared" si="4"/>
        <v>0.89655172413793105</v>
      </c>
      <c r="T51">
        <v>198</v>
      </c>
      <c r="U51">
        <v>3.7</v>
      </c>
      <c r="V51" s="31">
        <f t="shared" si="2"/>
        <v>1.0505050505050506</v>
      </c>
      <c r="X51">
        <v>178</v>
      </c>
      <c r="Y51" s="23">
        <v>3.9</v>
      </c>
      <c r="Z51" s="31">
        <f t="shared" si="3"/>
        <v>1.1685393258426966</v>
      </c>
    </row>
    <row r="52" spans="1:26">
      <c r="A52" s="1" t="s">
        <v>124</v>
      </c>
      <c r="B52" s="4">
        <v>76</v>
      </c>
      <c r="C52" s="15">
        <v>2.2000000000000002</v>
      </c>
      <c r="D52" s="4">
        <v>300</v>
      </c>
      <c r="E52" s="4">
        <v>167</v>
      </c>
      <c r="F52" s="2">
        <v>57</v>
      </c>
      <c r="G52" s="2">
        <f>Data!G52</f>
        <v>38.574178676770629</v>
      </c>
      <c r="H52" s="4">
        <v>1071</v>
      </c>
      <c r="I52" s="15">
        <v>15</v>
      </c>
      <c r="J52" s="15">
        <v>15</v>
      </c>
      <c r="K52" s="31">
        <v>14.092105263157896</v>
      </c>
      <c r="L52" s="32">
        <f>Data!J52</f>
        <v>0.7126597443395567</v>
      </c>
      <c r="M52">
        <v>184</v>
      </c>
      <c r="N52" s="23">
        <f t="shared" si="1"/>
        <v>2.76</v>
      </c>
      <c r="P52">
        <v>169</v>
      </c>
      <c r="Q52">
        <v>2.5</v>
      </c>
      <c r="R52" s="31">
        <f t="shared" si="4"/>
        <v>1.0887573964497042</v>
      </c>
      <c r="T52">
        <v>175</v>
      </c>
      <c r="U52">
        <v>3.5</v>
      </c>
      <c r="V52" s="31">
        <f t="shared" si="2"/>
        <v>1.0514285714285714</v>
      </c>
      <c r="X52">
        <v>152</v>
      </c>
      <c r="Y52" s="23">
        <v>3.8</v>
      </c>
      <c r="Z52" s="31">
        <f t="shared" si="3"/>
        <v>1.2105263157894737</v>
      </c>
    </row>
    <row r="53" spans="1:26">
      <c r="A53" s="1" t="s">
        <v>125</v>
      </c>
      <c r="B53" s="4">
        <v>76</v>
      </c>
      <c r="C53" s="15">
        <v>2.2000000000000002</v>
      </c>
      <c r="D53" s="4">
        <v>300</v>
      </c>
      <c r="E53" s="4">
        <v>167</v>
      </c>
      <c r="F53" s="2">
        <v>57</v>
      </c>
      <c r="G53" s="2">
        <f>Data!G53</f>
        <v>38.574178676770629</v>
      </c>
      <c r="H53" s="4">
        <v>1286</v>
      </c>
      <c r="I53" s="15">
        <v>15</v>
      </c>
      <c r="J53" s="15">
        <v>15</v>
      </c>
      <c r="K53" s="31">
        <v>16.921052631578949</v>
      </c>
      <c r="L53" s="32">
        <f>Data!J53</f>
        <v>0.85572402541612502</v>
      </c>
      <c r="M53">
        <v>162</v>
      </c>
      <c r="N53" s="23">
        <f t="shared" si="1"/>
        <v>2.4300000000000002</v>
      </c>
      <c r="P53">
        <v>151</v>
      </c>
      <c r="Q53">
        <v>2.1</v>
      </c>
      <c r="R53" s="31">
        <f t="shared" si="4"/>
        <v>1.0728476821192052</v>
      </c>
      <c r="T53">
        <v>152</v>
      </c>
      <c r="U53">
        <v>3.3</v>
      </c>
      <c r="V53" s="31">
        <f t="shared" si="2"/>
        <v>1.0657894736842106</v>
      </c>
      <c r="X53">
        <v>129</v>
      </c>
      <c r="Y53" s="23">
        <v>3.6</v>
      </c>
      <c r="Z53" s="31">
        <f t="shared" si="3"/>
        <v>1.2558139534883721</v>
      </c>
    </row>
    <row r="54" spans="1:26">
      <c r="A54" s="1" t="s">
        <v>126</v>
      </c>
      <c r="B54" s="4">
        <v>76</v>
      </c>
      <c r="C54" s="15">
        <v>2.2000000000000002</v>
      </c>
      <c r="D54" s="4">
        <v>300</v>
      </c>
      <c r="E54" s="4">
        <v>167</v>
      </c>
      <c r="F54" s="2">
        <v>57</v>
      </c>
      <c r="G54" s="2">
        <f>Data!G54</f>
        <v>38.574178676770629</v>
      </c>
      <c r="H54" s="4">
        <v>1526</v>
      </c>
      <c r="I54" s="15">
        <v>15</v>
      </c>
      <c r="J54" s="15">
        <v>15</v>
      </c>
      <c r="K54" s="31">
        <v>20.078947368421051</v>
      </c>
      <c r="L54" s="32">
        <f>Data!J54</f>
        <v>1.0154236880132246</v>
      </c>
      <c r="M54">
        <v>141</v>
      </c>
      <c r="N54" s="23">
        <f t="shared" si="1"/>
        <v>2.1150000000000002</v>
      </c>
      <c r="P54">
        <v>124</v>
      </c>
      <c r="Q54">
        <v>1.8</v>
      </c>
      <c r="R54" s="31">
        <f t="shared" si="4"/>
        <v>1.1370967741935485</v>
      </c>
      <c r="T54">
        <v>128</v>
      </c>
      <c r="U54">
        <v>2.9</v>
      </c>
      <c r="V54" s="31">
        <f t="shared" si="2"/>
        <v>1.1015625</v>
      </c>
      <c r="X54">
        <v>105</v>
      </c>
      <c r="Y54" s="23">
        <v>3.3</v>
      </c>
      <c r="Z54" s="31">
        <f t="shared" si="3"/>
        <v>1.3428571428571427</v>
      </c>
    </row>
    <row r="55" spans="1:26">
      <c r="A55" s="1" t="s">
        <v>127</v>
      </c>
      <c r="B55" s="4">
        <v>76</v>
      </c>
      <c r="C55" s="15">
        <v>2.2000000000000002</v>
      </c>
      <c r="D55" s="4">
        <v>300</v>
      </c>
      <c r="E55" s="4">
        <v>167</v>
      </c>
      <c r="F55" s="2">
        <v>57</v>
      </c>
      <c r="G55" s="2">
        <f>Data!G55</f>
        <v>38.574178676770629</v>
      </c>
      <c r="H55" s="4">
        <v>1756</v>
      </c>
      <c r="I55" s="15">
        <v>15</v>
      </c>
      <c r="J55" s="15">
        <v>15</v>
      </c>
      <c r="K55" s="31">
        <v>23.105263157894736</v>
      </c>
      <c r="L55" s="32">
        <f>Data!J55</f>
        <v>1.1684691980021116</v>
      </c>
      <c r="M55">
        <v>121</v>
      </c>
      <c r="N55" s="23">
        <f t="shared" si="1"/>
        <v>1.8149999999999999</v>
      </c>
      <c r="P55">
        <v>104</v>
      </c>
      <c r="Q55">
        <v>1.5</v>
      </c>
      <c r="R55" s="31">
        <f t="shared" si="4"/>
        <v>1.1634615384615385</v>
      </c>
      <c r="T55">
        <v>108</v>
      </c>
      <c r="U55">
        <v>2.6</v>
      </c>
      <c r="V55" s="31">
        <f t="shared" si="2"/>
        <v>1.1203703703703705</v>
      </c>
      <c r="X55">
        <v>88</v>
      </c>
      <c r="Y55" s="23">
        <v>3</v>
      </c>
      <c r="Z55" s="31">
        <f t="shared" si="3"/>
        <v>1.375</v>
      </c>
    </row>
    <row r="56" spans="1:26">
      <c r="A56" s="1" t="s">
        <v>128</v>
      </c>
      <c r="B56" s="4">
        <v>76</v>
      </c>
      <c r="C56" s="15">
        <v>2.2000000000000002</v>
      </c>
      <c r="D56" s="4">
        <v>300</v>
      </c>
      <c r="E56" s="4">
        <v>167</v>
      </c>
      <c r="F56" s="2">
        <v>57</v>
      </c>
      <c r="G56" s="2">
        <f>Data!G56</f>
        <v>38.574178676770629</v>
      </c>
      <c r="H56" s="4">
        <v>1981</v>
      </c>
      <c r="I56" s="15">
        <v>15</v>
      </c>
      <c r="J56" s="15">
        <v>15</v>
      </c>
      <c r="K56" s="31">
        <v>26.065789473684209</v>
      </c>
      <c r="L56" s="32">
        <f>Data!J56</f>
        <v>1.3181876316868926</v>
      </c>
      <c r="M56">
        <v>107</v>
      </c>
      <c r="N56" s="23">
        <f t="shared" si="1"/>
        <v>1.605</v>
      </c>
      <c r="P56">
        <v>89</v>
      </c>
      <c r="Q56">
        <v>1.3</v>
      </c>
      <c r="R56" s="31">
        <f t="shared" si="4"/>
        <v>1.202247191011236</v>
      </c>
      <c r="T56">
        <v>93</v>
      </c>
      <c r="U56">
        <v>2.2999999999999998</v>
      </c>
      <c r="V56" s="31">
        <f t="shared" si="2"/>
        <v>1.1505376344086022</v>
      </c>
      <c r="X56">
        <v>75</v>
      </c>
      <c r="Y56" s="23">
        <v>2.7</v>
      </c>
      <c r="Z56" s="31">
        <f t="shared" si="3"/>
        <v>1.4266666666666667</v>
      </c>
    </row>
    <row r="57" spans="1:26">
      <c r="A57" s="1" t="s">
        <v>129</v>
      </c>
      <c r="B57" s="4">
        <v>76</v>
      </c>
      <c r="C57" s="15">
        <v>2.2000000000000002</v>
      </c>
      <c r="D57" s="4">
        <v>300</v>
      </c>
      <c r="E57" s="4">
        <v>167</v>
      </c>
      <c r="F57" s="2">
        <v>57</v>
      </c>
      <c r="G57" s="2">
        <f>Data!G57</f>
        <v>38.574178676770629</v>
      </c>
      <c r="H57" s="4">
        <v>2211</v>
      </c>
      <c r="I57" s="15">
        <v>15</v>
      </c>
      <c r="J57" s="15">
        <v>15</v>
      </c>
      <c r="K57" s="31">
        <v>29.092105263157894</v>
      </c>
      <c r="L57" s="32">
        <f>Data!J57</f>
        <v>1.4712331416757796</v>
      </c>
      <c r="M57">
        <v>96</v>
      </c>
      <c r="N57" s="23">
        <f t="shared" si="1"/>
        <v>1.44</v>
      </c>
      <c r="P57">
        <v>77</v>
      </c>
      <c r="Q57">
        <v>1.1000000000000001</v>
      </c>
      <c r="R57" s="31">
        <f t="shared" si="4"/>
        <v>1.2467532467532467</v>
      </c>
      <c r="T57">
        <v>80</v>
      </c>
      <c r="U57">
        <v>2.1</v>
      </c>
      <c r="V57" s="31">
        <f t="shared" si="2"/>
        <v>1.2</v>
      </c>
      <c r="X57">
        <v>64</v>
      </c>
      <c r="Y57" s="23">
        <v>2.5</v>
      </c>
      <c r="Z57" s="31">
        <f t="shared" si="3"/>
        <v>1.5</v>
      </c>
    </row>
    <row r="58" spans="1:26">
      <c r="A58" s="1" t="s">
        <v>131</v>
      </c>
      <c r="B58" s="4">
        <v>101.7</v>
      </c>
      <c r="C58" s="15">
        <v>2.4</v>
      </c>
      <c r="D58" s="4">
        <v>300</v>
      </c>
      <c r="E58" s="4">
        <v>185</v>
      </c>
      <c r="F58" s="2">
        <v>57</v>
      </c>
      <c r="G58" s="2">
        <f>Data!G58</f>
        <v>38.574178676770629</v>
      </c>
      <c r="H58" s="4">
        <v>1756</v>
      </c>
      <c r="I58" s="15">
        <v>10</v>
      </c>
      <c r="J58" s="15">
        <v>10</v>
      </c>
      <c r="K58" s="31">
        <v>17.26647000983284</v>
      </c>
      <c r="L58" s="32">
        <f>Data!J58</f>
        <v>0.86429351818843869</v>
      </c>
      <c r="M58">
        <v>361</v>
      </c>
      <c r="N58" s="23">
        <f t="shared" si="1"/>
        <v>3.61</v>
      </c>
      <c r="P58">
        <v>322</v>
      </c>
      <c r="Q58">
        <v>3.2</v>
      </c>
      <c r="R58" s="31">
        <f t="shared" si="4"/>
        <v>1.1211180124223603</v>
      </c>
      <c r="T58">
        <v>333</v>
      </c>
      <c r="U58">
        <v>5.3</v>
      </c>
      <c r="V58" s="31">
        <f t="shared" si="2"/>
        <v>1.0840840840840842</v>
      </c>
      <c r="X58">
        <v>267</v>
      </c>
      <c r="Y58" s="23">
        <v>6.8</v>
      </c>
      <c r="Z58" s="31">
        <f t="shared" si="3"/>
        <v>1.3520599250936329</v>
      </c>
    </row>
    <row r="59" spans="1:26">
      <c r="A59" s="1" t="s">
        <v>132</v>
      </c>
      <c r="B59" s="4">
        <v>101.7</v>
      </c>
      <c r="C59" s="15">
        <v>2.4</v>
      </c>
      <c r="D59" s="4">
        <v>300</v>
      </c>
      <c r="E59" s="4">
        <v>185</v>
      </c>
      <c r="F59" s="2">
        <v>57</v>
      </c>
      <c r="G59" s="2">
        <f>Data!G59</f>
        <v>38.574178676770629</v>
      </c>
      <c r="H59" s="4">
        <v>1756</v>
      </c>
      <c r="I59" s="15">
        <v>15</v>
      </c>
      <c r="J59" s="15">
        <v>15</v>
      </c>
      <c r="K59" s="31">
        <v>17.26647000983284</v>
      </c>
      <c r="L59" s="32">
        <f>Data!J59</f>
        <v>0.86429351818843869</v>
      </c>
      <c r="M59">
        <v>309</v>
      </c>
      <c r="N59" s="23">
        <f t="shared" si="1"/>
        <v>4.6349999999999998</v>
      </c>
      <c r="P59">
        <v>276</v>
      </c>
      <c r="Q59">
        <v>4.0999999999999996</v>
      </c>
      <c r="R59" s="31">
        <f t="shared" si="4"/>
        <v>1.1195652173913044</v>
      </c>
      <c r="T59">
        <v>284</v>
      </c>
      <c r="U59">
        <v>6.5</v>
      </c>
      <c r="V59" s="31">
        <f t="shared" si="2"/>
        <v>1.0880281690140845</v>
      </c>
      <c r="X59">
        <v>233</v>
      </c>
      <c r="Y59" s="23">
        <v>7.4</v>
      </c>
      <c r="Z59" s="31">
        <f t="shared" si="3"/>
        <v>1.3261802575107295</v>
      </c>
    </row>
    <row r="60" spans="1:26">
      <c r="A60" s="1" t="s">
        <v>133</v>
      </c>
      <c r="B60" s="4">
        <v>101.7</v>
      </c>
      <c r="C60" s="15">
        <v>2.4</v>
      </c>
      <c r="D60" s="4">
        <v>300</v>
      </c>
      <c r="E60" s="4">
        <v>185</v>
      </c>
      <c r="F60" s="2">
        <v>57</v>
      </c>
      <c r="G60" s="2">
        <f>Data!G60</f>
        <v>38.574178676770629</v>
      </c>
      <c r="H60" s="4">
        <v>1756</v>
      </c>
      <c r="I60" s="15">
        <v>20</v>
      </c>
      <c r="J60" s="15">
        <v>20</v>
      </c>
      <c r="K60" s="31">
        <v>17.26647000983284</v>
      </c>
      <c r="L60" s="32">
        <f>Data!J60</f>
        <v>0.86429351818843869</v>
      </c>
      <c r="M60">
        <v>275</v>
      </c>
      <c r="N60" s="23">
        <f t="shared" si="1"/>
        <v>5.5</v>
      </c>
      <c r="P60">
        <v>239</v>
      </c>
      <c r="Q60">
        <v>4.8</v>
      </c>
      <c r="R60" s="31">
        <f t="shared" si="4"/>
        <v>1.1506276150627615</v>
      </c>
      <c r="T60">
        <v>245</v>
      </c>
      <c r="U60">
        <v>7.2</v>
      </c>
      <c r="V60" s="31">
        <f t="shared" si="2"/>
        <v>1.1224489795918366</v>
      </c>
      <c r="X60">
        <v>205</v>
      </c>
      <c r="Y60" s="23">
        <v>7.7</v>
      </c>
      <c r="Z60" s="31">
        <f t="shared" si="3"/>
        <v>1.3414634146341464</v>
      </c>
    </row>
    <row r="61" spans="1:26">
      <c r="A61" s="1" t="s">
        <v>134</v>
      </c>
      <c r="B61" s="4">
        <v>101.7</v>
      </c>
      <c r="C61" s="15">
        <v>2.4</v>
      </c>
      <c r="D61" s="4">
        <v>300</v>
      </c>
      <c r="E61" s="4">
        <v>185</v>
      </c>
      <c r="F61" s="2">
        <v>57</v>
      </c>
      <c r="G61" s="2">
        <f>Data!G61</f>
        <v>38.574178676770629</v>
      </c>
      <c r="H61" s="4">
        <v>1756</v>
      </c>
      <c r="I61" s="15">
        <v>25</v>
      </c>
      <c r="J61" s="15">
        <v>25</v>
      </c>
      <c r="K61" s="31">
        <v>17.26647000983284</v>
      </c>
      <c r="L61" s="32">
        <f>Data!J61</f>
        <v>0.86429351818843869</v>
      </c>
      <c r="M61">
        <v>240</v>
      </c>
      <c r="N61" s="23">
        <f t="shared" si="1"/>
        <v>6</v>
      </c>
      <c r="P61">
        <v>211</v>
      </c>
      <c r="Q61">
        <v>5.2</v>
      </c>
      <c r="R61" s="31">
        <f t="shared" si="4"/>
        <v>1.1374407582938388</v>
      </c>
      <c r="T61">
        <v>217</v>
      </c>
      <c r="U61">
        <v>7.6</v>
      </c>
      <c r="V61" s="31">
        <f t="shared" si="2"/>
        <v>1.1059907834101383</v>
      </c>
      <c r="X61">
        <v>184</v>
      </c>
      <c r="Y61" s="23">
        <v>7.9</v>
      </c>
      <c r="Z61" s="31">
        <f t="shared" si="3"/>
        <v>1.3043478260869565</v>
      </c>
    </row>
    <row r="62" spans="1:26">
      <c r="A62" s="1" t="s">
        <v>135</v>
      </c>
      <c r="B62" s="4">
        <v>101.7</v>
      </c>
      <c r="C62" s="15">
        <v>2.4</v>
      </c>
      <c r="D62" s="4">
        <v>300</v>
      </c>
      <c r="E62" s="4">
        <v>185</v>
      </c>
      <c r="F62" s="2">
        <v>57</v>
      </c>
      <c r="G62" s="2">
        <f>Data!G62</f>
        <v>38.574178676770629</v>
      </c>
      <c r="H62" s="4">
        <v>1756</v>
      </c>
      <c r="I62" s="15">
        <v>30</v>
      </c>
      <c r="J62" s="15">
        <v>30</v>
      </c>
      <c r="K62" s="31">
        <v>17.26647000983284</v>
      </c>
      <c r="L62" s="32">
        <f>Data!J62</f>
        <v>0.86429351818843869</v>
      </c>
      <c r="M62">
        <v>220</v>
      </c>
      <c r="N62" s="23">
        <f t="shared" si="1"/>
        <v>6.6</v>
      </c>
      <c r="P62">
        <v>188</v>
      </c>
      <c r="Q62">
        <v>5.6</v>
      </c>
      <c r="R62" s="31">
        <f t="shared" si="4"/>
        <v>1.1702127659574468</v>
      </c>
      <c r="T62">
        <v>192</v>
      </c>
      <c r="U62">
        <v>7.9</v>
      </c>
      <c r="V62" s="31">
        <f t="shared" si="2"/>
        <v>1.1458333333333333</v>
      </c>
      <c r="X62">
        <v>165</v>
      </c>
      <c r="Y62" s="23">
        <v>8.1</v>
      </c>
      <c r="Z62" s="31">
        <f t="shared" si="3"/>
        <v>1.3333333333333333</v>
      </c>
    </row>
    <row r="63" spans="1:26">
      <c r="A63" s="1" t="s">
        <v>136</v>
      </c>
      <c r="B63" s="4">
        <v>101.7</v>
      </c>
      <c r="C63" s="15">
        <v>2.4</v>
      </c>
      <c r="D63" s="4">
        <v>300</v>
      </c>
      <c r="E63" s="4">
        <v>185</v>
      </c>
      <c r="F63" s="2">
        <v>57</v>
      </c>
      <c r="G63" s="2">
        <f>Data!G63</f>
        <v>38.574178676770629</v>
      </c>
      <c r="H63" s="4">
        <v>1756</v>
      </c>
      <c r="I63" s="15">
        <v>40</v>
      </c>
      <c r="J63" s="15">
        <v>40</v>
      </c>
      <c r="K63" s="31">
        <v>17.26647000983284</v>
      </c>
      <c r="L63" s="32">
        <f>Data!J63</f>
        <v>0.86429351818843869</v>
      </c>
      <c r="M63">
        <v>188</v>
      </c>
      <c r="N63" s="23">
        <f t="shared" si="1"/>
        <v>7.52</v>
      </c>
      <c r="P63">
        <v>154</v>
      </c>
      <c r="Q63">
        <v>6.1</v>
      </c>
      <c r="R63" s="31">
        <f t="shared" si="4"/>
        <v>1.2207792207792207</v>
      </c>
      <c r="T63">
        <v>155</v>
      </c>
      <c r="U63">
        <v>8.1999999999999993</v>
      </c>
      <c r="V63" s="31">
        <f t="shared" si="2"/>
        <v>1.2129032258064516</v>
      </c>
      <c r="X63">
        <v>137</v>
      </c>
      <c r="Y63" s="23">
        <v>8.3000000000000007</v>
      </c>
      <c r="Z63" s="31">
        <f t="shared" si="3"/>
        <v>1.3722627737226278</v>
      </c>
    </row>
    <row r="64" spans="1:26">
      <c r="A64" s="1" t="s">
        <v>137</v>
      </c>
      <c r="B64" s="4">
        <v>101.7</v>
      </c>
      <c r="C64" s="15">
        <v>2.4</v>
      </c>
      <c r="D64" s="4">
        <v>300</v>
      </c>
      <c r="E64" s="4">
        <v>185</v>
      </c>
      <c r="F64" s="2">
        <v>57</v>
      </c>
      <c r="G64" s="2">
        <f>Data!G64</f>
        <v>38.574178676770629</v>
      </c>
      <c r="H64" s="4">
        <v>1756</v>
      </c>
      <c r="I64" s="15">
        <v>50</v>
      </c>
      <c r="J64" s="15">
        <v>50</v>
      </c>
      <c r="K64" s="31">
        <v>17.26647000983284</v>
      </c>
      <c r="L64" s="32">
        <f>Data!J64</f>
        <v>0.86429351818843869</v>
      </c>
      <c r="M64">
        <v>158</v>
      </c>
      <c r="N64" s="23">
        <f t="shared" si="1"/>
        <v>7.9</v>
      </c>
      <c r="P64">
        <v>128</v>
      </c>
      <c r="Q64">
        <v>6.4</v>
      </c>
      <c r="R64" s="31">
        <f t="shared" si="4"/>
        <v>1.234375</v>
      </c>
      <c r="T64">
        <v>131</v>
      </c>
      <c r="U64">
        <v>8.3000000000000007</v>
      </c>
      <c r="V64" s="31">
        <f t="shared" si="2"/>
        <v>1.2061068702290076</v>
      </c>
      <c r="X64">
        <v>118</v>
      </c>
      <c r="Y64" s="23">
        <v>8.3000000000000007</v>
      </c>
      <c r="Z64" s="31">
        <f t="shared" si="3"/>
        <v>1.3389830508474576</v>
      </c>
    </row>
    <row r="65" spans="1:26">
      <c r="A65" s="1" t="s">
        <v>130</v>
      </c>
      <c r="B65" s="4">
        <v>101.7</v>
      </c>
      <c r="C65" s="15">
        <v>2.4</v>
      </c>
      <c r="D65" s="4">
        <v>300</v>
      </c>
      <c r="E65" s="4">
        <v>185</v>
      </c>
      <c r="F65" s="2">
        <v>57</v>
      </c>
      <c r="G65" s="2">
        <f>Data!G65</f>
        <v>38.574178676770629</v>
      </c>
      <c r="H65" s="4">
        <v>1756</v>
      </c>
      <c r="I65" s="15">
        <v>5</v>
      </c>
      <c r="J65" s="15">
        <v>5</v>
      </c>
      <c r="K65" s="31">
        <v>17.26647000983284</v>
      </c>
      <c r="L65" s="32">
        <f>Data!J65</f>
        <v>0.86429351818843869</v>
      </c>
      <c r="N65" s="23"/>
      <c r="R65" s="31"/>
      <c r="V65" s="31"/>
      <c r="Y65" s="23"/>
      <c r="Z65" s="31"/>
    </row>
    <row r="66" spans="1:26">
      <c r="A66" s="84"/>
      <c r="K66" s="31"/>
      <c r="L66" s="32"/>
      <c r="N66" s="23"/>
      <c r="Q66" s="37" t="s">
        <v>347</v>
      </c>
      <c r="R66" s="38">
        <f>AVERAGE(R50:R57,R58:R64)</f>
        <v>1.1348119313746365</v>
      </c>
      <c r="U66" s="34" t="s">
        <v>348</v>
      </c>
      <c r="V66" s="38">
        <f>AVERAGE(V50:V64)</f>
        <v>1.1226153065907423</v>
      </c>
      <c r="Y66" s="34" t="s">
        <v>348</v>
      </c>
      <c r="Z66" s="38">
        <f>AVERAGE(Z50:Z64)</f>
        <v>1.3243903845367635</v>
      </c>
    </row>
    <row r="67" spans="1:26">
      <c r="A67" s="84"/>
      <c r="K67" s="31"/>
      <c r="L67" s="32"/>
      <c r="N67" s="23"/>
      <c r="Q67" t="s">
        <v>343</v>
      </c>
      <c r="R67" s="32">
        <f>STDEV(R50:R64)</f>
        <v>8.6772151536501668E-2</v>
      </c>
      <c r="U67" t="s">
        <v>343</v>
      </c>
      <c r="V67" s="32">
        <f>STDEV(V50:V64)</f>
        <v>5.3085936500931373E-2</v>
      </c>
      <c r="Y67" t="s">
        <v>344</v>
      </c>
      <c r="Z67" s="32">
        <f>STDEV(Z50:Z64)</f>
        <v>8.5173096581024094E-2</v>
      </c>
    </row>
    <row r="68" spans="1:26">
      <c r="A68" s="83" t="s">
        <v>349</v>
      </c>
      <c r="B68" s="5" t="s">
        <v>139</v>
      </c>
      <c r="C68" s="6" t="s">
        <v>140</v>
      </c>
      <c r="D68" s="5" t="s">
        <v>141</v>
      </c>
      <c r="E68" s="83">
        <v>1995</v>
      </c>
      <c r="F68" s="84" t="s">
        <v>142</v>
      </c>
      <c r="G68" s="85" t="s">
        <v>118</v>
      </c>
      <c r="K68" s="31"/>
      <c r="L68" s="32"/>
      <c r="N68" s="23"/>
      <c r="V68" s="31"/>
      <c r="Y68" s="23"/>
      <c r="Z68" s="31"/>
    </row>
    <row r="69" spans="1:26">
      <c r="A69" s="1" t="str">
        <f>Data!A69</f>
        <v>4-21</v>
      </c>
      <c r="B69" s="4">
        <v>165.2</v>
      </c>
      <c r="C69" s="15">
        <v>4.17</v>
      </c>
      <c r="D69" s="4">
        <v>358.7</v>
      </c>
      <c r="E69" s="4">
        <v>200</v>
      </c>
      <c r="F69" s="2">
        <v>40.9</v>
      </c>
      <c r="G69" s="2">
        <f>Data!G69</f>
        <v>35.417290900407103</v>
      </c>
      <c r="H69" s="4">
        <v>660.8</v>
      </c>
      <c r="I69" s="15">
        <v>21</v>
      </c>
      <c r="J69" s="15">
        <v>21</v>
      </c>
      <c r="K69" s="31">
        <v>4</v>
      </c>
      <c r="L69" s="32">
        <f>Data!J69</f>
        <v>0.1853577891223348</v>
      </c>
      <c r="M69">
        <v>1265</v>
      </c>
      <c r="N69" s="23">
        <f t="shared" si="1"/>
        <v>26.565000000000001</v>
      </c>
      <c r="P69">
        <v>1174</v>
      </c>
      <c r="Q69">
        <v>24.7</v>
      </c>
      <c r="R69" s="31">
        <f>M69/P69</f>
        <v>1.0775127768313457</v>
      </c>
      <c r="T69">
        <v>1161</v>
      </c>
      <c r="U69">
        <v>25.4</v>
      </c>
      <c r="V69" s="31">
        <f t="shared" si="2"/>
        <v>1.0895779500430662</v>
      </c>
      <c r="X69">
        <v>1127</v>
      </c>
      <c r="Y69" s="23">
        <v>27.3</v>
      </c>
      <c r="Z69" s="31">
        <f t="shared" si="3"/>
        <v>1.1224489795918366</v>
      </c>
    </row>
    <row r="70" spans="1:26">
      <c r="A70" s="1" t="str">
        <f>Data!A70</f>
        <v>4-63</v>
      </c>
      <c r="B70" s="4">
        <v>165.2</v>
      </c>
      <c r="C70" s="15">
        <v>4.17</v>
      </c>
      <c r="D70" s="4">
        <v>358.7</v>
      </c>
      <c r="E70" s="4">
        <v>200</v>
      </c>
      <c r="F70" s="2">
        <v>40.9</v>
      </c>
      <c r="G70" s="2">
        <f>Data!G70</f>
        <v>35.417290900407103</v>
      </c>
      <c r="H70" s="4">
        <v>660.8</v>
      </c>
      <c r="I70" s="15">
        <v>63</v>
      </c>
      <c r="J70" s="15">
        <v>63</v>
      </c>
      <c r="K70" s="31">
        <v>4</v>
      </c>
      <c r="L70" s="32">
        <f>Data!J70</f>
        <v>0.1853577891223348</v>
      </c>
      <c r="M70">
        <v>767</v>
      </c>
      <c r="N70" s="23">
        <f t="shared" si="1"/>
        <v>48.320999999999998</v>
      </c>
      <c r="P70">
        <v>691</v>
      </c>
      <c r="Q70">
        <v>43.5</v>
      </c>
      <c r="R70" s="31">
        <f t="shared" ref="R70:R125" si="5">M70/P70</f>
        <v>1.1099855282199711</v>
      </c>
      <c r="T70">
        <v>678</v>
      </c>
      <c r="U70">
        <v>43.8</v>
      </c>
      <c r="V70" s="31">
        <f t="shared" si="2"/>
        <v>1.1312684365781711</v>
      </c>
      <c r="X70">
        <v>661</v>
      </c>
      <c r="Y70" s="23">
        <v>44.1</v>
      </c>
      <c r="Z70" s="31">
        <f t="shared" si="3"/>
        <v>1.1603630862329803</v>
      </c>
    </row>
    <row r="71" spans="1:26">
      <c r="A71" s="1" t="str">
        <f>Data!A71</f>
        <v>4-105</v>
      </c>
      <c r="B71" s="4">
        <v>165.2</v>
      </c>
      <c r="C71" s="15">
        <v>4.17</v>
      </c>
      <c r="D71" s="4">
        <v>358.7</v>
      </c>
      <c r="E71" s="4">
        <v>200</v>
      </c>
      <c r="F71" s="2">
        <v>40.9</v>
      </c>
      <c r="G71" s="2">
        <f>Data!G71</f>
        <v>35.417290900407103</v>
      </c>
      <c r="H71" s="4">
        <v>660.8</v>
      </c>
      <c r="I71" s="15">
        <v>105</v>
      </c>
      <c r="J71" s="15">
        <v>105</v>
      </c>
      <c r="K71" s="31">
        <v>4</v>
      </c>
      <c r="L71" s="32">
        <f>Data!J71</f>
        <v>0.1853577891223348</v>
      </c>
      <c r="M71">
        <v>558</v>
      </c>
      <c r="N71" s="23">
        <f t="shared" si="1"/>
        <v>58.59</v>
      </c>
      <c r="P71">
        <v>443</v>
      </c>
      <c r="Q71">
        <v>46.6</v>
      </c>
      <c r="R71" s="31">
        <f t="shared" si="5"/>
        <v>1.2595936794582392</v>
      </c>
      <c r="T71">
        <v>436</v>
      </c>
      <c r="U71">
        <v>46.6</v>
      </c>
      <c r="V71" s="31">
        <f t="shared" si="2"/>
        <v>1.2798165137614679</v>
      </c>
      <c r="X71">
        <v>427</v>
      </c>
      <c r="Y71" s="23">
        <v>46.7</v>
      </c>
      <c r="Z71" s="31">
        <f t="shared" si="3"/>
        <v>1.306791569086651</v>
      </c>
    </row>
    <row r="72" spans="1:26">
      <c r="A72" s="1" t="str">
        <f>Data!A72</f>
        <v>8-21</v>
      </c>
      <c r="B72" s="4">
        <v>165.2</v>
      </c>
      <c r="C72" s="15">
        <v>4.17</v>
      </c>
      <c r="D72" s="4">
        <v>358.7</v>
      </c>
      <c r="E72" s="4">
        <v>200</v>
      </c>
      <c r="F72" s="2">
        <v>40.9</v>
      </c>
      <c r="G72" s="2">
        <f>Data!G72</f>
        <v>35.417290900407103</v>
      </c>
      <c r="H72" s="4">
        <v>1322</v>
      </c>
      <c r="I72" s="15">
        <v>21</v>
      </c>
      <c r="J72" s="15">
        <v>21</v>
      </c>
      <c r="K72" s="31">
        <v>8.0024213075060544</v>
      </c>
      <c r="L72" s="32">
        <f>Data!J72</f>
        <v>0.37082778029619645</v>
      </c>
      <c r="M72">
        <v>1076</v>
      </c>
      <c r="N72" s="23">
        <f t="shared" si="1"/>
        <v>22.596</v>
      </c>
      <c r="P72">
        <v>1128</v>
      </c>
      <c r="Q72">
        <v>24.1</v>
      </c>
      <c r="R72" s="31">
        <f t="shared" si="5"/>
        <v>0.95390070921985815</v>
      </c>
      <c r="T72">
        <v>1092</v>
      </c>
      <c r="U72">
        <v>26.1</v>
      </c>
      <c r="V72" s="31">
        <f t="shared" si="2"/>
        <v>0.9853479853479854</v>
      </c>
      <c r="X72">
        <v>1023</v>
      </c>
      <c r="Y72" s="23">
        <v>29.6</v>
      </c>
      <c r="Z72" s="31">
        <f t="shared" si="3"/>
        <v>1.0518084066471163</v>
      </c>
    </row>
    <row r="73" spans="1:26">
      <c r="A73" s="1" t="str">
        <f>Data!A73</f>
        <v>8-63</v>
      </c>
      <c r="B73" s="4">
        <v>165.2</v>
      </c>
      <c r="C73" s="15">
        <v>4.17</v>
      </c>
      <c r="D73" s="4">
        <v>358.7</v>
      </c>
      <c r="E73" s="4">
        <v>200</v>
      </c>
      <c r="F73" s="2">
        <v>40.9</v>
      </c>
      <c r="G73" s="2">
        <f>Data!G73</f>
        <v>35.417290900407103</v>
      </c>
      <c r="H73" s="4">
        <v>1322</v>
      </c>
      <c r="I73" s="15">
        <v>63</v>
      </c>
      <c r="J73" s="15">
        <v>63</v>
      </c>
      <c r="K73" s="31">
        <v>8.0024213075060544</v>
      </c>
      <c r="L73" s="32">
        <f>Data!J73</f>
        <v>0.37082778029619645</v>
      </c>
      <c r="M73">
        <v>688</v>
      </c>
      <c r="N73" s="23">
        <f t="shared" si="1"/>
        <v>43.344000000000001</v>
      </c>
      <c r="P73">
        <v>669</v>
      </c>
      <c r="Q73">
        <v>42.1</v>
      </c>
      <c r="R73" s="31">
        <f t="shared" si="5"/>
        <v>1.0284005979073243</v>
      </c>
      <c r="T73">
        <v>627</v>
      </c>
      <c r="U73">
        <v>43</v>
      </c>
      <c r="V73" s="31">
        <f t="shared" si="2"/>
        <v>1.0972886762360448</v>
      </c>
      <c r="X73">
        <v>594</v>
      </c>
      <c r="Y73" s="23">
        <v>43.6</v>
      </c>
      <c r="Z73" s="31">
        <f t="shared" si="3"/>
        <v>1.1582491582491583</v>
      </c>
    </row>
    <row r="74" spans="1:26">
      <c r="A74" s="1" t="str">
        <f>Data!A74</f>
        <v>8-105</v>
      </c>
      <c r="B74" s="4">
        <v>165.2</v>
      </c>
      <c r="C74" s="15">
        <v>4.17</v>
      </c>
      <c r="D74" s="4">
        <v>358.7</v>
      </c>
      <c r="E74" s="4">
        <v>200</v>
      </c>
      <c r="F74" s="2">
        <v>40.9</v>
      </c>
      <c r="G74" s="2">
        <f>Data!G74</f>
        <v>35.417290900407103</v>
      </c>
      <c r="H74" s="4">
        <v>1322</v>
      </c>
      <c r="I74" s="15">
        <v>105</v>
      </c>
      <c r="J74" s="15">
        <v>105</v>
      </c>
      <c r="K74" s="31">
        <v>8.0024213075060544</v>
      </c>
      <c r="L74" s="32">
        <f>Data!J74</f>
        <v>0.37082778029619645</v>
      </c>
      <c r="M74">
        <v>448</v>
      </c>
      <c r="N74" s="23">
        <f t="shared" si="1"/>
        <v>47.04</v>
      </c>
      <c r="P74">
        <v>433</v>
      </c>
      <c r="Q74">
        <v>45.5</v>
      </c>
      <c r="R74" s="31">
        <f t="shared" si="5"/>
        <v>1.0346420323325636</v>
      </c>
      <c r="T74">
        <v>410</v>
      </c>
      <c r="U74">
        <v>45.6</v>
      </c>
      <c r="V74" s="31">
        <f t="shared" si="2"/>
        <v>1.0926829268292684</v>
      </c>
      <c r="X74">
        <v>394</v>
      </c>
      <c r="Y74" s="23">
        <v>45.6</v>
      </c>
      <c r="Z74" s="31">
        <f t="shared" si="3"/>
        <v>1.1370558375634519</v>
      </c>
    </row>
    <row r="75" spans="1:26">
      <c r="A75" s="1" t="str">
        <f>Data!A75</f>
        <v>12-21</v>
      </c>
      <c r="B75" s="4">
        <v>165.2</v>
      </c>
      <c r="C75" s="15">
        <v>4.17</v>
      </c>
      <c r="D75" s="4">
        <v>358.7</v>
      </c>
      <c r="E75" s="4">
        <v>200</v>
      </c>
      <c r="F75" s="2">
        <v>40.9</v>
      </c>
      <c r="G75" s="2">
        <f>Data!G75</f>
        <v>35.417290900407103</v>
      </c>
      <c r="H75" s="4">
        <v>1982</v>
      </c>
      <c r="I75" s="15">
        <v>21</v>
      </c>
      <c r="J75" s="15">
        <v>21</v>
      </c>
      <c r="K75" s="31">
        <v>11.997578692493947</v>
      </c>
      <c r="L75" s="32">
        <f>Data!J75</f>
        <v>0.55596116531547757</v>
      </c>
      <c r="M75">
        <v>937</v>
      </c>
      <c r="N75" s="23">
        <f t="shared" ref="N75:N125" si="6">M75*I75/1000</f>
        <v>19.677</v>
      </c>
      <c r="P75">
        <v>972</v>
      </c>
      <c r="Q75">
        <v>20.5</v>
      </c>
      <c r="R75" s="31">
        <f t="shared" si="5"/>
        <v>0.96399176954732513</v>
      </c>
      <c r="T75">
        <v>997</v>
      </c>
      <c r="U75">
        <v>26.7</v>
      </c>
      <c r="V75" s="31">
        <f t="shared" ref="V75:V133" si="7">M75/T75</f>
        <v>0.93981945837512537</v>
      </c>
      <c r="X75">
        <v>896</v>
      </c>
      <c r="Y75" s="23">
        <v>31.4</v>
      </c>
      <c r="Z75" s="31">
        <f t="shared" ref="Z75:Z133" si="8">M75/X75</f>
        <v>1.0457589285714286</v>
      </c>
    </row>
    <row r="76" spans="1:26">
      <c r="A76" s="1" t="str">
        <f>Data!A76</f>
        <v>12-63</v>
      </c>
      <c r="B76" s="4">
        <v>165.2</v>
      </c>
      <c r="C76" s="15">
        <v>4.17</v>
      </c>
      <c r="D76" s="4">
        <v>358.7</v>
      </c>
      <c r="E76" s="4">
        <v>200</v>
      </c>
      <c r="F76" s="2">
        <v>40.9</v>
      </c>
      <c r="G76" s="2">
        <f>Data!G76</f>
        <v>35.417290900407103</v>
      </c>
      <c r="H76" s="4">
        <v>1982</v>
      </c>
      <c r="I76" s="15">
        <v>63</v>
      </c>
      <c r="J76" s="15">
        <v>63</v>
      </c>
      <c r="K76" s="31">
        <v>11.997578692493947</v>
      </c>
      <c r="L76" s="32">
        <f>Data!J76</f>
        <v>0.55596116531547757</v>
      </c>
      <c r="M76">
        <v>578</v>
      </c>
      <c r="N76" s="23">
        <f t="shared" si="6"/>
        <v>36.414000000000001</v>
      </c>
      <c r="P76">
        <v>543</v>
      </c>
      <c r="Q76">
        <v>34.200000000000003</v>
      </c>
      <c r="R76" s="31">
        <f t="shared" si="5"/>
        <v>1.0644567219152854</v>
      </c>
      <c r="T76">
        <v>567</v>
      </c>
      <c r="U76">
        <v>41.7</v>
      </c>
      <c r="V76" s="31">
        <f t="shared" si="7"/>
        <v>1.0194003527336861</v>
      </c>
      <c r="X76">
        <v>523</v>
      </c>
      <c r="Y76" s="23">
        <v>42.5</v>
      </c>
      <c r="Z76" s="31">
        <f t="shared" si="8"/>
        <v>1.1051625239005736</v>
      </c>
    </row>
    <row r="77" spans="1:26">
      <c r="A77" s="1" t="str">
        <f>Data!A77</f>
        <v>12-105</v>
      </c>
      <c r="B77" s="4">
        <v>165.2</v>
      </c>
      <c r="C77" s="15">
        <v>4.17</v>
      </c>
      <c r="D77" s="4">
        <v>358.7</v>
      </c>
      <c r="E77" s="4">
        <v>200</v>
      </c>
      <c r="F77" s="2">
        <v>40.9</v>
      </c>
      <c r="G77" s="2">
        <f>Data!G77</f>
        <v>35.417290900407103</v>
      </c>
      <c r="H77" s="4">
        <v>1982</v>
      </c>
      <c r="I77" s="15">
        <v>105</v>
      </c>
      <c r="J77" s="15">
        <v>105</v>
      </c>
      <c r="K77" s="31">
        <v>11.997578692493947</v>
      </c>
      <c r="L77" s="32">
        <f>Data!J77</f>
        <v>0.55596116531547757</v>
      </c>
      <c r="M77">
        <v>400</v>
      </c>
      <c r="N77" s="23">
        <f t="shared" si="6"/>
        <v>42</v>
      </c>
      <c r="P77">
        <v>417</v>
      </c>
      <c r="Q77">
        <v>43.8</v>
      </c>
      <c r="R77" s="31">
        <f t="shared" si="5"/>
        <v>0.95923261390887293</v>
      </c>
      <c r="T77">
        <v>376</v>
      </c>
      <c r="U77">
        <v>44.1</v>
      </c>
      <c r="V77" s="31">
        <f t="shared" si="7"/>
        <v>1.0638297872340425</v>
      </c>
      <c r="X77">
        <v>354</v>
      </c>
      <c r="Y77" s="23">
        <v>44.2</v>
      </c>
      <c r="Z77" s="31">
        <f t="shared" si="8"/>
        <v>1.1299435028248588</v>
      </c>
    </row>
    <row r="78" spans="1:26">
      <c r="A78" s="1" t="str">
        <f>Data!A78</f>
        <v>18-21</v>
      </c>
      <c r="B78" s="4">
        <v>165.2</v>
      </c>
      <c r="C78" s="15">
        <v>4.17</v>
      </c>
      <c r="D78" s="4">
        <v>358.7</v>
      </c>
      <c r="E78" s="4">
        <v>200</v>
      </c>
      <c r="F78" s="2">
        <v>40.9</v>
      </c>
      <c r="G78" s="2">
        <f>Data!G78</f>
        <v>35.417290900407103</v>
      </c>
      <c r="H78" s="4">
        <v>2974</v>
      </c>
      <c r="I78" s="15">
        <v>21</v>
      </c>
      <c r="J78" s="15">
        <v>21</v>
      </c>
      <c r="K78" s="31">
        <v>18.002421307506054</v>
      </c>
      <c r="L78" s="32">
        <f>Data!J78</f>
        <v>0.83422225310203346</v>
      </c>
      <c r="M78">
        <v>767</v>
      </c>
      <c r="N78" s="23">
        <f t="shared" si="6"/>
        <v>16.106999999999999</v>
      </c>
      <c r="P78">
        <v>766</v>
      </c>
      <c r="Q78">
        <v>16.100000000000001</v>
      </c>
      <c r="R78" s="31">
        <f t="shared" si="5"/>
        <v>1.0013054830287207</v>
      </c>
      <c r="T78">
        <v>803</v>
      </c>
      <c r="U78">
        <v>25.3</v>
      </c>
      <c r="V78" s="31">
        <f t="shared" si="7"/>
        <v>0.95516811955168124</v>
      </c>
      <c r="X78">
        <v>671</v>
      </c>
      <c r="Y78" s="23">
        <v>31.1</v>
      </c>
      <c r="Z78" s="31">
        <f t="shared" si="8"/>
        <v>1.1430700447093889</v>
      </c>
    </row>
    <row r="79" spans="1:26">
      <c r="A79" s="1" t="str">
        <f>Data!A79</f>
        <v>18-63</v>
      </c>
      <c r="B79" s="4">
        <v>165.2</v>
      </c>
      <c r="C79" s="15">
        <v>4.17</v>
      </c>
      <c r="D79" s="4">
        <v>358.7</v>
      </c>
      <c r="E79" s="4">
        <v>200</v>
      </c>
      <c r="F79" s="2">
        <v>40.9</v>
      </c>
      <c r="G79" s="2">
        <f>Data!G79</f>
        <v>35.417290900407103</v>
      </c>
      <c r="H79" s="4">
        <v>2974</v>
      </c>
      <c r="I79" s="15">
        <v>63</v>
      </c>
      <c r="J79" s="15">
        <v>63</v>
      </c>
      <c r="K79" s="31">
        <v>18.002421307506054</v>
      </c>
      <c r="L79" s="32">
        <f>Data!J79</f>
        <v>0.83422225310203346</v>
      </c>
      <c r="M79">
        <v>468</v>
      </c>
      <c r="N79" s="23">
        <f t="shared" si="6"/>
        <v>29.484000000000002</v>
      </c>
      <c r="P79">
        <v>441</v>
      </c>
      <c r="Q79">
        <v>27.8</v>
      </c>
      <c r="R79" s="31">
        <f t="shared" si="5"/>
        <v>1.0612244897959184</v>
      </c>
      <c r="T79">
        <v>459</v>
      </c>
      <c r="U79">
        <v>37.799999999999997</v>
      </c>
      <c r="V79" s="31">
        <f t="shared" si="7"/>
        <v>1.0196078431372548</v>
      </c>
      <c r="X79">
        <v>408</v>
      </c>
      <c r="Y79" s="23">
        <v>38.9</v>
      </c>
      <c r="Z79" s="31">
        <f t="shared" si="8"/>
        <v>1.1470588235294117</v>
      </c>
    </row>
    <row r="80" spans="1:26">
      <c r="A80" s="1" t="str">
        <f>Data!A80</f>
        <v>18-105</v>
      </c>
      <c r="B80" s="4">
        <v>165.2</v>
      </c>
      <c r="C80" s="15">
        <v>4.17</v>
      </c>
      <c r="D80" s="4">
        <v>358.7</v>
      </c>
      <c r="E80" s="4">
        <v>200</v>
      </c>
      <c r="F80" s="2">
        <v>40.9</v>
      </c>
      <c r="G80" s="2">
        <f>Data!G80</f>
        <v>35.417290900407103</v>
      </c>
      <c r="H80" s="4">
        <v>2974</v>
      </c>
      <c r="I80" s="15">
        <v>105</v>
      </c>
      <c r="J80" s="15">
        <v>105</v>
      </c>
      <c r="K80" s="31">
        <v>18.002421307506054</v>
      </c>
      <c r="L80" s="32">
        <f>Data!J80</f>
        <v>0.83422225310203346</v>
      </c>
      <c r="M80">
        <v>319</v>
      </c>
      <c r="N80" s="23">
        <f t="shared" si="6"/>
        <v>33.494999999999997</v>
      </c>
      <c r="P80">
        <v>303</v>
      </c>
      <c r="Q80">
        <v>31.9</v>
      </c>
      <c r="R80" s="31">
        <f t="shared" si="5"/>
        <v>1.0528052805280528</v>
      </c>
      <c r="T80">
        <v>318</v>
      </c>
      <c r="U80">
        <v>40.4</v>
      </c>
      <c r="V80" s="31">
        <f t="shared" si="7"/>
        <v>1.0031446540880504</v>
      </c>
      <c r="X80">
        <v>293</v>
      </c>
      <c r="Y80" s="23">
        <v>40.700000000000003</v>
      </c>
      <c r="Z80" s="31">
        <f t="shared" si="8"/>
        <v>1.0887372013651877</v>
      </c>
    </row>
    <row r="81" spans="1:26">
      <c r="A81" s="1" t="str">
        <f>Data!A81</f>
        <v>24-21</v>
      </c>
      <c r="B81" s="4">
        <v>165.2</v>
      </c>
      <c r="C81" s="15">
        <v>4.17</v>
      </c>
      <c r="D81" s="4">
        <v>358.7</v>
      </c>
      <c r="E81" s="4">
        <v>200</v>
      </c>
      <c r="F81" s="2">
        <v>40.9</v>
      </c>
      <c r="G81" s="2">
        <f>Data!G81</f>
        <v>35.417290900407103</v>
      </c>
      <c r="H81" s="4">
        <v>3965</v>
      </c>
      <c r="I81" s="15">
        <v>21</v>
      </c>
      <c r="J81" s="15">
        <v>21</v>
      </c>
      <c r="K81" s="31">
        <v>24.001210653753027</v>
      </c>
      <c r="L81" s="32">
        <f>Data!J81</f>
        <v>1.1122028357597722</v>
      </c>
      <c r="M81">
        <v>618</v>
      </c>
      <c r="N81" s="23">
        <f t="shared" si="6"/>
        <v>12.978</v>
      </c>
      <c r="P81">
        <v>558</v>
      </c>
      <c r="Q81">
        <v>11.7</v>
      </c>
      <c r="R81" s="31">
        <f t="shared" si="5"/>
        <v>1.10752688172043</v>
      </c>
      <c r="T81">
        <v>593</v>
      </c>
      <c r="U81">
        <v>21.3</v>
      </c>
      <c r="V81" s="31">
        <f t="shared" si="7"/>
        <v>1.042158516020236</v>
      </c>
      <c r="X81">
        <v>469</v>
      </c>
      <c r="Y81" s="23">
        <v>27.6</v>
      </c>
      <c r="Z81" s="31">
        <f t="shared" si="8"/>
        <v>1.3176972281449892</v>
      </c>
    </row>
    <row r="82" spans="1:26">
      <c r="A82" s="1" t="str">
        <f>Data!A82</f>
        <v>24-63</v>
      </c>
      <c r="B82" s="4">
        <v>165.2</v>
      </c>
      <c r="C82" s="15">
        <v>4.17</v>
      </c>
      <c r="D82" s="4">
        <v>358.7</v>
      </c>
      <c r="E82" s="4">
        <v>200</v>
      </c>
      <c r="F82" s="2">
        <v>40.9</v>
      </c>
      <c r="G82" s="2">
        <f>Data!G82</f>
        <v>35.417290900407103</v>
      </c>
      <c r="H82" s="4">
        <v>3965</v>
      </c>
      <c r="I82" s="15">
        <v>63</v>
      </c>
      <c r="J82" s="15">
        <v>63</v>
      </c>
      <c r="K82" s="31">
        <v>24.001210653753027</v>
      </c>
      <c r="L82" s="32">
        <f>Data!J82</f>
        <v>1.1122028357597722</v>
      </c>
      <c r="M82">
        <v>350</v>
      </c>
      <c r="N82" s="23">
        <f t="shared" si="6"/>
        <v>22.05</v>
      </c>
      <c r="P82">
        <v>342</v>
      </c>
      <c r="Q82">
        <v>21.6</v>
      </c>
      <c r="R82" s="31">
        <f t="shared" si="5"/>
        <v>1.0233918128654971</v>
      </c>
      <c r="T82">
        <v>362</v>
      </c>
      <c r="U82">
        <v>32</v>
      </c>
      <c r="V82" s="31">
        <f t="shared" si="7"/>
        <v>0.96685082872928174</v>
      </c>
      <c r="X82">
        <v>315</v>
      </c>
      <c r="Y82" s="23">
        <v>33.700000000000003</v>
      </c>
      <c r="Z82" s="31">
        <f t="shared" si="8"/>
        <v>1.1111111111111112</v>
      </c>
    </row>
    <row r="83" spans="1:26">
      <c r="A83" s="1" t="str">
        <f>Data!A83</f>
        <v>24-105</v>
      </c>
      <c r="B83" s="4">
        <v>165.2</v>
      </c>
      <c r="C83" s="15">
        <v>4.17</v>
      </c>
      <c r="D83" s="4">
        <v>358.7</v>
      </c>
      <c r="E83" s="4">
        <v>200</v>
      </c>
      <c r="F83" s="2">
        <v>40.9</v>
      </c>
      <c r="G83" s="2">
        <f>Data!G83</f>
        <v>35.417290900407103</v>
      </c>
      <c r="H83" s="4">
        <v>3965</v>
      </c>
      <c r="I83" s="15">
        <v>105</v>
      </c>
      <c r="J83" s="15">
        <v>105</v>
      </c>
      <c r="K83" s="31">
        <v>24.001210653753027</v>
      </c>
      <c r="L83" s="32">
        <f>Data!J83</f>
        <v>1.1122028357597722</v>
      </c>
      <c r="M83">
        <v>280</v>
      </c>
      <c r="N83" s="23">
        <f t="shared" si="6"/>
        <v>29.4</v>
      </c>
      <c r="P83">
        <v>248</v>
      </c>
      <c r="Q83">
        <v>26.2</v>
      </c>
      <c r="R83" s="31">
        <f t="shared" si="5"/>
        <v>1.1290322580645162</v>
      </c>
      <c r="T83">
        <v>256</v>
      </c>
      <c r="U83">
        <v>35.700000000000003</v>
      </c>
      <c r="V83" s="31">
        <f t="shared" si="7"/>
        <v>1.09375</v>
      </c>
      <c r="X83">
        <v>232</v>
      </c>
      <c r="Y83" s="23">
        <v>36.4</v>
      </c>
      <c r="Z83" s="31">
        <f t="shared" si="8"/>
        <v>1.2068965517241379</v>
      </c>
    </row>
    <row r="84" spans="1:26">
      <c r="A84" s="1" t="str">
        <f>Data!A84</f>
        <v>30-21</v>
      </c>
      <c r="B84" s="4">
        <v>165.2</v>
      </c>
      <c r="C84" s="15">
        <v>4.17</v>
      </c>
      <c r="D84" s="4">
        <v>358.7</v>
      </c>
      <c r="E84" s="4">
        <v>200</v>
      </c>
      <c r="F84" s="2">
        <v>40.9</v>
      </c>
      <c r="G84" s="2">
        <f>Data!G84</f>
        <v>35.417290900407103</v>
      </c>
      <c r="H84" s="4">
        <v>4956</v>
      </c>
      <c r="I84" s="15">
        <v>21</v>
      </c>
      <c r="J84" s="15">
        <v>21</v>
      </c>
      <c r="K84" s="31">
        <v>30</v>
      </c>
      <c r="L84" s="32">
        <f>Data!J84</f>
        <v>1.3901834184175113</v>
      </c>
      <c r="M84">
        <v>478</v>
      </c>
      <c r="N84" s="23">
        <f t="shared" si="6"/>
        <v>10.038</v>
      </c>
      <c r="P84">
        <v>409</v>
      </c>
      <c r="Q84">
        <v>8.5</v>
      </c>
      <c r="R84" s="31">
        <f t="shared" si="5"/>
        <v>1.1687041564792175</v>
      </c>
      <c r="T84">
        <v>439</v>
      </c>
      <c r="U84">
        <v>17.2</v>
      </c>
      <c r="V84" s="31">
        <f t="shared" si="7"/>
        <v>1.0888382687927107</v>
      </c>
      <c r="X84">
        <v>340</v>
      </c>
      <c r="Y84" s="23">
        <v>23.8</v>
      </c>
      <c r="Z84" s="31">
        <f t="shared" si="8"/>
        <v>1.4058823529411764</v>
      </c>
    </row>
    <row r="85" spans="1:26">
      <c r="A85" s="1" t="str">
        <f>Data!A85</f>
        <v>30-63</v>
      </c>
      <c r="B85" s="4">
        <v>165.2</v>
      </c>
      <c r="C85" s="15">
        <v>4.17</v>
      </c>
      <c r="D85" s="4">
        <v>358.7</v>
      </c>
      <c r="E85" s="4">
        <v>200</v>
      </c>
      <c r="F85" s="2">
        <v>40.9</v>
      </c>
      <c r="G85" s="2">
        <f>Data!G85</f>
        <v>35.417290900407103</v>
      </c>
      <c r="H85" s="4">
        <v>4956</v>
      </c>
      <c r="I85" s="15">
        <v>63</v>
      </c>
      <c r="J85" s="15">
        <v>63</v>
      </c>
      <c r="K85" s="31">
        <v>30</v>
      </c>
      <c r="L85" s="32">
        <f>Data!J85</f>
        <v>1.3901834184175113</v>
      </c>
      <c r="M85">
        <v>319</v>
      </c>
      <c r="N85" s="23">
        <f t="shared" si="6"/>
        <v>20.097000000000001</v>
      </c>
      <c r="P85">
        <v>268</v>
      </c>
      <c r="Q85">
        <v>17</v>
      </c>
      <c r="R85" s="31">
        <f t="shared" si="5"/>
        <v>1.1902985074626866</v>
      </c>
      <c r="T85">
        <v>278</v>
      </c>
      <c r="U85">
        <v>27.6</v>
      </c>
      <c r="V85" s="31">
        <f t="shared" si="7"/>
        <v>1.1474820143884892</v>
      </c>
      <c r="X85">
        <v>238</v>
      </c>
      <c r="Y85" s="23">
        <v>29.9</v>
      </c>
      <c r="Z85" s="31">
        <f t="shared" si="8"/>
        <v>1.3403361344537814</v>
      </c>
    </row>
    <row r="86" spans="1:26">
      <c r="A86" s="1" t="str">
        <f>Data!A86</f>
        <v>30-105</v>
      </c>
      <c r="B86" s="4">
        <v>165.2</v>
      </c>
      <c r="C86" s="15">
        <v>4.17</v>
      </c>
      <c r="D86" s="4">
        <v>358.7</v>
      </c>
      <c r="E86" s="4">
        <v>200</v>
      </c>
      <c r="F86" s="2">
        <v>40.9</v>
      </c>
      <c r="G86" s="2">
        <f>Data!G86</f>
        <v>35.417290900407103</v>
      </c>
      <c r="H86" s="4">
        <v>4956</v>
      </c>
      <c r="I86" s="15">
        <v>105</v>
      </c>
      <c r="J86" s="15">
        <v>105</v>
      </c>
      <c r="K86" s="31">
        <v>30</v>
      </c>
      <c r="L86" s="32">
        <f>Data!J86</f>
        <v>1.3901834184175113</v>
      </c>
      <c r="M86">
        <v>270</v>
      </c>
      <c r="N86" s="23">
        <f t="shared" si="6"/>
        <v>28.35</v>
      </c>
      <c r="P86">
        <v>203</v>
      </c>
      <c r="Q86">
        <v>21.5</v>
      </c>
      <c r="R86" s="31">
        <f t="shared" si="5"/>
        <v>1.3300492610837438</v>
      </c>
      <c r="T86">
        <v>202</v>
      </c>
      <c r="U86">
        <v>31.8</v>
      </c>
      <c r="V86" s="31">
        <f t="shared" si="7"/>
        <v>1.3366336633663367</v>
      </c>
      <c r="X86">
        <v>181</v>
      </c>
      <c r="Y86" s="23">
        <v>32.9</v>
      </c>
      <c r="Z86" s="31">
        <f t="shared" si="8"/>
        <v>1.4917127071823204</v>
      </c>
    </row>
    <row r="87" spans="1:26">
      <c r="A87" s="84"/>
      <c r="G87" s="85" t="s">
        <v>118</v>
      </c>
      <c r="K87" s="31"/>
      <c r="L87" s="32"/>
      <c r="N87" s="23"/>
      <c r="Q87" s="37" t="s">
        <v>345</v>
      </c>
      <c r="R87" s="38">
        <f>AVERAGE(R69:R86)</f>
        <v>1.084225253353865</v>
      </c>
      <c r="U87" s="34" t="s">
        <v>346</v>
      </c>
      <c r="V87" s="38">
        <f>AVERAGE(V69:V86)</f>
        <v>1.0751481108451608</v>
      </c>
      <c r="Y87" s="34" t="s">
        <v>346</v>
      </c>
      <c r="Z87" s="38">
        <f>AVERAGE(Z69:Z86)</f>
        <v>1.192782452657198</v>
      </c>
    </row>
    <row r="88" spans="1:26">
      <c r="A88" s="85" t="s">
        <v>161</v>
      </c>
      <c r="B88" s="84" t="s">
        <v>167</v>
      </c>
      <c r="C88" t="s">
        <v>163</v>
      </c>
      <c r="D88" s="85">
        <v>2000</v>
      </c>
      <c r="E88" t="s">
        <v>164</v>
      </c>
      <c r="F88" t="s">
        <v>165</v>
      </c>
      <c r="G88" s="22" t="s">
        <v>166</v>
      </c>
      <c r="K88" s="31"/>
      <c r="L88" s="32"/>
      <c r="N88" s="23"/>
      <c r="Q88" t="s">
        <v>343</v>
      </c>
      <c r="R88" s="32">
        <f>STDEV(R69:R86)</f>
        <v>0.10231240979683368</v>
      </c>
      <c r="U88" t="s">
        <v>343</v>
      </c>
      <c r="V88" s="32">
        <f>STDEV(V69:V86)</f>
        <v>0.10439735602888717</v>
      </c>
      <c r="Y88" t="s">
        <v>344</v>
      </c>
      <c r="Z88" s="32">
        <f>STDEV(Z69:Z86)</f>
        <v>0.12621478842001929</v>
      </c>
    </row>
    <row r="89" spans="1:26">
      <c r="A89" s="84" t="s">
        <v>168</v>
      </c>
      <c r="B89">
        <v>159</v>
      </c>
      <c r="C89">
        <v>4.5</v>
      </c>
      <c r="D89">
        <v>433</v>
      </c>
      <c r="E89">
        <v>206</v>
      </c>
      <c r="F89">
        <v>64.5</v>
      </c>
      <c r="G89" s="23">
        <f>Data!G89</f>
        <v>39.858787446696475</v>
      </c>
      <c r="H89">
        <v>2696</v>
      </c>
      <c r="I89">
        <v>10</v>
      </c>
      <c r="J89">
        <v>10</v>
      </c>
      <c r="K89" s="31">
        <v>16.955974842767297</v>
      </c>
      <c r="L89" s="32">
        <f>Data!J89</f>
        <v>0.89193049500973909</v>
      </c>
      <c r="M89">
        <v>1230</v>
      </c>
      <c r="N89" s="23">
        <f t="shared" si="6"/>
        <v>12.3</v>
      </c>
      <c r="P89">
        <v>1131</v>
      </c>
      <c r="Q89">
        <v>11.3</v>
      </c>
      <c r="R89" s="31">
        <f t="shared" si="5"/>
        <v>1.0875331564986737</v>
      </c>
      <c r="T89">
        <v>1192</v>
      </c>
      <c r="U89">
        <v>19.899999999999999</v>
      </c>
      <c r="V89" s="31">
        <f t="shared" si="7"/>
        <v>1.0318791946308725</v>
      </c>
      <c r="X89">
        <v>949</v>
      </c>
      <c r="Y89" s="23">
        <v>30.2</v>
      </c>
      <c r="Z89" s="31">
        <f t="shared" si="8"/>
        <v>1.2961011591148577</v>
      </c>
    </row>
    <row r="90" spans="1:26">
      <c r="A90" s="84" t="s">
        <v>169</v>
      </c>
      <c r="B90">
        <v>159</v>
      </c>
      <c r="C90">
        <v>4.5</v>
      </c>
      <c r="D90">
        <v>433</v>
      </c>
      <c r="E90">
        <v>206</v>
      </c>
      <c r="F90">
        <v>64.5</v>
      </c>
      <c r="G90" s="23">
        <f>Data!G90</f>
        <v>39.858787446696475</v>
      </c>
      <c r="H90">
        <v>2716</v>
      </c>
      <c r="I90">
        <v>10</v>
      </c>
      <c r="J90">
        <v>10</v>
      </c>
      <c r="K90" s="31">
        <v>17.081761006289309</v>
      </c>
      <c r="L90" s="32">
        <f>Data!J90</f>
        <v>0.89854719007657691</v>
      </c>
      <c r="M90">
        <v>1220</v>
      </c>
      <c r="N90" s="23">
        <f t="shared" si="6"/>
        <v>12.2</v>
      </c>
      <c r="P90">
        <v>1122</v>
      </c>
      <c r="Q90">
        <v>11.2</v>
      </c>
      <c r="R90" s="31">
        <f t="shared" si="5"/>
        <v>1.0873440285204992</v>
      </c>
      <c r="T90">
        <v>1184</v>
      </c>
      <c r="U90">
        <v>19.899999999999999</v>
      </c>
      <c r="V90" s="31">
        <f t="shared" si="7"/>
        <v>1.0304054054054055</v>
      </c>
      <c r="X90">
        <v>941</v>
      </c>
      <c r="Y90" s="23">
        <v>30.1</v>
      </c>
      <c r="Z90" s="31">
        <f t="shared" si="8"/>
        <v>1.2964930924548352</v>
      </c>
    </row>
    <row r="91" spans="1:26">
      <c r="A91" s="84"/>
      <c r="G91" s="23"/>
      <c r="K91" s="31"/>
      <c r="L91" s="32"/>
      <c r="N91" s="23"/>
      <c r="Q91" s="37" t="s">
        <v>350</v>
      </c>
      <c r="R91" s="38">
        <v>1.0900000000000001</v>
      </c>
      <c r="U91" s="34" t="s">
        <v>351</v>
      </c>
      <c r="V91" s="38">
        <f>AVERAGE(V89:V90)</f>
        <v>1.031142300018139</v>
      </c>
      <c r="Y91" s="25" t="s">
        <v>351</v>
      </c>
      <c r="Z91" s="38">
        <f>AVERAGE(Z89:Z90)</f>
        <v>1.2962971257848466</v>
      </c>
    </row>
    <row r="92" spans="1:26">
      <c r="A92" s="85" t="s">
        <v>170</v>
      </c>
      <c r="B92" s="85">
        <v>2003</v>
      </c>
      <c r="C92" s="87" t="s">
        <v>352</v>
      </c>
      <c r="D92" s="87"/>
      <c r="E92" s="84" t="s">
        <v>172</v>
      </c>
      <c r="F92" s="85" t="s">
        <v>118</v>
      </c>
      <c r="G92" s="25"/>
      <c r="K92" s="31"/>
      <c r="L92" s="32"/>
      <c r="N92" s="23"/>
      <c r="R92" s="31"/>
      <c r="V92" s="31"/>
      <c r="Y92" s="23"/>
      <c r="Z92" s="31"/>
    </row>
    <row r="93" spans="1:26">
      <c r="A93" s="39" t="str">
        <f>Data!A93</f>
        <v>A1</v>
      </c>
      <c r="B93" s="39">
        <f>Data!B93</f>
        <v>76</v>
      </c>
      <c r="C93" s="39">
        <f>Data!C93</f>
        <v>2</v>
      </c>
      <c r="D93" s="39">
        <f>Data!D93</f>
        <v>275</v>
      </c>
      <c r="E93" s="39">
        <f>Data!E93</f>
        <v>205</v>
      </c>
      <c r="F93" s="39">
        <f>Data!F93</f>
        <v>41.6</v>
      </c>
      <c r="G93" s="39">
        <v>35</v>
      </c>
      <c r="H93" s="39">
        <f>Data!H93</f>
        <v>645</v>
      </c>
      <c r="I93">
        <f>Data!U93</f>
        <v>15</v>
      </c>
      <c r="J93">
        <f>Data!V93</f>
        <v>15</v>
      </c>
      <c r="K93" s="31">
        <f>H93/B93</f>
        <v>8.4868421052631575</v>
      </c>
      <c r="L93" s="16">
        <v>0.36788309648142664</v>
      </c>
      <c r="M93">
        <v>290</v>
      </c>
      <c r="N93" s="23">
        <f t="shared" si="6"/>
        <v>4.3499999999999996</v>
      </c>
      <c r="P93">
        <v>183</v>
      </c>
      <c r="Q93">
        <v>2.7</v>
      </c>
      <c r="R93" s="31">
        <f>M93/P93</f>
        <v>1.5846994535519126</v>
      </c>
      <c r="T93">
        <v>169</v>
      </c>
      <c r="U93">
        <v>3</v>
      </c>
      <c r="V93" s="31">
        <f t="shared" si="7"/>
        <v>1.7159763313609468</v>
      </c>
      <c r="X93">
        <v>154</v>
      </c>
      <c r="Y93" s="23">
        <v>3.2</v>
      </c>
      <c r="Z93" s="31">
        <f t="shared" si="8"/>
        <v>1.8831168831168832</v>
      </c>
    </row>
    <row r="94" spans="1:26">
      <c r="A94" s="39" t="str">
        <f>Data!A94</f>
        <v>A2</v>
      </c>
      <c r="B94" s="39">
        <f>Data!B94</f>
        <v>76</v>
      </c>
      <c r="C94" s="39">
        <f>Data!C94</f>
        <v>2</v>
      </c>
      <c r="D94" s="39">
        <f>Data!D94</f>
        <v>275</v>
      </c>
      <c r="E94" s="39">
        <f>Data!E94</f>
        <v>205</v>
      </c>
      <c r="F94" s="39">
        <f>Data!F94</f>
        <v>41.6</v>
      </c>
      <c r="G94" s="39">
        <v>35</v>
      </c>
      <c r="H94" s="39">
        <f>Data!H94</f>
        <v>875</v>
      </c>
      <c r="I94">
        <f>Data!U94</f>
        <v>15</v>
      </c>
      <c r="J94">
        <f>Data!V94</f>
        <v>15</v>
      </c>
      <c r="K94" s="31">
        <f t="shared" ref="K94:K106" si="9">H94/B94</f>
        <v>11.513157894736842</v>
      </c>
      <c r="L94" s="16">
        <v>0.49906621615697416</v>
      </c>
      <c r="M94">
        <v>267</v>
      </c>
      <c r="N94" s="23">
        <f t="shared" ref="N94:N106" si="10">M94*I94/1000</f>
        <v>4.0049999999999999</v>
      </c>
      <c r="P94">
        <v>158</v>
      </c>
      <c r="Q94">
        <v>2.2999999999999998</v>
      </c>
      <c r="R94" s="31">
        <f t="shared" ref="R94:R106" si="11">M94/P94</f>
        <v>1.6898734177215189</v>
      </c>
      <c r="T94">
        <v>154</v>
      </c>
      <c r="U94">
        <v>3</v>
      </c>
      <c r="V94" s="31">
        <f t="shared" si="7"/>
        <v>1.7337662337662338</v>
      </c>
      <c r="X94">
        <v>138</v>
      </c>
      <c r="Y94" s="23">
        <v>3.2</v>
      </c>
      <c r="Z94" s="31">
        <f t="shared" si="8"/>
        <v>1.9347826086956521</v>
      </c>
    </row>
    <row r="95" spans="1:26">
      <c r="A95" s="39" t="str">
        <f>Data!A95</f>
        <v>A3</v>
      </c>
      <c r="B95" s="39">
        <f>Data!B95</f>
        <v>76</v>
      </c>
      <c r="C95" s="39">
        <f>Data!C95</f>
        <v>2</v>
      </c>
      <c r="D95" s="39">
        <f>Data!D95</f>
        <v>275</v>
      </c>
      <c r="E95" s="39">
        <f>Data!E95</f>
        <v>205</v>
      </c>
      <c r="F95" s="39">
        <f>Data!F95</f>
        <v>41.6</v>
      </c>
      <c r="G95" s="39">
        <v>35</v>
      </c>
      <c r="H95" s="39">
        <f>Data!H95</f>
        <v>1105</v>
      </c>
      <c r="I95">
        <f>Data!U95</f>
        <v>15</v>
      </c>
      <c r="J95">
        <f>Data!V95</f>
        <v>15</v>
      </c>
      <c r="K95" s="31">
        <f t="shared" si="9"/>
        <v>14.539473684210526</v>
      </c>
      <c r="L95" s="16">
        <v>0.63024933583252163</v>
      </c>
      <c r="M95">
        <v>245</v>
      </c>
      <c r="N95" s="23">
        <f t="shared" si="10"/>
        <v>3.6749999999999998</v>
      </c>
      <c r="P95">
        <v>144</v>
      </c>
      <c r="Q95">
        <v>2.1</v>
      </c>
      <c r="R95" s="31">
        <f t="shared" si="11"/>
        <v>1.7013888888888888</v>
      </c>
      <c r="T95">
        <v>138</v>
      </c>
      <c r="U95">
        <v>3</v>
      </c>
      <c r="V95" s="31">
        <f t="shared" si="7"/>
        <v>1.7753623188405796</v>
      </c>
      <c r="X95">
        <v>119</v>
      </c>
      <c r="Y95" s="23">
        <v>3.2</v>
      </c>
      <c r="Z95" s="31">
        <f t="shared" si="8"/>
        <v>2.0588235294117645</v>
      </c>
    </row>
    <row r="96" spans="1:26">
      <c r="A96" s="39" t="str">
        <f>Data!A96</f>
        <v>A4</v>
      </c>
      <c r="B96" s="39">
        <f>Data!B96</f>
        <v>76</v>
      </c>
      <c r="C96" s="39">
        <f>Data!C96</f>
        <v>2</v>
      </c>
      <c r="D96" s="39">
        <f>Data!D96</f>
        <v>275</v>
      </c>
      <c r="E96" s="39">
        <f>Data!E96</f>
        <v>205</v>
      </c>
      <c r="F96" s="39">
        <f>Data!F96</f>
        <v>41.6</v>
      </c>
      <c r="G96" s="39">
        <v>35</v>
      </c>
      <c r="H96" s="39">
        <f>Data!H96</f>
        <v>1330</v>
      </c>
      <c r="I96">
        <f>Data!U96</f>
        <v>15</v>
      </c>
      <c r="J96">
        <f>Data!V96</f>
        <v>15</v>
      </c>
      <c r="K96" s="31">
        <f t="shared" si="9"/>
        <v>17.5</v>
      </c>
      <c r="L96" s="16">
        <v>0.75858064855860075</v>
      </c>
      <c r="M96">
        <v>226</v>
      </c>
      <c r="N96" s="23">
        <f t="shared" si="10"/>
        <v>3.39</v>
      </c>
      <c r="P96">
        <v>128</v>
      </c>
      <c r="Q96">
        <v>1.9</v>
      </c>
      <c r="R96" s="31">
        <f t="shared" si="11"/>
        <v>1.765625</v>
      </c>
      <c r="T96">
        <v>121</v>
      </c>
      <c r="U96">
        <v>2.9</v>
      </c>
      <c r="V96" s="31">
        <f t="shared" si="7"/>
        <v>1.8677685950413223</v>
      </c>
      <c r="X96">
        <v>100</v>
      </c>
      <c r="Y96" s="23">
        <v>3.1</v>
      </c>
      <c r="Z96" s="31">
        <f t="shared" si="8"/>
        <v>2.2599999999999998</v>
      </c>
    </row>
    <row r="97" spans="1:26">
      <c r="A97" s="39" t="str">
        <f>Data!A97</f>
        <v>A5</v>
      </c>
      <c r="B97" s="39">
        <f>Data!B97</f>
        <v>76</v>
      </c>
      <c r="C97" s="39">
        <f>Data!C97</f>
        <v>2</v>
      </c>
      <c r="D97" s="39">
        <f>Data!D97</f>
        <v>275</v>
      </c>
      <c r="E97" s="39">
        <f>Data!E97</f>
        <v>205</v>
      </c>
      <c r="F97" s="39">
        <f>Data!F97</f>
        <v>41.6</v>
      </c>
      <c r="G97" s="39">
        <v>35</v>
      </c>
      <c r="H97" s="39">
        <f>Data!H97</f>
        <v>1555</v>
      </c>
      <c r="I97">
        <f>Data!U97</f>
        <v>15</v>
      </c>
      <c r="J97">
        <f>Data!V97</f>
        <v>15</v>
      </c>
      <c r="K97" s="31">
        <f t="shared" si="9"/>
        <v>20.460526315789473</v>
      </c>
      <c r="L97" s="16">
        <v>0.88691196128467986</v>
      </c>
      <c r="M97">
        <v>206</v>
      </c>
      <c r="N97" s="23">
        <f t="shared" si="10"/>
        <v>3.09</v>
      </c>
      <c r="P97">
        <v>113</v>
      </c>
      <c r="Q97">
        <v>1.7</v>
      </c>
      <c r="R97" s="31">
        <f t="shared" si="11"/>
        <v>1.8230088495575221</v>
      </c>
      <c r="T97">
        <v>104</v>
      </c>
      <c r="U97">
        <v>2.7</v>
      </c>
      <c r="V97" s="31">
        <f t="shared" si="7"/>
        <v>1.9807692307692308</v>
      </c>
      <c r="X97">
        <v>84</v>
      </c>
      <c r="Y97" s="23">
        <v>3</v>
      </c>
      <c r="Z97" s="31">
        <f t="shared" si="8"/>
        <v>2.4523809523809526</v>
      </c>
    </row>
    <row r="98" spans="1:26">
      <c r="A98" s="39" t="str">
        <f>Data!A98</f>
        <v>A6</v>
      </c>
      <c r="B98" s="39">
        <f>Data!B98</f>
        <v>76</v>
      </c>
      <c r="C98" s="39">
        <f>Data!C98</f>
        <v>2</v>
      </c>
      <c r="D98" s="39">
        <f>Data!D98</f>
        <v>275</v>
      </c>
      <c r="E98" s="39">
        <f>Data!E98</f>
        <v>205</v>
      </c>
      <c r="F98" s="39">
        <f>Data!F98</f>
        <v>41.6</v>
      </c>
      <c r="G98" s="39">
        <v>35</v>
      </c>
      <c r="H98" s="39">
        <f>Data!H98</f>
        <v>1785</v>
      </c>
      <c r="I98">
        <f>Data!U98</f>
        <v>15</v>
      </c>
      <c r="J98">
        <f>Data!V98</f>
        <v>15</v>
      </c>
      <c r="K98" s="31">
        <f t="shared" si="9"/>
        <v>23.486842105263158</v>
      </c>
      <c r="L98" s="16">
        <v>1.0180950809602274</v>
      </c>
      <c r="M98">
        <v>185</v>
      </c>
      <c r="N98" s="23">
        <f t="shared" si="10"/>
        <v>2.7749999999999999</v>
      </c>
      <c r="P98">
        <v>97</v>
      </c>
      <c r="Q98">
        <v>1.4</v>
      </c>
      <c r="R98" s="31">
        <f t="shared" si="11"/>
        <v>1.9072164948453609</v>
      </c>
      <c r="T98">
        <v>89</v>
      </c>
      <c r="U98">
        <v>2.5</v>
      </c>
      <c r="V98" s="31">
        <f t="shared" si="7"/>
        <v>2.0786516853932584</v>
      </c>
      <c r="X98">
        <v>70</v>
      </c>
      <c r="Y98" s="23">
        <v>2.8</v>
      </c>
      <c r="Z98" s="31">
        <f t="shared" si="8"/>
        <v>2.6428571428571428</v>
      </c>
    </row>
    <row r="99" spans="1:26">
      <c r="A99" s="39" t="str">
        <f>Data!A99</f>
        <v>A8</v>
      </c>
      <c r="B99" s="39">
        <f>Data!B99</f>
        <v>76</v>
      </c>
      <c r="C99" s="39">
        <f>Data!C99</f>
        <v>2</v>
      </c>
      <c r="D99" s="39">
        <f>Data!D99</f>
        <v>275</v>
      </c>
      <c r="E99" s="39">
        <f>Data!E99</f>
        <v>205</v>
      </c>
      <c r="F99" s="39">
        <f>Data!F99</f>
        <v>41.6</v>
      </c>
      <c r="G99" s="39">
        <v>35</v>
      </c>
      <c r="H99" s="39">
        <f>Data!H99</f>
        <v>1555</v>
      </c>
      <c r="I99">
        <f>Data!U99</f>
        <v>25</v>
      </c>
      <c r="J99">
        <f>Data!V99</f>
        <v>25</v>
      </c>
      <c r="K99" s="31">
        <f t="shared" si="9"/>
        <v>20.460526315789473</v>
      </c>
      <c r="L99" s="16">
        <v>0.88691196128467986</v>
      </c>
      <c r="M99">
        <v>130</v>
      </c>
      <c r="N99" s="23">
        <f t="shared" si="10"/>
        <v>3.25</v>
      </c>
      <c r="P99">
        <v>84</v>
      </c>
      <c r="Q99">
        <v>2.1</v>
      </c>
      <c r="R99" s="31">
        <f t="shared" si="11"/>
        <v>1.5476190476190477</v>
      </c>
      <c r="T99">
        <v>81</v>
      </c>
      <c r="U99">
        <v>3</v>
      </c>
      <c r="V99" s="31">
        <f t="shared" si="7"/>
        <v>1.6049382716049383</v>
      </c>
      <c r="X99">
        <v>69</v>
      </c>
      <c r="Y99" s="23">
        <v>3.1</v>
      </c>
      <c r="Z99" s="31">
        <f t="shared" si="8"/>
        <v>1.8840579710144927</v>
      </c>
    </row>
    <row r="100" spans="1:26">
      <c r="A100" s="39" t="str">
        <f>Data!A100</f>
        <v>B1</v>
      </c>
      <c r="B100" s="39">
        <f>Data!B100</f>
        <v>76</v>
      </c>
      <c r="C100" s="39">
        <f>Data!C100</f>
        <v>2</v>
      </c>
      <c r="D100" s="39">
        <f>Data!D100</f>
        <v>275</v>
      </c>
      <c r="E100" s="39">
        <f>Data!E100</f>
        <v>205</v>
      </c>
      <c r="F100" s="39">
        <f>Data!F100</f>
        <v>41.6</v>
      </c>
      <c r="G100" s="39">
        <v>35</v>
      </c>
      <c r="H100" s="39">
        <f>Data!H100</f>
        <v>645</v>
      </c>
      <c r="I100">
        <f>Data!U100</f>
        <v>15</v>
      </c>
      <c r="J100">
        <f>Data!V100</f>
        <v>15</v>
      </c>
      <c r="K100" s="31">
        <f t="shared" si="9"/>
        <v>8.4868421052631575</v>
      </c>
      <c r="L100" s="16">
        <v>0.36788309648142664</v>
      </c>
      <c r="M100">
        <v>275</v>
      </c>
      <c r="N100" s="23">
        <f t="shared" si="10"/>
        <v>4.125</v>
      </c>
      <c r="P100">
        <v>185</v>
      </c>
      <c r="Q100">
        <v>2.7</v>
      </c>
      <c r="R100" s="31">
        <f t="shared" si="11"/>
        <v>1.4864864864864864</v>
      </c>
      <c r="T100">
        <v>170</v>
      </c>
      <c r="U100">
        <v>3</v>
      </c>
      <c r="V100" s="31">
        <f t="shared" si="7"/>
        <v>1.6176470588235294</v>
      </c>
      <c r="X100">
        <v>158</v>
      </c>
      <c r="Y100" s="23">
        <v>3.2</v>
      </c>
      <c r="Z100" s="31">
        <f t="shared" si="8"/>
        <v>1.740506329113924</v>
      </c>
    </row>
    <row r="101" spans="1:26">
      <c r="A101" s="39" t="str">
        <f>Data!A101</f>
        <v>B2</v>
      </c>
      <c r="B101" s="39">
        <f>Data!B101</f>
        <v>76</v>
      </c>
      <c r="C101" s="39">
        <f>Data!C101</f>
        <v>2</v>
      </c>
      <c r="D101" s="39">
        <f>Data!D101</f>
        <v>275</v>
      </c>
      <c r="E101" s="39">
        <f>Data!E101</f>
        <v>205</v>
      </c>
      <c r="F101" s="39">
        <f>Data!F101</f>
        <v>41.6</v>
      </c>
      <c r="G101" s="39">
        <v>35</v>
      </c>
      <c r="H101" s="39">
        <f>Data!H101</f>
        <v>875</v>
      </c>
      <c r="I101">
        <f>Data!U101</f>
        <v>15</v>
      </c>
      <c r="J101">
        <f>Data!V101</f>
        <v>15</v>
      </c>
      <c r="K101" s="31">
        <f t="shared" si="9"/>
        <v>11.513157894736842</v>
      </c>
      <c r="L101" s="16">
        <v>0.49906621615697416</v>
      </c>
      <c r="M101">
        <v>255</v>
      </c>
      <c r="N101" s="23">
        <f t="shared" si="10"/>
        <v>3.8250000000000002</v>
      </c>
      <c r="P101">
        <v>159</v>
      </c>
      <c r="Q101">
        <v>2.2999999999999998</v>
      </c>
      <c r="R101" s="31">
        <f t="shared" si="11"/>
        <v>1.6037735849056605</v>
      </c>
      <c r="T101">
        <v>155</v>
      </c>
      <c r="U101">
        <v>3</v>
      </c>
      <c r="V101" s="31">
        <f t="shared" si="7"/>
        <v>1.6451612903225807</v>
      </c>
      <c r="X101">
        <v>139</v>
      </c>
      <c r="Y101" s="23">
        <v>3.2</v>
      </c>
      <c r="Z101" s="31">
        <f t="shared" si="8"/>
        <v>1.8345323741007193</v>
      </c>
    </row>
    <row r="102" spans="1:26">
      <c r="A102" s="39" t="str">
        <f>Data!A102</f>
        <v>B3</v>
      </c>
      <c r="B102" s="39">
        <f>Data!B102</f>
        <v>76</v>
      </c>
      <c r="C102" s="39">
        <f>Data!C102</f>
        <v>2</v>
      </c>
      <c r="D102" s="39">
        <f>Data!D102</f>
        <v>275</v>
      </c>
      <c r="E102" s="39">
        <f>Data!E102</f>
        <v>205</v>
      </c>
      <c r="F102" s="39">
        <f>Data!F102</f>
        <v>41.6</v>
      </c>
      <c r="G102" s="39">
        <v>35</v>
      </c>
      <c r="H102" s="39">
        <f>Data!H102</f>
        <v>1105</v>
      </c>
      <c r="I102">
        <f>Data!U102</f>
        <v>15</v>
      </c>
      <c r="J102">
        <f>Data!V102</f>
        <v>15</v>
      </c>
      <c r="K102" s="31">
        <f t="shared" si="9"/>
        <v>14.539473684210526</v>
      </c>
      <c r="L102" s="16">
        <v>0.63024933583252163</v>
      </c>
      <c r="M102">
        <v>235</v>
      </c>
      <c r="N102" s="23">
        <f t="shared" si="10"/>
        <v>3.5249999999999999</v>
      </c>
      <c r="P102">
        <v>145</v>
      </c>
      <c r="Q102">
        <v>2.1</v>
      </c>
      <c r="R102" s="31">
        <f t="shared" si="11"/>
        <v>1.6206896551724137</v>
      </c>
      <c r="T102">
        <v>139</v>
      </c>
      <c r="U102">
        <v>3</v>
      </c>
      <c r="V102" s="31">
        <f t="shared" si="7"/>
        <v>1.6906474820143884</v>
      </c>
      <c r="X102">
        <v>120</v>
      </c>
      <c r="Y102" s="23">
        <v>3.2</v>
      </c>
      <c r="Z102" s="31">
        <f t="shared" si="8"/>
        <v>1.9583333333333333</v>
      </c>
    </row>
    <row r="103" spans="1:26">
      <c r="A103" s="39" t="str">
        <f>Data!A103</f>
        <v>B4</v>
      </c>
      <c r="B103" s="39">
        <f>Data!B103</f>
        <v>76</v>
      </c>
      <c r="C103" s="39">
        <f>Data!C103</f>
        <v>2</v>
      </c>
      <c r="D103" s="39">
        <f>Data!D103</f>
        <v>275</v>
      </c>
      <c r="E103" s="39">
        <f>Data!E103</f>
        <v>205</v>
      </c>
      <c r="F103" s="39">
        <f>Data!F103</f>
        <v>41.6</v>
      </c>
      <c r="G103" s="39">
        <v>35</v>
      </c>
      <c r="H103" s="39">
        <f>Data!H103</f>
        <v>1330</v>
      </c>
      <c r="I103">
        <f>Data!U103</f>
        <v>15</v>
      </c>
      <c r="J103">
        <f>Data!V103</f>
        <v>15</v>
      </c>
      <c r="K103" s="31">
        <f t="shared" si="9"/>
        <v>17.5</v>
      </c>
      <c r="L103" s="16">
        <v>0.75858064855860075</v>
      </c>
      <c r="M103">
        <v>218</v>
      </c>
      <c r="N103" s="23">
        <f t="shared" si="10"/>
        <v>3.27</v>
      </c>
      <c r="P103">
        <v>128</v>
      </c>
      <c r="Q103">
        <v>1.9</v>
      </c>
      <c r="R103" s="31">
        <f t="shared" si="11"/>
        <v>1.703125</v>
      </c>
      <c r="T103">
        <v>121</v>
      </c>
      <c r="U103">
        <v>2.9</v>
      </c>
      <c r="V103" s="31">
        <f t="shared" si="7"/>
        <v>1.8016528925619835</v>
      </c>
      <c r="X103">
        <v>101</v>
      </c>
      <c r="Y103" s="23">
        <v>3.1</v>
      </c>
      <c r="Z103" s="31">
        <f t="shared" si="8"/>
        <v>2.1584158415841586</v>
      </c>
    </row>
    <row r="104" spans="1:26">
      <c r="A104" s="39" t="str">
        <f>Data!A104</f>
        <v>B5</v>
      </c>
      <c r="B104" s="39">
        <f>Data!B104</f>
        <v>76</v>
      </c>
      <c r="C104" s="39">
        <f>Data!C104</f>
        <v>2</v>
      </c>
      <c r="D104" s="39">
        <f>Data!D104</f>
        <v>275</v>
      </c>
      <c r="E104" s="39">
        <f>Data!E104</f>
        <v>205</v>
      </c>
      <c r="F104" s="39">
        <f>Data!F104</f>
        <v>41.6</v>
      </c>
      <c r="G104" s="39">
        <v>35</v>
      </c>
      <c r="H104" s="39">
        <f>Data!H104</f>
        <v>1555</v>
      </c>
      <c r="I104">
        <f>Data!U104</f>
        <v>15</v>
      </c>
      <c r="J104">
        <f>Data!V104</f>
        <v>15</v>
      </c>
      <c r="K104" s="31">
        <f t="shared" si="9"/>
        <v>20.460526315789473</v>
      </c>
      <c r="L104" s="16">
        <v>0.88691196128467986</v>
      </c>
      <c r="M104">
        <v>206</v>
      </c>
      <c r="N104" s="23">
        <f t="shared" si="10"/>
        <v>3.09</v>
      </c>
      <c r="P104">
        <v>113</v>
      </c>
      <c r="Q104">
        <v>1.7</v>
      </c>
      <c r="R104" s="31">
        <f t="shared" si="11"/>
        <v>1.8230088495575221</v>
      </c>
      <c r="T104">
        <v>104</v>
      </c>
      <c r="U104">
        <v>2.7</v>
      </c>
      <c r="V104" s="31">
        <f t="shared" si="7"/>
        <v>1.9807692307692308</v>
      </c>
      <c r="X104">
        <v>84</v>
      </c>
      <c r="Y104" s="23">
        <v>3</v>
      </c>
      <c r="Z104" s="31">
        <f t="shared" si="8"/>
        <v>2.4523809523809526</v>
      </c>
    </row>
    <row r="105" spans="1:26">
      <c r="A105" s="39" t="str">
        <f>Data!A105</f>
        <v>B6</v>
      </c>
      <c r="B105" s="39">
        <f>Data!B105</f>
        <v>76</v>
      </c>
      <c r="C105" s="39">
        <f>Data!C105</f>
        <v>2</v>
      </c>
      <c r="D105" s="39">
        <f>Data!D105</f>
        <v>275</v>
      </c>
      <c r="E105" s="39">
        <f>Data!E105</f>
        <v>205</v>
      </c>
      <c r="F105" s="39">
        <f>Data!F105</f>
        <v>41.6</v>
      </c>
      <c r="G105" s="39">
        <v>35</v>
      </c>
      <c r="H105" s="39">
        <f>Data!H105</f>
        <v>1785</v>
      </c>
      <c r="I105">
        <f>Data!U105</f>
        <v>15</v>
      </c>
      <c r="J105">
        <f>Data!V105</f>
        <v>15</v>
      </c>
      <c r="K105" s="31">
        <f t="shared" si="9"/>
        <v>23.486842105263158</v>
      </c>
      <c r="L105" s="16">
        <v>1.0180950809602274</v>
      </c>
      <c r="M105">
        <v>195</v>
      </c>
      <c r="N105" s="23">
        <f t="shared" si="10"/>
        <v>2.9249999999999998</v>
      </c>
      <c r="P105">
        <v>116</v>
      </c>
      <c r="Q105">
        <v>1.1000000000000001</v>
      </c>
      <c r="R105" s="31">
        <f t="shared" si="11"/>
        <v>1.6810344827586208</v>
      </c>
      <c r="T105">
        <v>88</v>
      </c>
      <c r="U105">
        <v>2.6</v>
      </c>
      <c r="V105" s="31">
        <f t="shared" si="7"/>
        <v>2.2159090909090908</v>
      </c>
      <c r="X105">
        <v>69</v>
      </c>
      <c r="Y105" s="23">
        <v>2.8</v>
      </c>
      <c r="Z105" s="31">
        <f t="shared" si="8"/>
        <v>2.8260869565217392</v>
      </c>
    </row>
    <row r="106" spans="1:26">
      <c r="A106" s="39" t="str">
        <f>Data!A106</f>
        <v>B8</v>
      </c>
      <c r="B106" s="39">
        <f>Data!B106</f>
        <v>76</v>
      </c>
      <c r="C106" s="39">
        <f>Data!C106</f>
        <v>2</v>
      </c>
      <c r="D106" s="39">
        <f>Data!D106</f>
        <v>275</v>
      </c>
      <c r="E106" s="39">
        <f>Data!E106</f>
        <v>205</v>
      </c>
      <c r="F106" s="39">
        <f>Data!F106</f>
        <v>41.6</v>
      </c>
      <c r="G106" s="39">
        <v>35</v>
      </c>
      <c r="H106" s="39">
        <f>Data!H106</f>
        <v>1555</v>
      </c>
      <c r="I106">
        <f>Data!U106</f>
        <v>25</v>
      </c>
      <c r="J106">
        <f>Data!V106</f>
        <v>25</v>
      </c>
      <c r="K106" s="31">
        <f t="shared" si="9"/>
        <v>20.460526315789473</v>
      </c>
      <c r="L106" s="16">
        <v>0.88691196128467986</v>
      </c>
      <c r="M106">
        <v>140</v>
      </c>
      <c r="N106" s="23">
        <f t="shared" si="10"/>
        <v>3.5</v>
      </c>
      <c r="P106">
        <v>85</v>
      </c>
      <c r="Q106">
        <v>2.1</v>
      </c>
      <c r="R106" s="31">
        <f t="shared" si="11"/>
        <v>1.6470588235294117</v>
      </c>
      <c r="T106">
        <v>80</v>
      </c>
      <c r="U106">
        <v>3</v>
      </c>
      <c r="V106" s="31">
        <f t="shared" si="7"/>
        <v>1.75</v>
      </c>
      <c r="X106">
        <v>68</v>
      </c>
      <c r="Y106" s="23">
        <v>3.1</v>
      </c>
      <c r="Z106" s="31">
        <f t="shared" si="8"/>
        <v>2.0588235294117645</v>
      </c>
    </row>
    <row r="107" spans="1:26">
      <c r="A107" s="84" t="s">
        <v>187</v>
      </c>
      <c r="B107">
        <v>76</v>
      </c>
      <c r="C107">
        <v>2</v>
      </c>
      <c r="D107">
        <v>275</v>
      </c>
      <c r="E107">
        <v>206</v>
      </c>
      <c r="F107">
        <v>0.1</v>
      </c>
      <c r="G107" s="23">
        <v>0.1</v>
      </c>
      <c r="H107">
        <v>1555</v>
      </c>
      <c r="I107">
        <v>15</v>
      </c>
      <c r="J107">
        <v>15</v>
      </c>
      <c r="K107" s="31">
        <v>20.460526315789473</v>
      </c>
      <c r="L107" s="16">
        <v>0.69167130243615194</v>
      </c>
      <c r="M107">
        <v>98</v>
      </c>
      <c r="N107" s="23">
        <f t="shared" si="6"/>
        <v>1.47</v>
      </c>
      <c r="P107">
        <v>69</v>
      </c>
      <c r="Q107">
        <v>1</v>
      </c>
      <c r="R107" s="31">
        <f t="shared" si="5"/>
        <v>1.4202898550724639</v>
      </c>
      <c r="T107">
        <v>69</v>
      </c>
      <c r="U107">
        <v>1.4</v>
      </c>
      <c r="V107" s="31">
        <f t="shared" si="7"/>
        <v>1.4202898550724639</v>
      </c>
      <c r="W107" s="84" t="s">
        <v>353</v>
      </c>
      <c r="X107">
        <v>60</v>
      </c>
      <c r="Y107" s="23">
        <v>1.7</v>
      </c>
      <c r="Z107" s="31">
        <f t="shared" si="8"/>
        <v>1.6333333333333333</v>
      </c>
    </row>
    <row r="108" spans="1:26">
      <c r="A108" s="84" t="s">
        <v>188</v>
      </c>
      <c r="B108">
        <v>76</v>
      </c>
      <c r="C108">
        <v>2</v>
      </c>
      <c r="D108">
        <v>275</v>
      </c>
      <c r="E108">
        <v>206</v>
      </c>
      <c r="F108">
        <v>0.1</v>
      </c>
      <c r="G108" s="23">
        <v>0.1</v>
      </c>
      <c r="H108">
        <v>1330</v>
      </c>
      <c r="I108">
        <v>15</v>
      </c>
      <c r="J108">
        <v>15</v>
      </c>
      <c r="K108" s="31">
        <v>17.5</v>
      </c>
      <c r="L108" s="16">
        <v>0.59159024581355757</v>
      </c>
      <c r="M108">
        <v>118</v>
      </c>
      <c r="N108" s="23">
        <f t="shared" si="6"/>
        <v>1.77</v>
      </c>
      <c r="P108">
        <v>73</v>
      </c>
      <c r="Q108">
        <v>1.1000000000000001</v>
      </c>
      <c r="R108" s="31">
        <f t="shared" si="5"/>
        <v>1.6164383561643836</v>
      </c>
      <c r="T108">
        <v>72</v>
      </c>
      <c r="U108">
        <v>1.4</v>
      </c>
      <c r="V108" s="31">
        <f t="shared" si="7"/>
        <v>1.6388888888888888</v>
      </c>
      <c r="W108" s="84" t="s">
        <v>353</v>
      </c>
      <c r="X108">
        <v>64</v>
      </c>
      <c r="Y108" s="23">
        <v>1.7</v>
      </c>
      <c r="Z108" s="31">
        <f t="shared" si="8"/>
        <v>1.84375</v>
      </c>
    </row>
    <row r="109" spans="1:26">
      <c r="A109" s="84" t="s">
        <v>189</v>
      </c>
      <c r="B109">
        <v>76</v>
      </c>
      <c r="C109">
        <v>2</v>
      </c>
      <c r="D109">
        <v>275</v>
      </c>
      <c r="E109">
        <v>206</v>
      </c>
      <c r="F109">
        <v>0.1</v>
      </c>
      <c r="G109" s="23">
        <v>0.1</v>
      </c>
      <c r="H109">
        <v>1105</v>
      </c>
      <c r="I109">
        <v>15</v>
      </c>
      <c r="J109">
        <v>15</v>
      </c>
      <c r="K109" s="31">
        <v>14.539473684210526</v>
      </c>
      <c r="L109" s="16">
        <v>0.49150918919096326</v>
      </c>
      <c r="M109">
        <v>137</v>
      </c>
      <c r="N109" s="23">
        <f t="shared" si="6"/>
        <v>2.0550000000000002</v>
      </c>
      <c r="P109">
        <v>76</v>
      </c>
      <c r="Q109">
        <v>1.1000000000000001</v>
      </c>
      <c r="R109" s="31">
        <f t="shared" si="5"/>
        <v>1.8026315789473684</v>
      </c>
      <c r="T109">
        <v>75</v>
      </c>
      <c r="U109">
        <v>1.4</v>
      </c>
      <c r="V109" s="31">
        <f t="shared" si="7"/>
        <v>1.8266666666666667</v>
      </c>
      <c r="W109" s="84" t="s">
        <v>353</v>
      </c>
      <c r="X109">
        <v>68</v>
      </c>
      <c r="Y109" s="23">
        <v>1.6</v>
      </c>
      <c r="Z109" s="31">
        <f t="shared" si="8"/>
        <v>2.0147058823529411</v>
      </c>
    </row>
    <row r="110" spans="1:26">
      <c r="A110" s="84"/>
      <c r="K110" s="31"/>
      <c r="L110" s="32"/>
      <c r="N110" s="23"/>
      <c r="Q110" s="37" t="s">
        <v>354</v>
      </c>
      <c r="R110" s="38">
        <f>AVERAGE(R93:R106)</f>
        <v>1.6846148596138832</v>
      </c>
      <c r="U110" s="34" t="s">
        <v>355</v>
      </c>
      <c r="V110" s="38">
        <f>AVERAGE(V93:V106)</f>
        <v>1.8185014080126649</v>
      </c>
      <c r="Y110" s="82" t="s">
        <v>355</v>
      </c>
      <c r="Z110" s="38">
        <f>AVERAGE(Z93:Z106)</f>
        <v>2.1532213145659624</v>
      </c>
    </row>
    <row r="111" spans="1:26">
      <c r="A111" s="85" t="s">
        <v>356</v>
      </c>
      <c r="B111" s="84" t="s">
        <v>193</v>
      </c>
      <c r="C111" s="87" t="s">
        <v>192</v>
      </c>
      <c r="D111" s="87"/>
      <c r="E111" s="85">
        <v>2003</v>
      </c>
      <c r="G111" s="85" t="s">
        <v>118</v>
      </c>
      <c r="K111" s="31"/>
      <c r="L111" s="32"/>
      <c r="N111" s="23"/>
      <c r="Q111" t="s">
        <v>344</v>
      </c>
      <c r="R111" s="32">
        <f>STDEV(R93:R106)</f>
        <v>0.11606443205977304</v>
      </c>
      <c r="U111" t="s">
        <v>357</v>
      </c>
      <c r="V111" s="32">
        <f>STDEV(V93:V106)</f>
        <v>0.18346532362925552</v>
      </c>
      <c r="Y111" s="23" t="s">
        <v>344</v>
      </c>
      <c r="Z111" s="32">
        <f>STDEV(Z93:Z106)</f>
        <v>0.3286023258926965</v>
      </c>
    </row>
    <row r="112" spans="1:26">
      <c r="A112" s="84" t="s">
        <v>174</v>
      </c>
      <c r="B112">
        <v>219</v>
      </c>
      <c r="C112">
        <v>6</v>
      </c>
      <c r="D112">
        <v>325</v>
      </c>
      <c r="E112">
        <v>196</v>
      </c>
      <c r="F112" s="23">
        <v>56.1</v>
      </c>
      <c r="G112" s="23">
        <f>Data!G112</f>
        <v>38.41316481786189</v>
      </c>
      <c r="H112">
        <v>1000</v>
      </c>
      <c r="I112">
        <v>25</v>
      </c>
      <c r="J112">
        <v>25</v>
      </c>
      <c r="K112" s="31">
        <v>4.5662100456621006</v>
      </c>
      <c r="L112" s="32">
        <f>Data!J112</f>
        <v>0.22278381457889682</v>
      </c>
      <c r="M112">
        <v>2450</v>
      </c>
      <c r="N112" s="23">
        <f t="shared" si="6"/>
        <v>61.25</v>
      </c>
      <c r="P112">
        <v>2463</v>
      </c>
      <c r="Q112">
        <v>61.9</v>
      </c>
      <c r="R112" s="31">
        <f t="shared" si="5"/>
        <v>0.99472188388144545</v>
      </c>
      <c r="T112">
        <v>2431</v>
      </c>
      <c r="U112">
        <v>64.099999999999994</v>
      </c>
      <c r="V112" s="31">
        <f>M112/T112</f>
        <v>1.0078157136980666</v>
      </c>
      <c r="X112">
        <v>2343</v>
      </c>
      <c r="Y112" s="23">
        <v>70.2</v>
      </c>
      <c r="Z112" s="31">
        <f t="shared" si="8"/>
        <v>1.0456679470763979</v>
      </c>
    </row>
    <row r="113" spans="1:26">
      <c r="A113" s="84" t="s">
        <v>175</v>
      </c>
      <c r="B113">
        <v>219</v>
      </c>
      <c r="C113">
        <v>6</v>
      </c>
      <c r="D113">
        <v>325</v>
      </c>
      <c r="E113">
        <v>196</v>
      </c>
      <c r="F113" s="23">
        <v>59.4</v>
      </c>
      <c r="G113" s="23">
        <f>Data!G113</f>
        <v>38.996052803293139</v>
      </c>
      <c r="H113">
        <v>1000</v>
      </c>
      <c r="I113">
        <v>50</v>
      </c>
      <c r="J113">
        <v>50</v>
      </c>
      <c r="K113" s="31">
        <v>4.5662100456621006</v>
      </c>
      <c r="L113" s="32">
        <f>Data!J113</f>
        <v>0.2260859878884017</v>
      </c>
      <c r="M113">
        <v>1862</v>
      </c>
      <c r="N113" s="23">
        <f t="shared" si="6"/>
        <v>93.1</v>
      </c>
      <c r="P113">
        <v>1953</v>
      </c>
      <c r="Q113">
        <v>97.7</v>
      </c>
      <c r="R113" s="31">
        <f t="shared" si="5"/>
        <v>0.95340501792114696</v>
      </c>
      <c r="T113">
        <v>1908</v>
      </c>
      <c r="U113">
        <v>99.6</v>
      </c>
      <c r="V113" s="31">
        <f t="shared" si="7"/>
        <v>0.97589098532494756</v>
      </c>
      <c r="X113">
        <v>1839</v>
      </c>
      <c r="Y113" s="23">
        <v>102.4</v>
      </c>
      <c r="Z113" s="31">
        <f t="shared" si="8"/>
        <v>1.0125067971723762</v>
      </c>
    </row>
    <row r="114" spans="1:26">
      <c r="A114" s="84" t="s">
        <v>176</v>
      </c>
      <c r="B114">
        <v>219</v>
      </c>
      <c r="C114">
        <v>6</v>
      </c>
      <c r="D114">
        <v>325</v>
      </c>
      <c r="E114">
        <v>196</v>
      </c>
      <c r="F114" s="23">
        <v>58</v>
      </c>
      <c r="G114" s="23">
        <f>Data!G114</f>
        <v>38.751262970992542</v>
      </c>
      <c r="H114">
        <v>1000</v>
      </c>
      <c r="I114">
        <v>75</v>
      </c>
      <c r="J114">
        <v>75</v>
      </c>
      <c r="K114" s="31">
        <v>4.5662100456621006</v>
      </c>
      <c r="L114" s="32">
        <f>Data!J114</f>
        <v>0.22469253906252326</v>
      </c>
      <c r="M114">
        <v>1333</v>
      </c>
      <c r="N114" s="23">
        <f t="shared" si="6"/>
        <v>99.974999999999994</v>
      </c>
      <c r="P114">
        <v>1485</v>
      </c>
      <c r="Q114">
        <v>111.5</v>
      </c>
      <c r="R114" s="31">
        <f t="shared" si="5"/>
        <v>0.89764309764309769</v>
      </c>
      <c r="T114">
        <v>1453</v>
      </c>
      <c r="U114">
        <v>112.3</v>
      </c>
      <c r="V114" s="31">
        <f t="shared" si="7"/>
        <v>0.91741225051617348</v>
      </c>
      <c r="X114">
        <v>1403</v>
      </c>
      <c r="Y114" s="23">
        <v>113.4</v>
      </c>
      <c r="Z114" s="31">
        <f t="shared" si="8"/>
        <v>0.95010691375623668</v>
      </c>
    </row>
    <row r="115" spans="1:26">
      <c r="A115" s="84" t="s">
        <v>177</v>
      </c>
      <c r="B115">
        <v>219</v>
      </c>
      <c r="C115">
        <v>6</v>
      </c>
      <c r="D115">
        <v>325</v>
      </c>
      <c r="E115">
        <v>196</v>
      </c>
      <c r="F115" s="23">
        <v>54.1</v>
      </c>
      <c r="G115" s="23">
        <f>Data!G115</f>
        <v>38.049605721635523</v>
      </c>
      <c r="H115">
        <v>1000</v>
      </c>
      <c r="I115">
        <v>100</v>
      </c>
      <c r="J115">
        <v>100</v>
      </c>
      <c r="K115" s="31">
        <v>4.5662100456621006</v>
      </c>
      <c r="L115" s="32">
        <f>Data!J115</f>
        <v>0.22075214261308232</v>
      </c>
      <c r="M115">
        <v>960</v>
      </c>
      <c r="N115" s="23">
        <f t="shared" si="6"/>
        <v>96</v>
      </c>
      <c r="P115">
        <v>1138</v>
      </c>
      <c r="Q115">
        <v>113.9</v>
      </c>
      <c r="R115" s="31">
        <f t="shared" si="5"/>
        <v>0.843585237258348</v>
      </c>
      <c r="T115">
        <v>1116</v>
      </c>
      <c r="U115">
        <v>114.1</v>
      </c>
      <c r="V115" s="31">
        <f t="shared" si="7"/>
        <v>0.86021505376344087</v>
      </c>
      <c r="X115">
        <v>1084</v>
      </c>
      <c r="Y115" s="23">
        <v>114.4</v>
      </c>
      <c r="Z115" s="31">
        <f t="shared" si="8"/>
        <v>0.88560885608856088</v>
      </c>
    </row>
    <row r="116" spans="1:26">
      <c r="A116" s="84" t="s">
        <v>178</v>
      </c>
      <c r="B116">
        <v>219</v>
      </c>
      <c r="C116">
        <v>6</v>
      </c>
      <c r="D116">
        <v>325</v>
      </c>
      <c r="E116">
        <v>196</v>
      </c>
      <c r="F116" s="23">
        <v>54.1</v>
      </c>
      <c r="G116" s="23">
        <f>Data!G116</f>
        <v>38.049605721635523</v>
      </c>
      <c r="H116">
        <v>1000</v>
      </c>
      <c r="I116">
        <v>125</v>
      </c>
      <c r="J116">
        <v>125</v>
      </c>
      <c r="K116" s="31">
        <v>4.5662100456621006</v>
      </c>
      <c r="L116" s="32">
        <f>Data!J116</f>
        <v>0.22075214261308232</v>
      </c>
      <c r="M116">
        <v>770</v>
      </c>
      <c r="N116" s="23">
        <f t="shared" si="6"/>
        <v>96.25</v>
      </c>
      <c r="P116">
        <v>919</v>
      </c>
      <c r="Q116">
        <v>115.2</v>
      </c>
      <c r="R116" s="31">
        <f t="shared" si="5"/>
        <v>0.83786724700761694</v>
      </c>
      <c r="T116">
        <v>906</v>
      </c>
      <c r="U116">
        <v>115.2</v>
      </c>
      <c r="V116" s="31">
        <f t="shared" si="7"/>
        <v>0.84988962472406182</v>
      </c>
      <c r="X116">
        <v>882</v>
      </c>
      <c r="Y116" s="23">
        <v>115.2</v>
      </c>
      <c r="Z116" s="31">
        <f t="shared" si="8"/>
        <v>0.87301587301587302</v>
      </c>
    </row>
    <row r="117" spans="1:26">
      <c r="A117" s="84" t="s">
        <v>181</v>
      </c>
      <c r="B117">
        <v>219</v>
      </c>
      <c r="C117">
        <v>4</v>
      </c>
      <c r="D117">
        <v>325</v>
      </c>
      <c r="E117">
        <v>196</v>
      </c>
      <c r="F117" s="23">
        <v>48.3</v>
      </c>
      <c r="G117" s="23">
        <f>Data!G117</f>
        <v>36.94666129747133</v>
      </c>
      <c r="H117">
        <v>1000</v>
      </c>
      <c r="I117">
        <v>25</v>
      </c>
      <c r="J117">
        <v>25</v>
      </c>
      <c r="K117" s="31">
        <v>4.5662100456621006</v>
      </c>
      <c r="L117" s="32">
        <f>Data!J117</f>
        <v>0.22383634622492593</v>
      </c>
      <c r="M117">
        <v>1646</v>
      </c>
      <c r="N117" s="23">
        <f t="shared" si="6"/>
        <v>41.15</v>
      </c>
      <c r="P117">
        <v>1972</v>
      </c>
      <c r="Q117">
        <v>49.5</v>
      </c>
      <c r="R117" s="31">
        <f t="shared" si="5"/>
        <v>0.83468559837728196</v>
      </c>
      <c r="T117">
        <v>1949</v>
      </c>
      <c r="U117">
        <v>51</v>
      </c>
      <c r="V117" s="31">
        <f t="shared" si="7"/>
        <v>0.84453565931246788</v>
      </c>
      <c r="X117">
        <v>1875</v>
      </c>
      <c r="Y117" s="23">
        <v>55.8</v>
      </c>
      <c r="Z117" s="31">
        <f t="shared" si="8"/>
        <v>0.87786666666666668</v>
      </c>
    </row>
    <row r="118" spans="1:26">
      <c r="A118" s="84" t="s">
        <v>182</v>
      </c>
      <c r="B118">
        <v>219</v>
      </c>
      <c r="C118">
        <v>4</v>
      </c>
      <c r="D118">
        <v>325</v>
      </c>
      <c r="E118">
        <v>196</v>
      </c>
      <c r="F118" s="23">
        <v>49.3</v>
      </c>
      <c r="G118" s="23">
        <f>Data!G118</f>
        <v>37.142323426718157</v>
      </c>
      <c r="H118">
        <v>1000</v>
      </c>
      <c r="I118">
        <v>50</v>
      </c>
      <c r="J118">
        <v>50</v>
      </c>
      <c r="K118" s="31">
        <v>4.5662100456621006</v>
      </c>
      <c r="L118" s="32">
        <f>Data!J118</f>
        <v>0.22511124122090509</v>
      </c>
      <c r="M118">
        <v>1236</v>
      </c>
      <c r="N118" s="23">
        <f t="shared" si="6"/>
        <v>61.8</v>
      </c>
      <c r="P118">
        <v>1513</v>
      </c>
      <c r="Q118">
        <v>75.8</v>
      </c>
      <c r="R118" s="31">
        <f t="shared" si="5"/>
        <v>0.81692002643754136</v>
      </c>
      <c r="T118">
        <v>1484</v>
      </c>
      <c r="U118">
        <v>76.8</v>
      </c>
      <c r="V118" s="31">
        <f t="shared" si="7"/>
        <v>0.8328840970350404</v>
      </c>
      <c r="X118">
        <v>1427</v>
      </c>
      <c r="Y118" s="23">
        <v>78.8</v>
      </c>
      <c r="Z118" s="31">
        <f t="shared" si="8"/>
        <v>0.86615276804484931</v>
      </c>
    </row>
    <row r="119" spans="1:26">
      <c r="A119" s="84" t="s">
        <v>183</v>
      </c>
      <c r="B119">
        <v>219</v>
      </c>
      <c r="C119">
        <v>4</v>
      </c>
      <c r="D119">
        <v>325</v>
      </c>
      <c r="E119">
        <v>196</v>
      </c>
      <c r="F119" s="23">
        <v>49.3</v>
      </c>
      <c r="G119" s="23">
        <f>Data!G119</f>
        <v>37.142323426718157</v>
      </c>
      <c r="H119">
        <v>1000</v>
      </c>
      <c r="I119">
        <v>75</v>
      </c>
      <c r="J119">
        <v>75</v>
      </c>
      <c r="K119" s="31">
        <v>4.5662100456621006</v>
      </c>
      <c r="L119" s="32">
        <f>Data!J119</f>
        <v>0.22511124122090509</v>
      </c>
      <c r="M119">
        <v>987</v>
      </c>
      <c r="N119" s="23">
        <f t="shared" si="6"/>
        <v>74.025000000000006</v>
      </c>
      <c r="P119">
        <v>1144</v>
      </c>
      <c r="Q119">
        <v>85.9</v>
      </c>
      <c r="R119" s="31">
        <f t="shared" si="5"/>
        <v>0.86276223776223782</v>
      </c>
      <c r="T119">
        <v>1118</v>
      </c>
      <c r="U119">
        <v>86.3</v>
      </c>
      <c r="V119" s="31">
        <f t="shared" si="7"/>
        <v>0.88282647584973162</v>
      </c>
      <c r="X119">
        <v>1078</v>
      </c>
      <c r="Y119" s="23">
        <v>86.9</v>
      </c>
      <c r="Z119" s="31">
        <f t="shared" si="8"/>
        <v>0.91558441558441561</v>
      </c>
    </row>
    <row r="120" spans="1:26">
      <c r="A120" s="84" t="s">
        <v>184</v>
      </c>
      <c r="B120">
        <v>219</v>
      </c>
      <c r="C120">
        <v>4</v>
      </c>
      <c r="D120">
        <v>325</v>
      </c>
      <c r="E120">
        <v>196</v>
      </c>
      <c r="F120" s="23">
        <v>48.3</v>
      </c>
      <c r="G120" s="23">
        <f>Data!G120</f>
        <v>36.94666129747133</v>
      </c>
      <c r="H120">
        <v>1000</v>
      </c>
      <c r="I120">
        <v>100</v>
      </c>
      <c r="J120">
        <v>100</v>
      </c>
      <c r="K120" s="31">
        <v>4.5662100456621006</v>
      </c>
      <c r="L120" s="32">
        <f>Data!J120</f>
        <v>0.22383634622492593</v>
      </c>
      <c r="M120">
        <v>669</v>
      </c>
      <c r="N120" s="23">
        <f t="shared" si="6"/>
        <v>66.900000000000006</v>
      </c>
      <c r="P120">
        <v>875</v>
      </c>
      <c r="Q120">
        <v>87.6</v>
      </c>
      <c r="R120" s="31">
        <f t="shared" si="5"/>
        <v>0.76457142857142857</v>
      </c>
      <c r="T120">
        <v>860</v>
      </c>
      <c r="U120">
        <v>87.7</v>
      </c>
      <c r="V120" s="31">
        <f t="shared" si="7"/>
        <v>0.77790697674418607</v>
      </c>
      <c r="X120">
        <v>832</v>
      </c>
      <c r="Y120" s="23">
        <v>87.7</v>
      </c>
      <c r="Z120" s="31">
        <f t="shared" si="8"/>
        <v>0.80408653846153844</v>
      </c>
    </row>
    <row r="121" spans="1:26">
      <c r="A121" s="84" t="s">
        <v>185</v>
      </c>
      <c r="B121">
        <v>219</v>
      </c>
      <c r="C121">
        <v>4</v>
      </c>
      <c r="D121">
        <v>325</v>
      </c>
      <c r="E121">
        <v>196</v>
      </c>
      <c r="F121" s="23">
        <v>48.3</v>
      </c>
      <c r="G121" s="23">
        <f>Data!G121</f>
        <v>36.94666129747133</v>
      </c>
      <c r="H121">
        <v>1000</v>
      </c>
      <c r="I121">
        <v>125</v>
      </c>
      <c r="J121">
        <v>125</v>
      </c>
      <c r="K121" s="31">
        <v>4.5662100456621006</v>
      </c>
      <c r="L121" s="32">
        <f>Data!J121</f>
        <v>0.22383634622492593</v>
      </c>
      <c r="M121">
        <v>579</v>
      </c>
      <c r="N121" s="23">
        <f t="shared" si="6"/>
        <v>72.375</v>
      </c>
      <c r="P121">
        <v>696</v>
      </c>
      <c r="Q121">
        <v>87.1</v>
      </c>
      <c r="R121" s="31">
        <f t="shared" si="5"/>
        <v>0.8318965517241379</v>
      </c>
      <c r="T121">
        <v>683</v>
      </c>
      <c r="U121">
        <v>87</v>
      </c>
      <c r="V121" s="31">
        <f t="shared" si="7"/>
        <v>0.84773060029282576</v>
      </c>
      <c r="X121">
        <v>664</v>
      </c>
      <c r="Y121" s="23">
        <v>86.8</v>
      </c>
      <c r="Z121" s="31">
        <f t="shared" si="8"/>
        <v>0.87198795180722888</v>
      </c>
    </row>
    <row r="122" spans="1:26">
      <c r="A122" s="84" t="s">
        <v>188</v>
      </c>
      <c r="B122">
        <v>219</v>
      </c>
      <c r="C122">
        <v>4</v>
      </c>
      <c r="D122">
        <v>325</v>
      </c>
      <c r="E122">
        <v>196</v>
      </c>
      <c r="F122" s="23">
        <v>54.2</v>
      </c>
      <c r="G122" s="23">
        <f>Data!G122</f>
        <v>38.067976823201583</v>
      </c>
      <c r="H122">
        <v>1000</v>
      </c>
      <c r="I122">
        <v>25</v>
      </c>
      <c r="J122">
        <v>25</v>
      </c>
      <c r="K122" s="31">
        <v>4.5662100456621006</v>
      </c>
      <c r="L122" s="32">
        <f>Data!J122</f>
        <v>0.23122183376167124</v>
      </c>
      <c r="M122">
        <v>1695</v>
      </c>
      <c r="N122" s="23">
        <f t="shared" si="6"/>
        <v>42.375</v>
      </c>
      <c r="P122">
        <v>2122</v>
      </c>
      <c r="Q122">
        <v>53.1</v>
      </c>
      <c r="R122" s="31">
        <f t="shared" si="5"/>
        <v>0.79877474081055611</v>
      </c>
      <c r="T122">
        <v>2095</v>
      </c>
      <c r="U122">
        <v>54.9</v>
      </c>
      <c r="V122" s="31">
        <f t="shared" si="7"/>
        <v>0.80906921241050123</v>
      </c>
      <c r="X122">
        <v>2014</v>
      </c>
      <c r="Y122" s="23">
        <v>59.9</v>
      </c>
      <c r="Z122" s="31">
        <f t="shared" si="8"/>
        <v>0.84160873882820253</v>
      </c>
    </row>
    <row r="123" spans="1:26">
      <c r="A123" s="84" t="s">
        <v>189</v>
      </c>
      <c r="B123">
        <v>219</v>
      </c>
      <c r="C123">
        <v>4</v>
      </c>
      <c r="D123">
        <v>325</v>
      </c>
      <c r="E123">
        <v>196</v>
      </c>
      <c r="F123" s="23">
        <v>54.2</v>
      </c>
      <c r="G123" s="23">
        <f>Data!G123</f>
        <v>38.067976823201583</v>
      </c>
      <c r="H123">
        <v>1000</v>
      </c>
      <c r="I123">
        <v>50</v>
      </c>
      <c r="J123">
        <v>50</v>
      </c>
      <c r="K123" s="31">
        <v>4.5662100456621006</v>
      </c>
      <c r="L123" s="32">
        <f>Data!J123</f>
        <v>0.23122183376167124</v>
      </c>
      <c r="M123">
        <v>1521</v>
      </c>
      <c r="N123" s="23">
        <f t="shared" si="6"/>
        <v>76.05</v>
      </c>
      <c r="P123">
        <v>1596</v>
      </c>
      <c r="Q123">
        <v>79.8</v>
      </c>
      <c r="R123" s="31">
        <f t="shared" si="5"/>
        <v>0.95300751879699253</v>
      </c>
      <c r="T123">
        <v>1556</v>
      </c>
      <c r="U123">
        <v>81.2</v>
      </c>
      <c r="V123" s="31">
        <f t="shared" si="7"/>
        <v>0.97750642673521848</v>
      </c>
      <c r="X123">
        <v>1494</v>
      </c>
      <c r="Y123" s="23">
        <v>83.2</v>
      </c>
      <c r="Z123" s="31">
        <f t="shared" si="8"/>
        <v>1.0180722891566265</v>
      </c>
    </row>
    <row r="124" spans="1:26">
      <c r="A124" s="84" t="s">
        <v>194</v>
      </c>
      <c r="B124">
        <v>219</v>
      </c>
      <c r="C124">
        <v>4</v>
      </c>
      <c r="D124">
        <v>325</v>
      </c>
      <c r="E124">
        <v>196</v>
      </c>
      <c r="F124" s="23">
        <v>52</v>
      </c>
      <c r="G124" s="23">
        <f>Data!G124</f>
        <v>37.658936907013512</v>
      </c>
      <c r="H124">
        <v>1000</v>
      </c>
      <c r="I124">
        <v>75</v>
      </c>
      <c r="J124">
        <v>75</v>
      </c>
      <c r="K124" s="31">
        <v>4.5662100456621006</v>
      </c>
      <c r="L124" s="32">
        <f>Data!J124</f>
        <v>0.22850565660828429</v>
      </c>
      <c r="M124">
        <v>1017</v>
      </c>
      <c r="N124" s="23">
        <f t="shared" si="6"/>
        <v>76.275000000000006</v>
      </c>
      <c r="P124">
        <v>1172</v>
      </c>
      <c r="Q124">
        <v>88.1</v>
      </c>
      <c r="R124" s="31">
        <f t="shared" si="5"/>
        <v>0.86774744027303752</v>
      </c>
      <c r="T124">
        <v>1145</v>
      </c>
      <c r="U124">
        <v>88.5</v>
      </c>
      <c r="V124" s="31">
        <f t="shared" si="7"/>
        <v>0.88820960698689955</v>
      </c>
      <c r="X124">
        <v>1103</v>
      </c>
      <c r="Y124" s="23">
        <v>89</v>
      </c>
      <c r="Z124" s="31">
        <f t="shared" si="8"/>
        <v>0.92203082502266542</v>
      </c>
    </row>
    <row r="125" spans="1:26">
      <c r="A125" s="84" t="s">
        <v>107</v>
      </c>
      <c r="B125">
        <v>219</v>
      </c>
      <c r="C125">
        <v>4</v>
      </c>
      <c r="D125">
        <v>325</v>
      </c>
      <c r="E125">
        <v>196</v>
      </c>
      <c r="F125" s="23">
        <v>54.1</v>
      </c>
      <c r="G125" s="23">
        <f>Data!G125</f>
        <v>38.049605721635523</v>
      </c>
      <c r="H125">
        <v>1000</v>
      </c>
      <c r="I125">
        <v>100</v>
      </c>
      <c r="J125">
        <v>100</v>
      </c>
      <c r="K125" s="31">
        <v>4.5662100456621006</v>
      </c>
      <c r="L125" s="32">
        <f>Data!J125</f>
        <v>0.2310993088553201</v>
      </c>
      <c r="M125">
        <v>825</v>
      </c>
      <c r="N125" s="23">
        <f t="shared" si="6"/>
        <v>82.5</v>
      </c>
      <c r="P125">
        <v>915</v>
      </c>
      <c r="Q125">
        <v>91.6</v>
      </c>
      <c r="R125" s="31">
        <f t="shared" si="5"/>
        <v>0.90163934426229508</v>
      </c>
      <c r="T125">
        <v>893</v>
      </c>
      <c r="U125">
        <v>91.5</v>
      </c>
      <c r="V125" s="31">
        <f t="shared" si="7"/>
        <v>0.92385218365061594</v>
      </c>
      <c r="X125">
        <v>865</v>
      </c>
      <c r="Y125" s="23">
        <v>91.5</v>
      </c>
      <c r="Z125" s="31">
        <f t="shared" si="8"/>
        <v>0.95375722543352603</v>
      </c>
    </row>
    <row r="126" spans="1:26">
      <c r="A126" s="84" t="s">
        <v>108</v>
      </c>
      <c r="B126">
        <v>219</v>
      </c>
      <c r="C126">
        <v>4</v>
      </c>
      <c r="D126">
        <v>325</v>
      </c>
      <c r="E126">
        <v>196</v>
      </c>
      <c r="F126" s="23">
        <v>54.1</v>
      </c>
      <c r="G126" s="23">
        <f>Data!G126</f>
        <v>38.049605721635523</v>
      </c>
      <c r="H126">
        <v>1000</v>
      </c>
      <c r="I126">
        <v>125</v>
      </c>
      <c r="J126">
        <v>125</v>
      </c>
      <c r="K126" s="31">
        <v>4.5662100456621006</v>
      </c>
      <c r="L126" s="32">
        <f>Data!J126</f>
        <v>0.2310993088553201</v>
      </c>
      <c r="M126" t="s">
        <v>358</v>
      </c>
      <c r="N126" s="23"/>
      <c r="Q126" s="37" t="s">
        <v>354</v>
      </c>
      <c r="R126" s="38">
        <f>AVERAGE(R112:R125)</f>
        <v>0.86851624076622591</v>
      </c>
      <c r="U126" s="34" t="s">
        <v>355</v>
      </c>
      <c r="V126" s="38">
        <f>AVERAGE(V112:V125)</f>
        <v>0.88541034764601267</v>
      </c>
      <c r="Y126" s="34" t="s">
        <v>355</v>
      </c>
      <c r="Z126" s="38">
        <f>AVERAGE(Z112:Z125)</f>
        <v>0.91700384329394036</v>
      </c>
    </row>
    <row r="127" spans="1:26">
      <c r="A127" s="84"/>
      <c r="G127" s="85" t="s">
        <v>118</v>
      </c>
      <c r="Q127" t="s">
        <v>344</v>
      </c>
      <c r="R127" s="32">
        <f>STDEV(R112:R125)</f>
        <v>6.4824590634089366E-2</v>
      </c>
      <c r="U127" t="s">
        <v>343</v>
      </c>
      <c r="V127" s="32">
        <f>STDEV(V112:V125)</f>
        <v>6.7538533041973686E-2</v>
      </c>
      <c r="Y127" t="s">
        <v>344</v>
      </c>
      <c r="Z127" s="32">
        <f>STDEV(Z112:Z125)</f>
        <v>7.1178709780011173E-2</v>
      </c>
    </row>
    <row r="128" spans="1:26">
      <c r="A128" s="85" t="s">
        <v>196</v>
      </c>
      <c r="B128" s="85">
        <v>2004</v>
      </c>
      <c r="C128" t="s">
        <v>197</v>
      </c>
      <c r="D128" t="s">
        <v>198</v>
      </c>
      <c r="E128" t="s">
        <v>199</v>
      </c>
      <c r="F128" t="s">
        <v>200</v>
      </c>
      <c r="G128" s="84" t="s">
        <v>201</v>
      </c>
      <c r="V128" s="31"/>
      <c r="Y128" s="23"/>
      <c r="Z128" s="31"/>
    </row>
    <row r="129" spans="1:26">
      <c r="A129" s="84" t="s">
        <v>202</v>
      </c>
      <c r="B129">
        <v>200</v>
      </c>
      <c r="C129">
        <v>3</v>
      </c>
      <c r="D129">
        <v>303.5</v>
      </c>
      <c r="E129">
        <v>206.5</v>
      </c>
      <c r="F129" s="23">
        <v>46.8</v>
      </c>
      <c r="G129" s="23">
        <f>Data!G130</f>
        <v>36.648554380755819</v>
      </c>
      <c r="H129">
        <v>2000</v>
      </c>
      <c r="I129">
        <v>30</v>
      </c>
      <c r="J129">
        <v>30</v>
      </c>
      <c r="K129" s="31">
        <v>10</v>
      </c>
      <c r="L129" s="32">
        <f>Data!J130</f>
        <v>0.4838460195901722</v>
      </c>
      <c r="M129">
        <v>1215</v>
      </c>
      <c r="N129" s="23">
        <f>M129*I129/1000</f>
        <v>36.450000000000003</v>
      </c>
      <c r="P129">
        <v>1135</v>
      </c>
      <c r="Q129">
        <v>34.1</v>
      </c>
      <c r="R129" s="31">
        <f>M129/P129</f>
        <v>1.0704845814977975</v>
      </c>
      <c r="T129">
        <v>1162</v>
      </c>
      <c r="U129">
        <v>42.4</v>
      </c>
      <c r="V129" s="31">
        <f t="shared" si="7"/>
        <v>1.0456110154905336</v>
      </c>
      <c r="X129">
        <v>1044</v>
      </c>
      <c r="Y129" s="23">
        <v>46.6</v>
      </c>
      <c r="Z129" s="31">
        <f t="shared" si="8"/>
        <v>1.1637931034482758</v>
      </c>
    </row>
    <row r="130" spans="1:26">
      <c r="A130" s="84" t="s">
        <v>203</v>
      </c>
      <c r="B130">
        <v>200</v>
      </c>
      <c r="C130">
        <v>3</v>
      </c>
      <c r="D130">
        <v>303.5</v>
      </c>
      <c r="E130">
        <v>206.5</v>
      </c>
      <c r="F130" s="23">
        <v>46.8</v>
      </c>
      <c r="G130" s="23">
        <f>Data!G131</f>
        <v>36.648554380755819</v>
      </c>
      <c r="H130">
        <v>2000</v>
      </c>
      <c r="I130">
        <v>30</v>
      </c>
      <c r="J130">
        <v>30</v>
      </c>
      <c r="K130" s="31">
        <v>10</v>
      </c>
      <c r="L130" s="32">
        <f>Data!J131</f>
        <v>0.4838460195901722</v>
      </c>
      <c r="M130">
        <v>1132</v>
      </c>
      <c r="N130" s="23">
        <f>M130*I130/1000</f>
        <v>33.96</v>
      </c>
      <c r="P130">
        <v>1135</v>
      </c>
      <c r="Q130">
        <v>34.1</v>
      </c>
      <c r="R130" s="31">
        <f>M130/P130</f>
        <v>0.99735682819383265</v>
      </c>
      <c r="T130">
        <v>1168</v>
      </c>
      <c r="U130">
        <v>42.1</v>
      </c>
      <c r="V130" s="31">
        <f t="shared" si="7"/>
        <v>0.96917808219178081</v>
      </c>
      <c r="X130">
        <v>1052</v>
      </c>
      <c r="Y130" s="23">
        <v>46.3</v>
      </c>
      <c r="Z130" s="31">
        <f t="shared" si="8"/>
        <v>1.0760456273764258</v>
      </c>
    </row>
    <row r="131" spans="1:26">
      <c r="A131" s="84" t="s">
        <v>204</v>
      </c>
      <c r="B131">
        <v>200</v>
      </c>
      <c r="C131">
        <v>3</v>
      </c>
      <c r="D131">
        <v>303.5</v>
      </c>
      <c r="E131">
        <v>206.5</v>
      </c>
      <c r="F131" s="23">
        <v>46.8</v>
      </c>
      <c r="G131" s="23">
        <f>Data!G132</f>
        <v>36.648554380755819</v>
      </c>
      <c r="H131">
        <v>2000</v>
      </c>
      <c r="I131">
        <v>30</v>
      </c>
      <c r="J131">
        <v>30</v>
      </c>
      <c r="K131" s="31">
        <v>10</v>
      </c>
      <c r="L131" s="32">
        <f>Data!J132</f>
        <v>0.4838460195901722</v>
      </c>
      <c r="M131" s="41">
        <v>1291</v>
      </c>
      <c r="N131" s="23">
        <f>M131*I131/1000</f>
        <v>38.729999999999997</v>
      </c>
      <c r="O131" s="85"/>
      <c r="P131">
        <v>1135</v>
      </c>
      <c r="Q131">
        <v>34.1</v>
      </c>
      <c r="R131" s="31">
        <f>M131/P131</f>
        <v>1.1374449339207049</v>
      </c>
      <c r="T131">
        <v>1155</v>
      </c>
      <c r="U131">
        <v>42.6</v>
      </c>
      <c r="V131" s="31">
        <f t="shared" si="7"/>
        <v>1.1177489177489177</v>
      </c>
      <c r="X131">
        <v>1038</v>
      </c>
      <c r="Y131" s="23">
        <v>46.7</v>
      </c>
      <c r="Z131" s="31">
        <f t="shared" si="8"/>
        <v>1.2437379576107901</v>
      </c>
    </row>
    <row r="132" spans="1:26">
      <c r="A132" s="84" t="s">
        <v>205</v>
      </c>
      <c r="B132">
        <v>200</v>
      </c>
      <c r="C132">
        <v>3</v>
      </c>
      <c r="D132">
        <v>303.5</v>
      </c>
      <c r="E132">
        <v>206.5</v>
      </c>
      <c r="F132" s="23">
        <v>46.8</v>
      </c>
      <c r="G132" s="23">
        <f>Data!G133</f>
        <v>36.648554380755819</v>
      </c>
      <c r="H132">
        <v>2000</v>
      </c>
      <c r="I132">
        <v>30</v>
      </c>
      <c r="J132">
        <v>30</v>
      </c>
      <c r="K132" s="31">
        <v>10</v>
      </c>
      <c r="L132" s="32">
        <f>Data!J133</f>
        <v>0.4838460195901722</v>
      </c>
      <c r="M132">
        <v>1234</v>
      </c>
      <c r="N132" s="23">
        <f>M132*I132/1000</f>
        <v>37.020000000000003</v>
      </c>
      <c r="P132">
        <v>1135</v>
      </c>
      <c r="Q132">
        <v>34.1</v>
      </c>
      <c r="R132" s="31">
        <f>M132/P132</f>
        <v>1.0872246696035242</v>
      </c>
      <c r="T132">
        <v>1160</v>
      </c>
      <c r="U132">
        <v>42.4</v>
      </c>
      <c r="V132" s="31">
        <f t="shared" si="7"/>
        <v>1.0637931034482759</v>
      </c>
      <c r="X132">
        <v>1043</v>
      </c>
      <c r="Y132" s="23">
        <v>46.6</v>
      </c>
      <c r="Z132" s="31">
        <f t="shared" si="8"/>
        <v>1.1831255992329819</v>
      </c>
    </row>
    <row r="133" spans="1:26">
      <c r="A133" s="84" t="s">
        <v>206</v>
      </c>
      <c r="B133">
        <v>200</v>
      </c>
      <c r="C133">
        <v>3</v>
      </c>
      <c r="D133">
        <v>303.5</v>
      </c>
      <c r="E133">
        <v>206.5</v>
      </c>
      <c r="F133" s="23">
        <v>46.8</v>
      </c>
      <c r="G133" s="23">
        <f>Data!G134</f>
        <v>36.648554380755819</v>
      </c>
      <c r="H133">
        <v>2000</v>
      </c>
      <c r="I133">
        <v>30</v>
      </c>
      <c r="J133">
        <v>30</v>
      </c>
      <c r="K133" s="31">
        <v>10</v>
      </c>
      <c r="L133" s="32">
        <f>Data!J134</f>
        <v>0.4838460195901722</v>
      </c>
      <c r="M133">
        <v>1280</v>
      </c>
      <c r="N133" s="23">
        <f>M133*I133/1000</f>
        <v>38.4</v>
      </c>
      <c r="P133">
        <v>1135</v>
      </c>
      <c r="Q133">
        <v>34.1</v>
      </c>
      <c r="R133" s="31">
        <f>M133/P133</f>
        <v>1.1277533039647578</v>
      </c>
      <c r="T133">
        <v>1157</v>
      </c>
      <c r="U133">
        <v>42.6</v>
      </c>
      <c r="V133" s="31">
        <f t="shared" si="7"/>
        <v>1.1063094209161626</v>
      </c>
      <c r="X133">
        <v>1038</v>
      </c>
      <c r="Y133" s="23">
        <v>46.7</v>
      </c>
      <c r="Z133" s="31">
        <f t="shared" si="8"/>
        <v>1.2331406551059729</v>
      </c>
    </row>
    <row r="134" spans="1:26">
      <c r="A134" s="84"/>
      <c r="Q134" s="34" t="s">
        <v>359</v>
      </c>
      <c r="R134" s="38">
        <f>AVERAGE(R129:R133)</f>
        <v>1.0840528634361235</v>
      </c>
      <c r="U134" s="34" t="s">
        <v>359</v>
      </c>
      <c r="V134" s="38">
        <f>AVERAGE(V129:V133)</f>
        <v>1.0605281079591342</v>
      </c>
      <c r="Y134" s="82" t="s">
        <v>359</v>
      </c>
      <c r="Z134" s="38">
        <f>AVERAGE(Z129:Z133)</f>
        <v>1.1799685885548894</v>
      </c>
    </row>
    <row r="135" spans="1:26">
      <c r="A135" s="84"/>
      <c r="Q135" t="s">
        <v>343</v>
      </c>
      <c r="R135" s="32">
        <f>STDEV(R129:R133)</f>
        <v>5.5836374454474598E-2</v>
      </c>
      <c r="U135" t="s">
        <v>343</v>
      </c>
      <c r="V135" s="32">
        <f>STDEV(V129:V133)</f>
        <v>5.9051157355349493E-2</v>
      </c>
      <c r="Y135" s="23" t="s">
        <v>360</v>
      </c>
      <c r="Z135" s="32">
        <f>STDEV(Z129:Z133)</f>
        <v>6.701752753208827E-2</v>
      </c>
    </row>
    <row r="136" spans="1:26">
      <c r="A136" s="84"/>
      <c r="P136" s="37" t="s">
        <v>361</v>
      </c>
      <c r="Q136" s="37" t="s">
        <v>362</v>
      </c>
      <c r="R136" s="38">
        <f>AVERAGE(R10:R22,R23:R26,R30:R47,R50:R64,R69:R86,R89:R90,R93:R106,R112:R125,R129:R133)</f>
        <v>1.1585040823734729</v>
      </c>
      <c r="V136" s="31"/>
      <c r="Y136" s="23"/>
      <c r="Z136" s="31"/>
    </row>
    <row r="137" spans="1:26">
      <c r="A137" s="84"/>
      <c r="Q137" t="s">
        <v>363</v>
      </c>
      <c r="R137" s="32">
        <f>(17*R29+18*R49+15*R67+18*R88+14*R111+14*R127+5*R135)/103</f>
        <v>0.1100470498010917</v>
      </c>
      <c r="V137" s="31"/>
      <c r="Y137" s="23"/>
      <c r="Z137" s="31"/>
    </row>
    <row r="138" spans="1:26">
      <c r="A138" s="85" t="str">
        <f>Data!A136</f>
        <v>Tang (new)</v>
      </c>
      <c r="B138" s="85">
        <v>1978</v>
      </c>
      <c r="I138" s="85"/>
      <c r="V138" s="31"/>
      <c r="Y138" s="23"/>
      <c r="Z138" s="31"/>
    </row>
    <row r="139" spans="1:26">
      <c r="A139" s="84" t="str">
        <f>Data!A137</f>
        <v>P-78-2</v>
      </c>
      <c r="B139" s="48">
        <f>Data!B137</f>
        <v>106</v>
      </c>
      <c r="C139" s="48">
        <f>Data!C137</f>
        <v>3</v>
      </c>
      <c r="D139" s="48">
        <f>Data!D137</f>
        <v>298.89999999999998</v>
      </c>
      <c r="E139" s="48">
        <f>Data!E137</f>
        <v>200</v>
      </c>
      <c r="F139" s="48">
        <f>Data!F137</f>
        <v>37.1</v>
      </c>
      <c r="G139" s="49">
        <f>Data!G137</f>
        <v>34.568110644845888</v>
      </c>
      <c r="H139" s="48">
        <f>Data!H137</f>
        <v>418</v>
      </c>
      <c r="I139">
        <f>Data!U137</f>
        <v>7</v>
      </c>
      <c r="J139">
        <f>Data!V137</f>
        <v>7</v>
      </c>
      <c r="K139" s="31">
        <f>Data!I137</f>
        <v>3.9433962264150941</v>
      </c>
      <c r="L139" s="32">
        <f>Data!J137</f>
        <v>0.16952311900133682</v>
      </c>
      <c r="M139">
        <f>Data!M137</f>
        <v>602.70000000000005</v>
      </c>
      <c r="N139" s="31">
        <f>M139*I139/1000</f>
        <v>4.2189000000000005</v>
      </c>
      <c r="P139">
        <v>502</v>
      </c>
      <c r="Q139">
        <v>3.5</v>
      </c>
      <c r="R139" s="31">
        <f>M139/P139</f>
        <v>1.200597609561753</v>
      </c>
      <c r="T139">
        <v>499</v>
      </c>
      <c r="U139">
        <v>3.6</v>
      </c>
      <c r="V139" s="31">
        <f t="shared" ref="V139:V197" si="12">M139/T139</f>
        <v>1.2078156312625252</v>
      </c>
      <c r="X139">
        <v>485</v>
      </c>
      <c r="Y139" s="23">
        <v>4.2</v>
      </c>
      <c r="Z139" s="31">
        <f t="shared" ref="Z139:Z175" si="13">M139/X139</f>
        <v>1.2426804123711341</v>
      </c>
    </row>
    <row r="140" spans="1:26">
      <c r="A140" s="84" t="str">
        <f>Data!A138</f>
        <v>P-78-3</v>
      </c>
      <c r="B140" s="48">
        <f>Data!B138</f>
        <v>106</v>
      </c>
      <c r="C140" s="48">
        <f>Data!C138</f>
        <v>3</v>
      </c>
      <c r="D140" s="48">
        <f>Data!D138</f>
        <v>298.89999999999998</v>
      </c>
      <c r="E140" s="48">
        <f>Data!E138</f>
        <v>200</v>
      </c>
      <c r="F140" s="48">
        <f>Data!F138</f>
        <v>37.1</v>
      </c>
      <c r="G140" s="49">
        <f>Data!G138</f>
        <v>34.568110644845888</v>
      </c>
      <c r="H140" s="48">
        <f>Data!H138</f>
        <v>418</v>
      </c>
      <c r="I140">
        <f>Data!U138</f>
        <v>14</v>
      </c>
      <c r="J140">
        <f>Data!V138</f>
        <v>14</v>
      </c>
      <c r="K140" s="31">
        <f>Data!I138</f>
        <v>3.9433962264150941</v>
      </c>
      <c r="L140" s="32">
        <f>Data!J138</f>
        <v>0.16952311900133682</v>
      </c>
      <c r="M140">
        <f>Data!M138</f>
        <v>531.16</v>
      </c>
      <c r="N140" s="31">
        <f t="shared" ref="N140:N175" si="14">M140*I140/1000</f>
        <v>7.4362399999999997</v>
      </c>
      <c r="P140">
        <v>436</v>
      </c>
      <c r="Q140">
        <v>6.1</v>
      </c>
      <c r="R140" s="31">
        <f t="shared" ref="R140:R175" si="15">M140/P140</f>
        <v>1.2182568807339449</v>
      </c>
      <c r="T140">
        <v>432</v>
      </c>
      <c r="U140">
        <v>6.2</v>
      </c>
      <c r="V140" s="31">
        <f t="shared" si="12"/>
        <v>1.2295370370370369</v>
      </c>
      <c r="X140">
        <v>420</v>
      </c>
      <c r="Y140" s="23">
        <v>6.7</v>
      </c>
      <c r="Z140" s="31">
        <f t="shared" si="13"/>
        <v>1.2646666666666666</v>
      </c>
    </row>
    <row r="141" spans="1:26">
      <c r="A141" s="84" t="str">
        <f>Data!A139</f>
        <v>P-78-4</v>
      </c>
      <c r="B141" s="48">
        <f>Data!B139</f>
        <v>106</v>
      </c>
      <c r="C141" s="48">
        <f>Data!C139</f>
        <v>3</v>
      </c>
      <c r="D141" s="48">
        <f>Data!D139</f>
        <v>298.89999999999998</v>
      </c>
      <c r="E141" s="48">
        <f>Data!E139</f>
        <v>200</v>
      </c>
      <c r="F141" s="48">
        <f>Data!F139</f>
        <v>37.1</v>
      </c>
      <c r="G141" s="49">
        <f>Data!G139</f>
        <v>34.568110644845888</v>
      </c>
      <c r="H141" s="48">
        <f>Data!H139</f>
        <v>418</v>
      </c>
      <c r="I141">
        <f>Data!U139</f>
        <v>24</v>
      </c>
      <c r="J141">
        <f>Data!V139</f>
        <v>24</v>
      </c>
      <c r="K141" s="31">
        <f>Data!I139</f>
        <v>3.9433962264150941</v>
      </c>
      <c r="L141" s="32">
        <f>Data!J139</f>
        <v>0.16952311900133682</v>
      </c>
      <c r="M141">
        <f>Data!M139</f>
        <v>404.74</v>
      </c>
      <c r="N141" s="31">
        <f t="shared" si="14"/>
        <v>9.7137600000000006</v>
      </c>
      <c r="P141">
        <v>357</v>
      </c>
      <c r="Q141">
        <v>8.6</v>
      </c>
      <c r="R141" s="31">
        <f t="shared" si="15"/>
        <v>1.1337254901960785</v>
      </c>
      <c r="T141">
        <v>352</v>
      </c>
      <c r="U141">
        <v>8.6999999999999993</v>
      </c>
      <c r="V141" s="31">
        <f t="shared" si="12"/>
        <v>1.1498295454545455</v>
      </c>
      <c r="X141">
        <v>342</v>
      </c>
      <c r="Y141" s="23">
        <v>8.9</v>
      </c>
      <c r="Z141" s="31">
        <f t="shared" si="13"/>
        <v>1.1834502923976609</v>
      </c>
    </row>
    <row r="142" spans="1:26">
      <c r="A142" s="84" t="str">
        <f>Data!A140</f>
        <v>P-78-5</v>
      </c>
      <c r="B142" s="48">
        <f>Data!B140</f>
        <v>106</v>
      </c>
      <c r="C142" s="48">
        <f>Data!C140</f>
        <v>3</v>
      </c>
      <c r="D142" s="48">
        <f>Data!D140</f>
        <v>298.89999999999998</v>
      </c>
      <c r="E142" s="48">
        <f>Data!E140</f>
        <v>200</v>
      </c>
      <c r="F142" s="48">
        <f>Data!F140</f>
        <v>37.1</v>
      </c>
      <c r="G142" s="49">
        <f>Data!G140</f>
        <v>34.568110644845888</v>
      </c>
      <c r="H142" s="48">
        <f>Data!H140</f>
        <v>418</v>
      </c>
      <c r="I142">
        <f>Data!U140</f>
        <v>32</v>
      </c>
      <c r="J142">
        <f>Data!V140</f>
        <v>32</v>
      </c>
      <c r="K142" s="31">
        <f>Data!I140</f>
        <v>3.9433962264150941</v>
      </c>
      <c r="L142" s="32">
        <f>Data!J140</f>
        <v>0.16952311900133682</v>
      </c>
      <c r="M142">
        <f>Data!M140</f>
        <v>344.96</v>
      </c>
      <c r="N142" s="31">
        <f t="shared" si="14"/>
        <v>11.03872</v>
      </c>
      <c r="P142">
        <v>305</v>
      </c>
      <c r="Q142">
        <v>9.6999999999999993</v>
      </c>
      <c r="R142" s="31">
        <f t="shared" si="15"/>
        <v>1.1310163934426229</v>
      </c>
      <c r="T142">
        <v>300</v>
      </c>
      <c r="U142">
        <v>9.8000000000000007</v>
      </c>
      <c r="V142" s="31">
        <f t="shared" si="12"/>
        <v>1.1498666666666666</v>
      </c>
      <c r="X142">
        <v>292</v>
      </c>
      <c r="Y142" s="23">
        <v>10</v>
      </c>
      <c r="Z142" s="31">
        <f t="shared" si="13"/>
        <v>1.1813698630136986</v>
      </c>
    </row>
    <row r="143" spans="1:26">
      <c r="A143" s="84" t="str">
        <f>Data!A141</f>
        <v>P-78-6</v>
      </c>
      <c r="B143" s="48">
        <f>Data!B141</f>
        <v>106</v>
      </c>
      <c r="C143" s="48">
        <f>Data!C141</f>
        <v>3</v>
      </c>
      <c r="D143" s="48">
        <f>Data!D141</f>
        <v>298.89999999999998</v>
      </c>
      <c r="E143" s="48">
        <f>Data!E141</f>
        <v>200</v>
      </c>
      <c r="F143" s="48">
        <f>Data!F141</f>
        <v>37.1</v>
      </c>
      <c r="G143" s="49">
        <f>Data!G141</f>
        <v>34.568110644845888</v>
      </c>
      <c r="H143" s="48">
        <f>Data!H141</f>
        <v>418</v>
      </c>
      <c r="I143">
        <f>Data!U141</f>
        <v>45</v>
      </c>
      <c r="J143">
        <f>Data!V141</f>
        <v>45</v>
      </c>
      <c r="K143" s="31">
        <f>Data!I141</f>
        <v>3.9433962264150941</v>
      </c>
      <c r="L143" s="32">
        <f>Data!J141</f>
        <v>0.16952311900133682</v>
      </c>
      <c r="M143">
        <f>Data!M141</f>
        <v>255.78</v>
      </c>
      <c r="N143" s="31">
        <f t="shared" si="14"/>
        <v>11.5101</v>
      </c>
      <c r="P143">
        <v>239</v>
      </c>
      <c r="Q143">
        <v>10.7</v>
      </c>
      <c r="R143" s="31">
        <f t="shared" si="15"/>
        <v>1.0702092050209204</v>
      </c>
      <c r="T143">
        <v>236</v>
      </c>
      <c r="U143">
        <v>10.8</v>
      </c>
      <c r="V143" s="31">
        <f t="shared" si="12"/>
        <v>1.0838135593220339</v>
      </c>
      <c r="X143">
        <v>230</v>
      </c>
      <c r="Y143" s="23">
        <v>10.9</v>
      </c>
      <c r="Z143" s="31">
        <f t="shared" si="13"/>
        <v>1.1120869565217391</v>
      </c>
    </row>
    <row r="144" spans="1:26">
      <c r="A144" s="84" t="str">
        <f>Data!A142</f>
        <v>P-78-7</v>
      </c>
      <c r="B144" s="48">
        <f>Data!B142</f>
        <v>106</v>
      </c>
      <c r="C144" s="48">
        <f>Data!C142</f>
        <v>3</v>
      </c>
      <c r="D144" s="48">
        <f>Data!D142</f>
        <v>298.89999999999998</v>
      </c>
      <c r="E144" s="48">
        <f>Data!E142</f>
        <v>200</v>
      </c>
      <c r="F144" s="48">
        <f>Data!F142</f>
        <v>37.1</v>
      </c>
      <c r="G144" s="49">
        <f>Data!G142</f>
        <v>34.568110644845888</v>
      </c>
      <c r="H144" s="48">
        <f>Data!H142</f>
        <v>418</v>
      </c>
      <c r="I144">
        <f>Data!U142</f>
        <v>60</v>
      </c>
      <c r="J144">
        <f>Data!V142</f>
        <v>60</v>
      </c>
      <c r="K144" s="31">
        <f>Data!I142</f>
        <v>3.9433962264150941</v>
      </c>
      <c r="L144" s="32">
        <f>Data!J142</f>
        <v>0.16952311900133682</v>
      </c>
      <c r="M144">
        <f>Data!M142</f>
        <v>199.92</v>
      </c>
      <c r="N144" s="31">
        <f t="shared" si="14"/>
        <v>11.995199999999999</v>
      </c>
      <c r="P144">
        <v>187</v>
      </c>
      <c r="Q144">
        <v>11.2</v>
      </c>
      <c r="R144" s="31">
        <f t="shared" si="15"/>
        <v>1.0690909090909091</v>
      </c>
      <c r="T144">
        <v>184</v>
      </c>
      <c r="U144">
        <v>11.2</v>
      </c>
      <c r="V144" s="31">
        <f t="shared" si="12"/>
        <v>1.0865217391304347</v>
      </c>
      <c r="X144">
        <v>180</v>
      </c>
      <c r="Y144" s="23">
        <v>11.2</v>
      </c>
      <c r="Z144" s="31">
        <f t="shared" si="13"/>
        <v>1.1106666666666667</v>
      </c>
    </row>
    <row r="145" spans="1:26">
      <c r="A145" s="84" t="str">
        <f>Data!A143</f>
        <v>P-78-8</v>
      </c>
      <c r="B145" s="48">
        <f>Data!B143</f>
        <v>106</v>
      </c>
      <c r="C145" s="48">
        <f>Data!C143</f>
        <v>3</v>
      </c>
      <c r="D145" s="48">
        <f>Data!D143</f>
        <v>298.89999999999998</v>
      </c>
      <c r="E145" s="48">
        <f>Data!E143</f>
        <v>200</v>
      </c>
      <c r="F145" s="48">
        <f>Data!F143</f>
        <v>37.1</v>
      </c>
      <c r="G145" s="49">
        <f>Data!G143</f>
        <v>34.568110644845888</v>
      </c>
      <c r="H145" s="48">
        <f>Data!H143</f>
        <v>1353</v>
      </c>
      <c r="I145">
        <f>Data!U143</f>
        <v>24</v>
      </c>
      <c r="J145">
        <f>Data!V143</f>
        <v>24</v>
      </c>
      <c r="K145" s="31">
        <f>Data!I143</f>
        <v>12.764150943396226</v>
      </c>
      <c r="L145" s="32">
        <f>Data!J143</f>
        <v>0.54871956939906397</v>
      </c>
      <c r="M145">
        <f>Data!M143</f>
        <v>283.22000000000003</v>
      </c>
      <c r="N145" s="31">
        <f t="shared" si="14"/>
        <v>6.7972800000000007</v>
      </c>
      <c r="P145">
        <v>286</v>
      </c>
      <c r="Q145">
        <v>6.8</v>
      </c>
      <c r="R145" s="31">
        <f t="shared" si="15"/>
        <v>0.99027972027972033</v>
      </c>
      <c r="T145">
        <v>297</v>
      </c>
      <c r="U145">
        <v>8.6</v>
      </c>
      <c r="V145" s="31">
        <f t="shared" si="12"/>
        <v>0.95360269360269367</v>
      </c>
      <c r="X145">
        <v>268</v>
      </c>
      <c r="Y145" s="23">
        <v>9.1999999999999993</v>
      </c>
      <c r="Z145" s="31">
        <f t="shared" si="13"/>
        <v>1.0567910447761195</v>
      </c>
    </row>
    <row r="146" spans="1:26">
      <c r="A146" s="84" t="str">
        <f>Data!A144</f>
        <v>P-78-9</v>
      </c>
      <c r="B146" s="48">
        <f>Data!B144</f>
        <v>106</v>
      </c>
      <c r="C146" s="48">
        <f>Data!C144</f>
        <v>3</v>
      </c>
      <c r="D146" s="48">
        <f>Data!D144</f>
        <v>298.89999999999998</v>
      </c>
      <c r="E146" s="48">
        <f>Data!E144</f>
        <v>200</v>
      </c>
      <c r="F146" s="48">
        <f>Data!F144</f>
        <v>37.1</v>
      </c>
      <c r="G146" s="49">
        <f>Data!G144</f>
        <v>34.568110644845888</v>
      </c>
      <c r="H146" s="48">
        <f>Data!H144</f>
        <v>1500</v>
      </c>
      <c r="I146">
        <f>Data!U144</f>
        <v>24</v>
      </c>
      <c r="J146">
        <f>Data!V144</f>
        <v>24</v>
      </c>
      <c r="K146" s="31">
        <f>Data!I144</f>
        <v>14.150943396226415</v>
      </c>
      <c r="L146" s="32">
        <f>Data!J144</f>
        <v>0.60833655144020393</v>
      </c>
      <c r="M146">
        <f>Data!M144</f>
        <v>279.3</v>
      </c>
      <c r="N146" s="31">
        <f t="shared" si="14"/>
        <v>6.7032000000000007</v>
      </c>
      <c r="P146">
        <v>275</v>
      </c>
      <c r="Q146">
        <v>6.6</v>
      </c>
      <c r="R146" s="31">
        <f t="shared" si="15"/>
        <v>1.0156363636363637</v>
      </c>
      <c r="T146">
        <v>285</v>
      </c>
      <c r="U146">
        <v>8.6</v>
      </c>
      <c r="V146" s="31">
        <f t="shared" si="12"/>
        <v>0.98000000000000009</v>
      </c>
      <c r="X146">
        <v>253</v>
      </c>
      <c r="Y146" s="23">
        <v>9.1999999999999993</v>
      </c>
      <c r="Z146" s="31">
        <f t="shared" si="13"/>
        <v>1.1039525691699605</v>
      </c>
    </row>
    <row r="147" spans="1:26">
      <c r="A147" s="84"/>
      <c r="B147" s="48"/>
      <c r="C147" s="48"/>
      <c r="D147" s="48"/>
      <c r="E147" s="48"/>
      <c r="F147" s="48"/>
      <c r="G147" s="49"/>
      <c r="H147" s="48"/>
      <c r="K147" s="31"/>
      <c r="L147" s="32"/>
      <c r="N147" s="31"/>
      <c r="Q147" s="34" t="s">
        <v>364</v>
      </c>
      <c r="R147" s="38">
        <f>AVERAGE(R139:R146)</f>
        <v>1.1036015714952891</v>
      </c>
      <c r="U147" s="34" t="s">
        <v>364</v>
      </c>
      <c r="V147" s="38">
        <f>AVERAGE(V139:V146)</f>
        <v>1.105123359059492</v>
      </c>
      <c r="Y147" s="34" t="s">
        <v>364</v>
      </c>
      <c r="Z147" s="38">
        <f>AVERAGE(Z139:Z146)</f>
        <v>1.1569580589479558</v>
      </c>
    </row>
    <row r="148" spans="1:26">
      <c r="A148" s="85" t="str">
        <f>Data!A146</f>
        <v>Zhou (new)</v>
      </c>
      <c r="B148" s="85">
        <f>Data!B146</f>
        <v>1983</v>
      </c>
      <c r="C148" s="48" t="s">
        <v>365</v>
      </c>
      <c r="D148" s="48"/>
      <c r="E148" s="48"/>
      <c r="F148" s="48"/>
      <c r="G148" s="49"/>
      <c r="H148" s="48"/>
      <c r="I148" s="85"/>
      <c r="K148" s="31"/>
      <c r="L148" s="32"/>
      <c r="N148" s="31"/>
      <c r="Q148" t="s">
        <v>344</v>
      </c>
      <c r="R148" s="32">
        <f>STDEV(R139:R146)</f>
        <v>8.202686841380831E-2</v>
      </c>
      <c r="U148" t="s">
        <v>343</v>
      </c>
      <c r="V148" s="32">
        <f>STDEV(V139:V146)</f>
        <v>9.9598886674341913E-2</v>
      </c>
      <c r="Y148" t="s">
        <v>344</v>
      </c>
      <c r="Z148" s="32">
        <f>STDEV(Z139:Z146)</f>
        <v>7.2944756172050748E-2</v>
      </c>
    </row>
    <row r="149" spans="1:26">
      <c r="A149" s="84" t="str">
        <f>Data!A147</f>
        <v>ZH1</v>
      </c>
      <c r="B149" s="48">
        <f>Data!B147</f>
        <v>132</v>
      </c>
      <c r="C149" s="48">
        <f>Data!C147</f>
        <v>5</v>
      </c>
      <c r="D149" s="48">
        <f>Data!D147</f>
        <v>291.06</v>
      </c>
      <c r="E149" s="48">
        <f>Data!E147</f>
        <v>200</v>
      </c>
      <c r="F149" s="48">
        <f>Data!F147</f>
        <v>24.8</v>
      </c>
      <c r="G149" s="49">
        <f>Data!G147</f>
        <v>31.418455658538829</v>
      </c>
      <c r="H149" s="48">
        <f>Data!H147</f>
        <v>2040</v>
      </c>
      <c r="I149">
        <f>Data!U147</f>
        <v>5</v>
      </c>
      <c r="J149">
        <f>Data!V147</f>
        <v>5</v>
      </c>
      <c r="K149" s="31">
        <f>Data!I147</f>
        <v>15.454545454545455</v>
      </c>
      <c r="L149" s="32">
        <f>Data!J147</f>
        <v>0.60299999999999998</v>
      </c>
      <c r="M149">
        <f>Data!M147</f>
        <v>813.4</v>
      </c>
      <c r="N149" s="31">
        <f t="shared" si="14"/>
        <v>4.0670000000000002</v>
      </c>
      <c r="P149">
        <v>690</v>
      </c>
      <c r="Q149">
        <v>3.4</v>
      </c>
      <c r="R149" s="31">
        <f t="shared" si="15"/>
        <v>1.1788405797101449</v>
      </c>
      <c r="T149">
        <v>693</v>
      </c>
      <c r="U149">
        <v>5.2</v>
      </c>
      <c r="V149" s="31">
        <f t="shared" si="12"/>
        <v>1.1737373737373737</v>
      </c>
      <c r="X149">
        <v>595</v>
      </c>
      <c r="Y149" s="23">
        <v>10.4</v>
      </c>
      <c r="Z149" s="31">
        <f t="shared" si="13"/>
        <v>1.3670588235294117</v>
      </c>
    </row>
    <row r="150" spans="1:26">
      <c r="A150" s="84" t="str">
        <f>Data!A148</f>
        <v>ZH2</v>
      </c>
      <c r="B150" s="48">
        <f>Data!B148</f>
        <v>132</v>
      </c>
      <c r="C150" s="48">
        <f>Data!C148</f>
        <v>5</v>
      </c>
      <c r="D150" s="48">
        <f>Data!D148</f>
        <v>291.06</v>
      </c>
      <c r="E150" s="48">
        <f>Data!E148</f>
        <v>200</v>
      </c>
      <c r="F150" s="48">
        <f>Data!F148</f>
        <v>24.8</v>
      </c>
      <c r="G150" s="49">
        <f>Data!G148</f>
        <v>31.418455658538829</v>
      </c>
      <c r="H150" s="48">
        <f>Data!H148</f>
        <v>2040</v>
      </c>
      <c r="I150">
        <f>Data!U148</f>
        <v>18</v>
      </c>
      <c r="J150">
        <f>Data!V148</f>
        <v>18</v>
      </c>
      <c r="K150" s="31">
        <f>Data!I148</f>
        <v>15.454545454545455</v>
      </c>
      <c r="L150" s="32">
        <f>Data!J148</f>
        <v>0.60299999999999998</v>
      </c>
      <c r="M150">
        <f>Data!M148</f>
        <v>475.2</v>
      </c>
      <c r="N150" s="31">
        <f t="shared" si="14"/>
        <v>8.5536000000000012</v>
      </c>
      <c r="P150">
        <v>531</v>
      </c>
      <c r="Q150">
        <v>9.5</v>
      </c>
      <c r="R150" s="31">
        <f t="shared" si="15"/>
        <v>0.89491525423728813</v>
      </c>
      <c r="T150">
        <v>549</v>
      </c>
      <c r="U150">
        <v>12.7</v>
      </c>
      <c r="V150" s="31">
        <f t="shared" si="12"/>
        <v>0.86557377049180328</v>
      </c>
      <c r="X150">
        <v>486</v>
      </c>
      <c r="Y150" s="23">
        <v>15.4</v>
      </c>
      <c r="Z150" s="31">
        <f t="shared" si="13"/>
        <v>0.97777777777777775</v>
      </c>
    </row>
    <row r="151" spans="1:26">
      <c r="A151" s="84" t="str">
        <f>Data!A149</f>
        <v>ZH3</v>
      </c>
      <c r="B151" s="48">
        <f>Data!B149</f>
        <v>132</v>
      </c>
      <c r="C151" s="48">
        <f>Data!C149</f>
        <v>5</v>
      </c>
      <c r="D151" s="48">
        <f>Data!D149</f>
        <v>291.06</v>
      </c>
      <c r="E151" s="48">
        <f>Data!E149</f>
        <v>200</v>
      </c>
      <c r="F151" s="48">
        <f>Data!F149</f>
        <v>24.8</v>
      </c>
      <c r="G151" s="49">
        <f>Data!G149</f>
        <v>31.418455658538829</v>
      </c>
      <c r="H151" s="48">
        <f>Data!H149</f>
        <v>2040</v>
      </c>
      <c r="I151">
        <f>Data!U149</f>
        <v>30</v>
      </c>
      <c r="J151">
        <f>Data!V149</f>
        <v>30</v>
      </c>
      <c r="K151" s="31">
        <f>Data!I149</f>
        <v>15.454545454545455</v>
      </c>
      <c r="L151" s="32">
        <f>Data!J149</f>
        <v>0.60299999999999998</v>
      </c>
      <c r="M151">
        <f>Data!M149</f>
        <v>529.20000000000005</v>
      </c>
      <c r="N151" s="31">
        <f t="shared" si="14"/>
        <v>15.876000000000001</v>
      </c>
      <c r="P151">
        <v>432</v>
      </c>
      <c r="Q151">
        <v>13</v>
      </c>
      <c r="R151" s="31">
        <f t="shared" si="15"/>
        <v>1.2250000000000001</v>
      </c>
      <c r="T151">
        <v>437</v>
      </c>
      <c r="U151">
        <v>17.3</v>
      </c>
      <c r="V151" s="31">
        <f t="shared" si="12"/>
        <v>1.2109839816933639</v>
      </c>
      <c r="X151">
        <v>390</v>
      </c>
      <c r="Y151" s="23">
        <v>18.8</v>
      </c>
      <c r="Z151" s="31">
        <f t="shared" si="13"/>
        <v>1.3569230769230771</v>
      </c>
    </row>
    <row r="152" spans="1:26">
      <c r="A152" s="84" t="str">
        <f>Data!A150</f>
        <v>ZH6</v>
      </c>
      <c r="B152" s="48">
        <f>Data!B150</f>
        <v>132</v>
      </c>
      <c r="C152" s="48">
        <f>Data!C150</f>
        <v>5</v>
      </c>
      <c r="D152" s="48">
        <f>Data!D150</f>
        <v>291.06</v>
      </c>
      <c r="E152" s="48">
        <f>Data!E150</f>
        <v>200</v>
      </c>
      <c r="F152" s="48">
        <f>Data!F150</f>
        <v>24.8</v>
      </c>
      <c r="G152" s="49">
        <f>Data!G150</f>
        <v>31.418455658538829</v>
      </c>
      <c r="H152" s="48">
        <f>Data!H150</f>
        <v>2040</v>
      </c>
      <c r="I152">
        <f>Data!U150</f>
        <v>60</v>
      </c>
      <c r="J152">
        <f>Data!V150</f>
        <v>60</v>
      </c>
      <c r="K152" s="31">
        <f>Data!I150</f>
        <v>15.454545454545455</v>
      </c>
      <c r="L152" s="32">
        <f>Data!J150</f>
        <v>0.60299999999999998</v>
      </c>
      <c r="M152">
        <f>Data!M150</f>
        <v>286.16000000000003</v>
      </c>
      <c r="N152" s="31">
        <f t="shared" si="14"/>
        <v>17.169600000000003</v>
      </c>
      <c r="P152">
        <v>287</v>
      </c>
      <c r="Q152">
        <v>17.2</v>
      </c>
      <c r="R152" s="31">
        <f t="shared" si="15"/>
        <v>0.99707317073170743</v>
      </c>
      <c r="T152">
        <v>302</v>
      </c>
      <c r="U152">
        <v>21.2</v>
      </c>
      <c r="V152" s="31">
        <f t="shared" si="12"/>
        <v>0.94754966887417225</v>
      </c>
      <c r="X152">
        <v>278</v>
      </c>
      <c r="Y152" s="23">
        <v>21.7</v>
      </c>
      <c r="Z152" s="31">
        <f t="shared" si="13"/>
        <v>1.0293525179856116</v>
      </c>
    </row>
    <row r="153" spans="1:26">
      <c r="A153" s="84" t="str">
        <f>Data!A151</f>
        <v>ZS1</v>
      </c>
      <c r="B153" s="48">
        <f>Data!B151</f>
        <v>108</v>
      </c>
      <c r="C153" s="48">
        <f>Data!C151</f>
        <v>4.5999999999999996</v>
      </c>
      <c r="D153" s="48">
        <f>Data!D151</f>
        <v>291.06</v>
      </c>
      <c r="E153" s="48">
        <f>Data!E151</f>
        <v>200</v>
      </c>
      <c r="F153" s="48">
        <f>Data!F151</f>
        <v>24.8</v>
      </c>
      <c r="G153" s="49">
        <f>Data!G151</f>
        <v>31.418455658538829</v>
      </c>
      <c r="H153" s="48">
        <f>Data!H151</f>
        <v>2040</v>
      </c>
      <c r="I153">
        <f>Data!U151</f>
        <v>20</v>
      </c>
      <c r="J153">
        <f>Data!V151</f>
        <v>20</v>
      </c>
      <c r="K153" s="31">
        <f>Data!I151</f>
        <v>18.888888888888889</v>
      </c>
      <c r="L153" s="32">
        <f>Data!J151</f>
        <v>0.73499999999999999</v>
      </c>
      <c r="M153">
        <f>Data!M151</f>
        <v>343</v>
      </c>
      <c r="N153" s="31">
        <f t="shared" si="14"/>
        <v>6.86</v>
      </c>
      <c r="P153">
        <v>309</v>
      </c>
      <c r="Q153">
        <v>6.2</v>
      </c>
      <c r="R153" s="31">
        <f t="shared" si="15"/>
        <v>1.110032362459547</v>
      </c>
      <c r="T153">
        <v>318</v>
      </c>
      <c r="U153">
        <v>9</v>
      </c>
      <c r="V153" s="31">
        <f t="shared" si="12"/>
        <v>1.078616352201258</v>
      </c>
      <c r="X153">
        <v>274</v>
      </c>
      <c r="Y153" s="23">
        <v>10.4</v>
      </c>
      <c r="Z153" s="31">
        <f t="shared" si="13"/>
        <v>1.2518248175182483</v>
      </c>
    </row>
    <row r="154" spans="1:26">
      <c r="A154" s="84" t="str">
        <f>Data!A152</f>
        <v>ZS2</v>
      </c>
      <c r="B154" s="48">
        <f>Data!B152</f>
        <v>108</v>
      </c>
      <c r="C154" s="48">
        <f>Data!C152</f>
        <v>4.5999999999999996</v>
      </c>
      <c r="D154" s="48">
        <f>Data!D152</f>
        <v>291.06</v>
      </c>
      <c r="E154" s="48">
        <f>Data!E152</f>
        <v>200</v>
      </c>
      <c r="F154" s="48">
        <f>Data!F152</f>
        <v>24.8</v>
      </c>
      <c r="G154" s="49">
        <f>Data!G152</f>
        <v>31.418455658538829</v>
      </c>
      <c r="H154" s="48">
        <f>Data!H152</f>
        <v>2040</v>
      </c>
      <c r="I154">
        <f>Data!U152</f>
        <v>20</v>
      </c>
      <c r="J154">
        <f>Data!V152</f>
        <v>20</v>
      </c>
      <c r="K154" s="31">
        <f>Data!I152</f>
        <v>18.888888888888889</v>
      </c>
      <c r="L154" s="32">
        <f>Data!J152</f>
        <v>0.73499999999999999</v>
      </c>
      <c r="M154">
        <f>Data!M152</f>
        <v>333.2</v>
      </c>
      <c r="N154" s="31">
        <f t="shared" si="14"/>
        <v>6.6639999999999997</v>
      </c>
      <c r="P154">
        <v>309</v>
      </c>
      <c r="Q154">
        <v>6.2</v>
      </c>
      <c r="R154" s="31">
        <f t="shared" si="15"/>
        <v>1.0783171521035599</v>
      </c>
      <c r="T154">
        <v>320</v>
      </c>
      <c r="U154">
        <v>9</v>
      </c>
      <c r="V154" s="31">
        <f t="shared" si="12"/>
        <v>1.04125</v>
      </c>
      <c r="X154">
        <v>275</v>
      </c>
      <c r="Y154" s="23">
        <v>10.4</v>
      </c>
      <c r="Z154" s="31">
        <f t="shared" si="13"/>
        <v>1.2116363636363636</v>
      </c>
    </row>
    <row r="155" spans="1:26">
      <c r="A155" s="84" t="str">
        <f>Data!A153</f>
        <v>ZS3</v>
      </c>
      <c r="B155" s="48">
        <f>Data!B153</f>
        <v>108</v>
      </c>
      <c r="C155" s="48">
        <f>Data!C153</f>
        <v>4.5999999999999996</v>
      </c>
      <c r="D155" s="48">
        <f>Data!D153</f>
        <v>291.06</v>
      </c>
      <c r="E155" s="48">
        <f>Data!E153</f>
        <v>200</v>
      </c>
      <c r="F155" s="48">
        <f>Data!F153</f>
        <v>24.8</v>
      </c>
      <c r="G155" s="49">
        <f>Data!G153</f>
        <v>31.418455658538829</v>
      </c>
      <c r="H155" s="48">
        <f>Data!H153</f>
        <v>2040</v>
      </c>
      <c r="I155">
        <f>Data!U153</f>
        <v>30</v>
      </c>
      <c r="J155">
        <f>Data!V153</f>
        <v>30</v>
      </c>
      <c r="K155" s="31">
        <f>Data!I153</f>
        <v>18.888888888888889</v>
      </c>
      <c r="L155" s="32">
        <f>Data!J153</f>
        <v>0.73499999999999999</v>
      </c>
      <c r="M155">
        <f>Data!M153</f>
        <v>292.04000000000002</v>
      </c>
      <c r="N155" s="31">
        <f t="shared" si="14"/>
        <v>8.7612000000000005</v>
      </c>
      <c r="P155">
        <v>257</v>
      </c>
      <c r="Q155">
        <v>7.7</v>
      </c>
      <c r="R155" s="31">
        <f t="shared" si="15"/>
        <v>1.1363424124513619</v>
      </c>
      <c r="T155">
        <v>264</v>
      </c>
      <c r="U155">
        <v>10.7</v>
      </c>
      <c r="V155" s="31">
        <f t="shared" si="12"/>
        <v>1.1062121212121212</v>
      </c>
      <c r="X155">
        <v>231</v>
      </c>
      <c r="Y155" s="23">
        <v>11.5</v>
      </c>
      <c r="Z155" s="31">
        <f t="shared" si="13"/>
        <v>1.2642424242424244</v>
      </c>
    </row>
    <row r="156" spans="1:26">
      <c r="A156" s="84" t="str">
        <f>Data!A154</f>
        <v>ZS4</v>
      </c>
      <c r="B156" s="48">
        <f>Data!B154</f>
        <v>108</v>
      </c>
      <c r="C156" s="48">
        <f>Data!C154</f>
        <v>4.5999999999999996</v>
      </c>
      <c r="D156" s="48">
        <f>Data!D154</f>
        <v>291.06</v>
      </c>
      <c r="E156" s="48">
        <f>Data!E154</f>
        <v>200</v>
      </c>
      <c r="F156" s="48">
        <f>Data!F154</f>
        <v>24.8</v>
      </c>
      <c r="G156" s="49">
        <f>Data!G154</f>
        <v>31.418455658538829</v>
      </c>
      <c r="H156" s="48">
        <f>Data!H154</f>
        <v>2040</v>
      </c>
      <c r="I156">
        <f>Data!U154</f>
        <v>30</v>
      </c>
      <c r="J156">
        <f>Data!V154</f>
        <v>30</v>
      </c>
      <c r="K156" s="31">
        <f>Data!I154</f>
        <v>18.888888888888889</v>
      </c>
      <c r="L156" s="32">
        <f>Data!J154</f>
        <v>0.73499999999999999</v>
      </c>
      <c r="M156">
        <f>Data!M154</f>
        <v>264.60000000000002</v>
      </c>
      <c r="N156" s="31">
        <f t="shared" si="14"/>
        <v>7.9380000000000006</v>
      </c>
      <c r="P156">
        <v>257</v>
      </c>
      <c r="Q156">
        <v>7.7</v>
      </c>
      <c r="R156" s="31">
        <f t="shared" si="15"/>
        <v>1.0295719844357978</v>
      </c>
      <c r="T156">
        <v>288</v>
      </c>
      <c r="U156">
        <v>10.6</v>
      </c>
      <c r="V156" s="31">
        <f t="shared" si="12"/>
        <v>0.91875000000000007</v>
      </c>
      <c r="X156">
        <v>235</v>
      </c>
      <c r="Y156" s="23">
        <v>11.5</v>
      </c>
      <c r="Z156" s="31">
        <f t="shared" si="13"/>
        <v>1.1259574468085107</v>
      </c>
    </row>
    <row r="157" spans="1:26">
      <c r="A157" s="84" t="str">
        <f>Data!A155</f>
        <v>ZS5</v>
      </c>
      <c r="B157" s="48">
        <f>Data!B155</f>
        <v>108</v>
      </c>
      <c r="C157" s="48">
        <f>Data!C155</f>
        <v>4.5999999999999996</v>
      </c>
      <c r="D157" s="48">
        <f>Data!D155</f>
        <v>291.06</v>
      </c>
      <c r="E157" s="48">
        <f>Data!E155</f>
        <v>200</v>
      </c>
      <c r="F157" s="48">
        <f>Data!F155</f>
        <v>24.8</v>
      </c>
      <c r="G157" s="49">
        <f>Data!G155</f>
        <v>31.418455658538829</v>
      </c>
      <c r="H157" s="48">
        <f>Data!H155</f>
        <v>2040</v>
      </c>
      <c r="I157">
        <f>Data!U155</f>
        <v>49.4</v>
      </c>
      <c r="J157">
        <f>Data!V155</f>
        <v>49.4</v>
      </c>
      <c r="K157" s="31">
        <f>Data!I155</f>
        <v>18.888888888888889</v>
      </c>
      <c r="L157" s="32">
        <f>Data!J155</f>
        <v>0.73499999999999999</v>
      </c>
      <c r="M157">
        <f>Data!M155</f>
        <v>192.08</v>
      </c>
      <c r="N157" s="31">
        <f t="shared" si="14"/>
        <v>9.4887519999999999</v>
      </c>
      <c r="P157">
        <v>191</v>
      </c>
      <c r="Q157">
        <v>9.4</v>
      </c>
      <c r="R157" s="31">
        <f t="shared" si="15"/>
        <v>1.0056544502617801</v>
      </c>
      <c r="T157">
        <v>201</v>
      </c>
      <c r="U157">
        <v>12.2</v>
      </c>
      <c r="V157" s="31">
        <f t="shared" si="12"/>
        <v>0.95562189054726376</v>
      </c>
      <c r="X157">
        <v>182</v>
      </c>
      <c r="Y157" s="23">
        <v>12.6</v>
      </c>
      <c r="Z157" s="31">
        <f t="shared" si="13"/>
        <v>1.0553846153846154</v>
      </c>
    </row>
    <row r="158" spans="1:26">
      <c r="A158" s="84" t="str">
        <f>Data!A156</f>
        <v>ZS6</v>
      </c>
      <c r="B158" s="48">
        <f>Data!B156</f>
        <v>108</v>
      </c>
      <c r="C158" s="48">
        <f>Data!C156</f>
        <v>4.5999999999999996</v>
      </c>
      <c r="D158" s="48">
        <f>Data!D156</f>
        <v>291.06</v>
      </c>
      <c r="E158" s="48">
        <f>Data!E156</f>
        <v>200</v>
      </c>
      <c r="F158" s="48">
        <f>Data!F156</f>
        <v>24.8</v>
      </c>
      <c r="G158" s="49">
        <f>Data!G156</f>
        <v>31.418455658538829</v>
      </c>
      <c r="H158" s="48">
        <f>Data!H156</f>
        <v>2040</v>
      </c>
      <c r="I158">
        <f>Data!U156</f>
        <v>52.5</v>
      </c>
      <c r="J158">
        <f>Data!V156</f>
        <v>52.5</v>
      </c>
      <c r="K158" s="31">
        <f>Data!I156</f>
        <v>18.888888888888889</v>
      </c>
      <c r="L158" s="32">
        <f>Data!J156</f>
        <v>0.73499999999999999</v>
      </c>
      <c r="M158">
        <f>Data!M156</f>
        <v>197.96</v>
      </c>
      <c r="N158" s="31">
        <f t="shared" si="14"/>
        <v>10.392899999999999</v>
      </c>
      <c r="P158">
        <v>183</v>
      </c>
      <c r="Q158">
        <v>9.6</v>
      </c>
      <c r="R158" s="31">
        <f t="shared" si="15"/>
        <v>1.0817486338797815</v>
      </c>
      <c r="T158">
        <v>191</v>
      </c>
      <c r="U158">
        <v>12.4</v>
      </c>
      <c r="V158" s="31">
        <f t="shared" si="12"/>
        <v>1.0364397905759162</v>
      </c>
      <c r="X158">
        <v>174</v>
      </c>
      <c r="Y158" s="23">
        <v>12.8</v>
      </c>
      <c r="Z158" s="31">
        <f t="shared" si="13"/>
        <v>1.1377011494252873</v>
      </c>
    </row>
    <row r="159" spans="1:26">
      <c r="A159" s="84" t="str">
        <f>Data!A157</f>
        <v>ZS7</v>
      </c>
      <c r="B159" s="48">
        <f>Data!B157</f>
        <v>108</v>
      </c>
      <c r="C159" s="48">
        <f>Data!C157</f>
        <v>4.5999999999999996</v>
      </c>
      <c r="D159" s="48">
        <f>Data!D157</f>
        <v>291.06</v>
      </c>
      <c r="E159" s="48">
        <f>Data!E157</f>
        <v>200</v>
      </c>
      <c r="F159" s="48">
        <f>Data!F157</f>
        <v>24.8</v>
      </c>
      <c r="G159" s="49">
        <f>Data!G157</f>
        <v>31.418455658538829</v>
      </c>
      <c r="H159" s="48">
        <f>Data!H157</f>
        <v>2040</v>
      </c>
      <c r="I159">
        <f>Data!U157</f>
        <v>59.28</v>
      </c>
      <c r="J159">
        <f>Data!V157</f>
        <v>59.28</v>
      </c>
      <c r="K159" s="31">
        <f>Data!I157</f>
        <v>18.888888888888889</v>
      </c>
      <c r="L159" s="32">
        <f>Data!J157</f>
        <v>0.73499999999999999</v>
      </c>
      <c r="M159">
        <f>Data!M157</f>
        <v>170.52</v>
      </c>
      <c r="N159" s="31">
        <f t="shared" si="14"/>
        <v>10.1084256</v>
      </c>
      <c r="P159">
        <v>168</v>
      </c>
      <c r="Q159">
        <v>10</v>
      </c>
      <c r="R159" s="31">
        <f t="shared" si="15"/>
        <v>1.0150000000000001</v>
      </c>
      <c r="T159">
        <v>177</v>
      </c>
      <c r="U159">
        <v>12.7</v>
      </c>
      <c r="V159" s="31">
        <f t="shared" si="12"/>
        <v>0.9633898305084746</v>
      </c>
      <c r="X159">
        <v>162</v>
      </c>
      <c r="Y159" s="23">
        <v>13</v>
      </c>
      <c r="Z159" s="31">
        <f t="shared" si="13"/>
        <v>1.0525925925925927</v>
      </c>
    </row>
    <row r="160" spans="1:26">
      <c r="A160" s="84" t="str">
        <f>Data!A158</f>
        <v>ZS8</v>
      </c>
      <c r="B160" s="48">
        <f>Data!B158</f>
        <v>108</v>
      </c>
      <c r="C160" s="48">
        <f>Data!C158</f>
        <v>4.5999999999999996</v>
      </c>
      <c r="D160" s="48">
        <f>Data!D158</f>
        <v>291.06</v>
      </c>
      <c r="E160" s="48">
        <f>Data!E158</f>
        <v>200</v>
      </c>
      <c r="F160" s="48">
        <f>Data!F158</f>
        <v>24.8</v>
      </c>
      <c r="G160" s="49">
        <f>Data!G158</f>
        <v>31.418455658538829</v>
      </c>
      <c r="H160" s="48">
        <f>Data!H158</f>
        <v>2040</v>
      </c>
      <c r="I160">
        <f>Data!U158</f>
        <v>59.28</v>
      </c>
      <c r="J160">
        <f>Data!V158</f>
        <v>59.28</v>
      </c>
      <c r="K160" s="31">
        <f>Data!I158</f>
        <v>18.888888888888889</v>
      </c>
      <c r="L160" s="32">
        <f>Data!J158</f>
        <v>0.73499999999999999</v>
      </c>
      <c r="M160">
        <f>Data!M158</f>
        <v>171.5</v>
      </c>
      <c r="N160" s="31">
        <f t="shared" si="14"/>
        <v>10.16652</v>
      </c>
      <c r="P160">
        <v>168</v>
      </c>
      <c r="Q160">
        <v>10</v>
      </c>
      <c r="R160" s="31">
        <f t="shared" si="15"/>
        <v>1.0208333333333333</v>
      </c>
      <c r="T160">
        <v>177</v>
      </c>
      <c r="U160">
        <v>12.7</v>
      </c>
      <c r="V160" s="31">
        <f t="shared" si="12"/>
        <v>0.96892655367231639</v>
      </c>
      <c r="X160">
        <v>162</v>
      </c>
      <c r="Y160" s="23">
        <v>13</v>
      </c>
      <c r="Z160" s="31">
        <f t="shared" si="13"/>
        <v>1.058641975308642</v>
      </c>
    </row>
    <row r="161" spans="1:26">
      <c r="A161" s="84" t="str">
        <f>Data!A159</f>
        <v>ZS9</v>
      </c>
      <c r="B161" s="48">
        <f>Data!B159</f>
        <v>108</v>
      </c>
      <c r="C161" s="48">
        <f>Data!C159</f>
        <v>4.5999999999999996</v>
      </c>
      <c r="D161" s="48">
        <f>Data!D159</f>
        <v>291.06</v>
      </c>
      <c r="E161" s="48">
        <f>Data!E159</f>
        <v>200</v>
      </c>
      <c r="F161" s="48">
        <f>Data!F159</f>
        <v>24.8</v>
      </c>
      <c r="G161" s="49">
        <f>Data!G159</f>
        <v>31.418455658538829</v>
      </c>
      <c r="H161" s="48">
        <f>Data!H159</f>
        <v>2040</v>
      </c>
      <c r="I161">
        <f>Data!U159</f>
        <v>69.16</v>
      </c>
      <c r="J161">
        <f>Data!V159</f>
        <v>69.16</v>
      </c>
      <c r="K161" s="31">
        <f>Data!I159</f>
        <v>18.888888888888889</v>
      </c>
      <c r="L161" s="32">
        <f>Data!J159</f>
        <v>0.73499999999999999</v>
      </c>
      <c r="M161">
        <f>Data!M159</f>
        <v>176.4</v>
      </c>
      <c r="N161" s="31">
        <f t="shared" si="14"/>
        <v>12.199824000000001</v>
      </c>
      <c r="P161">
        <v>150</v>
      </c>
      <c r="Q161">
        <v>10.4</v>
      </c>
      <c r="R161" s="31">
        <f t="shared" si="15"/>
        <v>1.1759999999999999</v>
      </c>
      <c r="T161">
        <v>155</v>
      </c>
      <c r="U161">
        <v>11.8</v>
      </c>
      <c r="V161" s="31">
        <f t="shared" si="12"/>
        <v>1.1380645161290324</v>
      </c>
      <c r="X161">
        <v>143</v>
      </c>
      <c r="Y161" s="23">
        <v>13.2</v>
      </c>
      <c r="Z161" s="31">
        <f t="shared" si="13"/>
        <v>1.2335664335664336</v>
      </c>
    </row>
    <row r="162" spans="1:26">
      <c r="A162" s="84" t="str">
        <f>Data!A160</f>
        <v>ZS11</v>
      </c>
      <c r="B162" s="48">
        <f>Data!B160</f>
        <v>108</v>
      </c>
      <c r="C162" s="48">
        <f>Data!C160</f>
        <v>4.5999999999999996</v>
      </c>
      <c r="D162" s="48">
        <f>Data!D160</f>
        <v>291.06</v>
      </c>
      <c r="E162" s="48">
        <f>Data!E160</f>
        <v>200</v>
      </c>
      <c r="F162" s="48">
        <f>Data!F160</f>
        <v>24.8</v>
      </c>
      <c r="G162" s="49">
        <f>Data!G160</f>
        <v>31.418455658538829</v>
      </c>
      <c r="H162" s="48">
        <f>Data!H160</f>
        <v>2040</v>
      </c>
      <c r="I162">
        <f>Data!U160</f>
        <v>74.099999999999994</v>
      </c>
      <c r="J162">
        <f>Data!V160</f>
        <v>74.099999999999994</v>
      </c>
      <c r="K162" s="31">
        <f>Data!I160</f>
        <v>18.888888888888889</v>
      </c>
      <c r="L162" s="32">
        <f>Data!J160</f>
        <v>0.73499999999999999</v>
      </c>
      <c r="M162">
        <f>Data!M160</f>
        <v>145.04</v>
      </c>
      <c r="N162" s="31">
        <f t="shared" si="14"/>
        <v>10.747463999999997</v>
      </c>
      <c r="P162">
        <v>142</v>
      </c>
      <c r="Q162">
        <v>10.6</v>
      </c>
      <c r="R162" s="31">
        <f t="shared" si="15"/>
        <v>1.0214084507042254</v>
      </c>
      <c r="T162">
        <v>150</v>
      </c>
      <c r="U162">
        <v>13.1</v>
      </c>
      <c r="V162" s="31">
        <f t="shared" si="12"/>
        <v>0.96693333333333331</v>
      </c>
      <c r="X162">
        <v>139</v>
      </c>
      <c r="Y162" s="23">
        <v>13.3</v>
      </c>
      <c r="Z162" s="31">
        <f t="shared" si="13"/>
        <v>1.0434532374100718</v>
      </c>
    </row>
    <row r="163" spans="1:26">
      <c r="A163" s="84" t="str">
        <f>Data!A161</f>
        <v>ZS12</v>
      </c>
      <c r="B163" s="48">
        <f>Data!B161</f>
        <v>108</v>
      </c>
      <c r="C163" s="48">
        <f>Data!C161</f>
        <v>4.5999999999999996</v>
      </c>
      <c r="D163" s="48">
        <f>Data!D161</f>
        <v>291.06</v>
      </c>
      <c r="E163" s="48">
        <f>Data!E161</f>
        <v>200</v>
      </c>
      <c r="F163" s="48">
        <f>Data!F161</f>
        <v>24.8</v>
      </c>
      <c r="G163" s="49">
        <f>Data!G161</f>
        <v>31.418455658538829</v>
      </c>
      <c r="H163" s="48">
        <f>Data!H161</f>
        <v>2040</v>
      </c>
      <c r="I163">
        <f>Data!U161</f>
        <v>74.099999999999994</v>
      </c>
      <c r="J163">
        <f>Data!V161</f>
        <v>74.099999999999994</v>
      </c>
      <c r="K163" s="31">
        <f>Data!I161</f>
        <v>18.888888888888889</v>
      </c>
      <c r="L163" s="32">
        <f>Data!J161</f>
        <v>0.73499999999999999</v>
      </c>
      <c r="M163">
        <f>Data!M161</f>
        <v>162.68</v>
      </c>
      <c r="N163" s="31">
        <f t="shared" si="14"/>
        <v>12.054587999999999</v>
      </c>
      <c r="P163">
        <v>142</v>
      </c>
      <c r="Q163">
        <v>10.6</v>
      </c>
      <c r="R163" s="31">
        <f t="shared" si="15"/>
        <v>1.1456338028169015</v>
      </c>
      <c r="T163">
        <v>148</v>
      </c>
      <c r="U163">
        <v>13.2</v>
      </c>
      <c r="V163" s="31">
        <f t="shared" si="12"/>
        <v>1.0991891891891892</v>
      </c>
      <c r="X163">
        <v>137</v>
      </c>
      <c r="Y163" s="23">
        <v>13.3</v>
      </c>
      <c r="Z163" s="31">
        <f t="shared" si="13"/>
        <v>1.1874452554744526</v>
      </c>
    </row>
    <row r="164" spans="1:26">
      <c r="A164" s="84" t="str">
        <f>Data!A162</f>
        <v>Z1</v>
      </c>
      <c r="B164" s="48">
        <f>Data!B162</f>
        <v>132</v>
      </c>
      <c r="C164" s="48">
        <f>Data!C162</f>
        <v>4.5</v>
      </c>
      <c r="D164" s="48">
        <f>Data!D162</f>
        <v>341.33</v>
      </c>
      <c r="E164" s="48">
        <f>Data!E162</f>
        <v>200</v>
      </c>
      <c r="F164" s="48">
        <f>Data!F162</f>
        <v>24.8</v>
      </c>
      <c r="G164" s="49">
        <f>Data!G162</f>
        <v>31.418455658538829</v>
      </c>
      <c r="H164" s="48">
        <f>Data!H162</f>
        <v>2050</v>
      </c>
      <c r="I164">
        <f>Data!U162</f>
        <v>98.4</v>
      </c>
      <c r="J164">
        <f>Data!V162</f>
        <v>98.4</v>
      </c>
      <c r="K164" s="31">
        <f>Data!I162</f>
        <v>15.530303030303031</v>
      </c>
      <c r="L164" s="32">
        <f>Data!J162</f>
        <v>0.64</v>
      </c>
      <c r="M164">
        <f>Data!M162</f>
        <v>225.4</v>
      </c>
      <c r="N164" s="31">
        <f t="shared" si="14"/>
        <v>22.179359999999999</v>
      </c>
      <c r="P164">
        <v>221</v>
      </c>
      <c r="Q164">
        <v>23.9</v>
      </c>
      <c r="R164" s="31">
        <f t="shared" si="15"/>
        <v>1.0199095022624434</v>
      </c>
      <c r="T164">
        <v>213</v>
      </c>
      <c r="U164">
        <v>24.1</v>
      </c>
      <c r="V164" s="31">
        <f t="shared" si="12"/>
        <v>1.0582159624413146</v>
      </c>
      <c r="X164">
        <v>201</v>
      </c>
      <c r="Y164" s="23">
        <v>24.2</v>
      </c>
      <c r="Z164" s="31">
        <f t="shared" si="13"/>
        <v>1.1213930348258707</v>
      </c>
    </row>
    <row r="165" spans="1:26">
      <c r="A165" s="84" t="str">
        <f>Data!A163</f>
        <v>Z2</v>
      </c>
      <c r="B165" s="48">
        <f>Data!B163</f>
        <v>132</v>
      </c>
      <c r="C165" s="48">
        <f>Data!C163</f>
        <v>4.5</v>
      </c>
      <c r="D165" s="48">
        <f>Data!D163</f>
        <v>341.33</v>
      </c>
      <c r="E165" s="48">
        <f>Data!E163</f>
        <v>200</v>
      </c>
      <c r="F165" s="48">
        <f>Data!F163</f>
        <v>24.8</v>
      </c>
      <c r="G165" s="49">
        <f>Data!G163</f>
        <v>31.418455658538829</v>
      </c>
      <c r="H165" s="48">
        <f>Data!H163</f>
        <v>2050</v>
      </c>
      <c r="I165">
        <f>Data!U163</f>
        <v>73.8</v>
      </c>
      <c r="J165">
        <f>Data!V163</f>
        <v>73.8</v>
      </c>
      <c r="K165" s="31">
        <f>Data!I163</f>
        <v>15.530303030303031</v>
      </c>
      <c r="L165" s="32">
        <f>Data!J163</f>
        <v>0.64</v>
      </c>
      <c r="M165">
        <f>Data!M163</f>
        <v>307.72000000000003</v>
      </c>
      <c r="N165" s="31">
        <f t="shared" si="14"/>
        <v>22.709735999999999</v>
      </c>
      <c r="P165">
        <v>254</v>
      </c>
      <c r="Q165">
        <v>18.8</v>
      </c>
      <c r="R165" s="31">
        <f t="shared" si="15"/>
        <v>1.2114960629921261</v>
      </c>
      <c r="T165">
        <v>263</v>
      </c>
      <c r="U165">
        <v>23.2</v>
      </c>
      <c r="V165" s="31">
        <f t="shared" si="12"/>
        <v>1.1700380228136884</v>
      </c>
      <c r="X165">
        <v>244</v>
      </c>
      <c r="Y165" s="23">
        <v>23.6</v>
      </c>
      <c r="Z165" s="31">
        <f t="shared" si="13"/>
        <v>1.2611475409836066</v>
      </c>
    </row>
    <row r="166" spans="1:26">
      <c r="A166" s="84" t="str">
        <f>Data!A164</f>
        <v>Z3</v>
      </c>
      <c r="B166" s="48">
        <f>Data!B164</f>
        <v>132</v>
      </c>
      <c r="C166" s="48">
        <f>Data!C164</f>
        <v>4.5</v>
      </c>
      <c r="D166" s="48">
        <f>Data!D164</f>
        <v>341.33</v>
      </c>
      <c r="E166" s="48">
        <f>Data!E164</f>
        <v>200</v>
      </c>
      <c r="F166" s="48">
        <f>Data!F164</f>
        <v>24.8</v>
      </c>
      <c r="G166" s="49">
        <f>Data!G164</f>
        <v>31.418455658538829</v>
      </c>
      <c r="H166" s="48">
        <f>Data!H164</f>
        <v>2060</v>
      </c>
      <c r="I166">
        <f>Data!U164</f>
        <v>86.1</v>
      </c>
      <c r="J166">
        <f>Data!V164</f>
        <v>86.1</v>
      </c>
      <c r="K166" s="31">
        <f>Data!I164</f>
        <v>15.606060606060606</v>
      </c>
      <c r="L166" s="32">
        <f>Data!J164</f>
        <v>0.64300000000000002</v>
      </c>
      <c r="M166">
        <f>Data!M164</f>
        <v>270.48</v>
      </c>
      <c r="N166" s="31">
        <f t="shared" si="14"/>
        <v>23.288328</v>
      </c>
      <c r="P166">
        <v>225</v>
      </c>
      <c r="Q166">
        <v>19.399999999999999</v>
      </c>
      <c r="R166" s="31">
        <f t="shared" si="15"/>
        <v>1.2021333333333335</v>
      </c>
      <c r="T166">
        <v>234</v>
      </c>
      <c r="U166">
        <v>23.7</v>
      </c>
      <c r="V166" s="31">
        <f t="shared" si="12"/>
        <v>1.1558974358974359</v>
      </c>
      <c r="X166">
        <v>219</v>
      </c>
      <c r="Y166" s="23">
        <v>24</v>
      </c>
      <c r="Z166" s="31">
        <f t="shared" si="13"/>
        <v>1.235068493150685</v>
      </c>
    </row>
    <row r="167" spans="1:26">
      <c r="A167" s="84" t="str">
        <f>Data!A165</f>
        <v>Z4</v>
      </c>
      <c r="B167" s="48">
        <f>Data!B165</f>
        <v>132</v>
      </c>
      <c r="C167" s="48">
        <f>Data!C165</f>
        <v>4.5</v>
      </c>
      <c r="D167" s="48">
        <f>Data!D165</f>
        <v>341.33</v>
      </c>
      <c r="E167" s="48">
        <f>Data!E165</f>
        <v>200</v>
      </c>
      <c r="F167" s="48">
        <f>Data!F165</f>
        <v>24.8</v>
      </c>
      <c r="G167" s="49">
        <f>Data!G165</f>
        <v>31.418455658538829</v>
      </c>
      <c r="H167" s="48">
        <f>Data!H165</f>
        <v>2050</v>
      </c>
      <c r="I167">
        <f>Data!U165</f>
        <v>48.2</v>
      </c>
      <c r="J167">
        <f>Data!V165</f>
        <v>48.2</v>
      </c>
      <c r="K167" s="31">
        <f>Data!I165</f>
        <v>15.530303030303031</v>
      </c>
      <c r="L167" s="32">
        <f>Data!J165</f>
        <v>0.64</v>
      </c>
      <c r="M167">
        <f>Data!M165</f>
        <v>405.72</v>
      </c>
      <c r="N167" s="31">
        <f t="shared" si="14"/>
        <v>19.555704000000002</v>
      </c>
      <c r="P167">
        <v>342</v>
      </c>
      <c r="Q167">
        <v>16.5</v>
      </c>
      <c r="R167" s="31">
        <f t="shared" si="15"/>
        <v>1.1863157894736842</v>
      </c>
      <c r="T167">
        <v>349</v>
      </c>
      <c r="U167">
        <v>21.2</v>
      </c>
      <c r="V167" s="31">
        <f t="shared" si="12"/>
        <v>1.1625214899713467</v>
      </c>
      <c r="X167">
        <v>318</v>
      </c>
      <c r="Y167" s="23">
        <v>22</v>
      </c>
      <c r="Z167" s="31">
        <f t="shared" si="13"/>
        <v>1.2758490566037737</v>
      </c>
    </row>
    <row r="168" spans="1:26">
      <c r="A168" s="84" t="str">
        <f>Data!A166</f>
        <v>GZ1</v>
      </c>
      <c r="B168" s="48">
        <f>Data!B166</f>
        <v>108</v>
      </c>
      <c r="C168" s="48">
        <f>Data!C166</f>
        <v>4.5</v>
      </c>
      <c r="D168" s="48">
        <f>Data!D166</f>
        <v>341.33</v>
      </c>
      <c r="E168" s="48">
        <f>Data!E166</f>
        <v>200</v>
      </c>
      <c r="F168" s="48">
        <f>Data!F166</f>
        <v>37.299999999999997</v>
      </c>
      <c r="G168" s="49">
        <f>Data!G166</f>
        <v>34.614028061719331</v>
      </c>
      <c r="H168" s="48">
        <f>Data!H166</f>
        <v>2700</v>
      </c>
      <c r="I168">
        <f>Data!U166</f>
        <v>8.3800000000000008</v>
      </c>
      <c r="J168">
        <f>Data!V166</f>
        <v>8.3800000000000008</v>
      </c>
      <c r="K168" s="31">
        <f>Data!I166</f>
        <v>25</v>
      </c>
      <c r="L168" s="32">
        <f>Data!J166</f>
        <v>1.0880000000000001</v>
      </c>
      <c r="M168">
        <f>Data!M166</f>
        <v>443.94</v>
      </c>
      <c r="N168" s="31">
        <f t="shared" si="14"/>
        <v>3.7202172000000004</v>
      </c>
      <c r="P168">
        <v>344</v>
      </c>
      <c r="Q168">
        <v>2.9</v>
      </c>
      <c r="R168" s="31">
        <f t="shared" si="15"/>
        <v>1.2905232558139534</v>
      </c>
      <c r="T168">
        <v>361</v>
      </c>
      <c r="U168">
        <v>5.9</v>
      </c>
      <c r="V168" s="31">
        <f t="shared" si="12"/>
        <v>1.2297506925207755</v>
      </c>
      <c r="X168">
        <v>277</v>
      </c>
      <c r="Y168" s="23">
        <v>9.4</v>
      </c>
      <c r="Z168" s="31">
        <f t="shared" si="13"/>
        <v>1.6026714801444044</v>
      </c>
    </row>
    <row r="169" spans="1:26">
      <c r="A169" s="84" t="str">
        <f>Data!A167</f>
        <v>GZ2</v>
      </c>
      <c r="B169" s="48">
        <f>Data!B167</f>
        <v>108</v>
      </c>
      <c r="C169" s="48">
        <f>Data!C167</f>
        <v>4.16</v>
      </c>
      <c r="D169" s="48">
        <f>Data!D167</f>
        <v>341.33</v>
      </c>
      <c r="E169" s="48">
        <f>Data!E167</f>
        <v>200</v>
      </c>
      <c r="F169" s="48">
        <f>Data!F167</f>
        <v>37.299999999999997</v>
      </c>
      <c r="G169" s="49">
        <f>Data!G167</f>
        <v>34.614028061719331</v>
      </c>
      <c r="H169" s="48">
        <f>Data!H167</f>
        <v>2380</v>
      </c>
      <c r="I169">
        <f>Data!U167</f>
        <v>35.92</v>
      </c>
      <c r="J169">
        <f>Data!V167</f>
        <v>35.92</v>
      </c>
      <c r="K169" s="31">
        <f>Data!I167</f>
        <v>22.037037037037038</v>
      </c>
      <c r="L169" s="32">
        <f>Data!J167</f>
        <v>0.96299999999999997</v>
      </c>
      <c r="M169">
        <f>Data!M167</f>
        <v>250.88</v>
      </c>
      <c r="N169" s="31">
        <f t="shared" si="14"/>
        <v>9.0116095999999999</v>
      </c>
      <c r="P169">
        <v>221</v>
      </c>
      <c r="Q169">
        <v>8</v>
      </c>
      <c r="R169" s="31">
        <f t="shared" si="15"/>
        <v>1.1352036199095021</v>
      </c>
      <c r="T169">
        <v>229</v>
      </c>
      <c r="U169">
        <v>11.8</v>
      </c>
      <c r="V169" s="31">
        <f t="shared" si="12"/>
        <v>1.0955458515283842</v>
      </c>
      <c r="X169">
        <v>199</v>
      </c>
      <c r="Y169" s="23">
        <v>12.6</v>
      </c>
      <c r="Z169" s="31">
        <f t="shared" si="13"/>
        <v>1.2607035175879397</v>
      </c>
    </row>
    <row r="170" spans="1:26">
      <c r="A170" s="84" t="str">
        <f>Data!A168</f>
        <v>GZ3</v>
      </c>
      <c r="B170" s="48">
        <f>Data!B168</f>
        <v>108</v>
      </c>
      <c r="C170" s="48">
        <f>Data!C168</f>
        <v>4</v>
      </c>
      <c r="D170" s="48">
        <f>Data!D168</f>
        <v>341.33</v>
      </c>
      <c r="E170" s="48">
        <f>Data!E168</f>
        <v>200</v>
      </c>
      <c r="F170" s="48">
        <f>Data!F168</f>
        <v>37.299999999999997</v>
      </c>
      <c r="G170" s="49">
        <f>Data!G168</f>
        <v>34.614028061719331</v>
      </c>
      <c r="H170" s="48">
        <f>Data!H168</f>
        <v>2520</v>
      </c>
      <c r="I170">
        <f>Data!U168</f>
        <v>59.28</v>
      </c>
      <c r="J170">
        <f>Data!V168</f>
        <v>59.28</v>
      </c>
      <c r="K170" s="31">
        <f>Data!I168</f>
        <v>23.333333333333332</v>
      </c>
      <c r="L170" s="32">
        <f>Data!J168</f>
        <v>1.0209999999999999</v>
      </c>
      <c r="M170">
        <f>Data!M168</f>
        <v>188.16</v>
      </c>
      <c r="N170" s="31">
        <f t="shared" si="14"/>
        <v>11.1541248</v>
      </c>
      <c r="P170">
        <v>152</v>
      </c>
      <c r="Q170">
        <v>9</v>
      </c>
      <c r="R170" s="31">
        <f t="shared" si="15"/>
        <v>1.2378947368421052</v>
      </c>
      <c r="T170">
        <v>155</v>
      </c>
      <c r="U170">
        <v>12.6</v>
      </c>
      <c r="V170" s="31">
        <f t="shared" si="12"/>
        <v>1.2139354838709677</v>
      </c>
      <c r="X170">
        <v>139</v>
      </c>
      <c r="Y170" s="23">
        <v>13</v>
      </c>
      <c r="Z170" s="31">
        <f t="shared" si="13"/>
        <v>1.3536690647482015</v>
      </c>
    </row>
    <row r="171" spans="1:26">
      <c r="A171" s="84" t="str">
        <f>Data!A169</f>
        <v>GZ4</v>
      </c>
      <c r="B171" s="48">
        <f>Data!B169</f>
        <v>108</v>
      </c>
      <c r="C171" s="48">
        <f>Data!C169</f>
        <v>4</v>
      </c>
      <c r="D171" s="48">
        <f>Data!D169</f>
        <v>341.33</v>
      </c>
      <c r="E171" s="48">
        <f>Data!E169</f>
        <v>200</v>
      </c>
      <c r="F171" s="48">
        <f>Data!F169</f>
        <v>37.299999999999997</v>
      </c>
      <c r="G171" s="49">
        <f>Data!G169</f>
        <v>34.614028061719331</v>
      </c>
      <c r="H171" s="48">
        <f>Data!H169</f>
        <v>2440</v>
      </c>
      <c r="I171">
        <f>Data!U169</f>
        <v>78.5</v>
      </c>
      <c r="J171">
        <f>Data!V169</f>
        <v>78.5</v>
      </c>
      <c r="K171" s="31">
        <f>Data!I169</f>
        <v>22.592592592592592</v>
      </c>
      <c r="L171" s="32">
        <f>Data!J169</f>
        <v>0.98899999999999999</v>
      </c>
      <c r="M171">
        <f>Data!M169</f>
        <v>148.96</v>
      </c>
      <c r="N171" s="31">
        <f t="shared" si="14"/>
        <v>11.69336</v>
      </c>
      <c r="P171">
        <v>129</v>
      </c>
      <c r="Q171">
        <v>10.1</v>
      </c>
      <c r="R171" s="31">
        <f t="shared" si="15"/>
        <v>1.1547286821705427</v>
      </c>
      <c r="T171">
        <v>133</v>
      </c>
      <c r="U171">
        <v>13.4</v>
      </c>
      <c r="V171" s="31">
        <f t="shared" si="12"/>
        <v>1.1200000000000001</v>
      </c>
      <c r="X171">
        <v>122</v>
      </c>
      <c r="Y171" s="23">
        <v>13.6</v>
      </c>
      <c r="Z171" s="31">
        <f t="shared" si="13"/>
        <v>1.2209836065573771</v>
      </c>
    </row>
    <row r="172" spans="1:26">
      <c r="A172" s="84" t="str">
        <f>Data!A170</f>
        <v>GZ5</v>
      </c>
      <c r="B172" s="48">
        <f>Data!B170</f>
        <v>108</v>
      </c>
      <c r="C172" s="48">
        <f>Data!C170</f>
        <v>4</v>
      </c>
      <c r="D172" s="48">
        <f>Data!D170</f>
        <v>341.33</v>
      </c>
      <c r="E172" s="48">
        <f>Data!E170</f>
        <v>200</v>
      </c>
      <c r="F172" s="48">
        <f>Data!F170</f>
        <v>37.299999999999997</v>
      </c>
      <c r="G172" s="49">
        <f>Data!G170</f>
        <v>34.614028061719331</v>
      </c>
      <c r="H172" s="48">
        <f>Data!H170</f>
        <v>2960</v>
      </c>
      <c r="I172">
        <f>Data!U170</f>
        <v>10</v>
      </c>
      <c r="J172">
        <f>Data!V170</f>
        <v>10</v>
      </c>
      <c r="K172" s="31">
        <f>Data!I170</f>
        <v>27.407407407407408</v>
      </c>
      <c r="L172" s="32">
        <f>Data!J170</f>
        <v>1.2</v>
      </c>
      <c r="M172">
        <f>Data!M170</f>
        <v>276.36</v>
      </c>
      <c r="N172" s="31">
        <f t="shared" si="14"/>
        <v>2.7636000000000003</v>
      </c>
      <c r="P172">
        <v>270</v>
      </c>
      <c r="Q172">
        <v>2.7</v>
      </c>
      <c r="R172" s="31">
        <f t="shared" si="15"/>
        <v>1.0235555555555556</v>
      </c>
      <c r="T172">
        <v>294</v>
      </c>
      <c r="U172">
        <v>5.2</v>
      </c>
      <c r="V172" s="31">
        <f t="shared" si="12"/>
        <v>0.94000000000000006</v>
      </c>
      <c r="X172">
        <v>230</v>
      </c>
      <c r="Y172" s="23">
        <v>8</v>
      </c>
      <c r="Z172" s="31">
        <f t="shared" si="13"/>
        <v>1.2015652173913045</v>
      </c>
    </row>
    <row r="173" spans="1:26">
      <c r="A173" s="84" t="str">
        <f>Data!A171</f>
        <v>GZ6</v>
      </c>
      <c r="B173" s="48">
        <f>Data!B171</f>
        <v>108</v>
      </c>
      <c r="C173" s="48">
        <f>Data!C171</f>
        <v>4</v>
      </c>
      <c r="D173" s="48">
        <f>Data!D171</f>
        <v>341.33</v>
      </c>
      <c r="E173" s="48">
        <f>Data!E171</f>
        <v>200</v>
      </c>
      <c r="F173" s="48">
        <f>Data!F171</f>
        <v>37.299999999999997</v>
      </c>
      <c r="G173" s="49">
        <f>Data!G171</f>
        <v>34.614028061719331</v>
      </c>
      <c r="H173" s="48">
        <f>Data!H171</f>
        <v>2940</v>
      </c>
      <c r="I173">
        <f>Data!U171</f>
        <v>38.75</v>
      </c>
      <c r="J173">
        <f>Data!V171</f>
        <v>38.75</v>
      </c>
      <c r="K173" s="31">
        <f>Data!I171</f>
        <v>27.222222222222221</v>
      </c>
      <c r="L173" s="32">
        <f>Data!J171</f>
        <v>1.1919999999999999</v>
      </c>
      <c r="M173">
        <f>Data!M171</f>
        <v>205.8</v>
      </c>
      <c r="N173" s="31">
        <f t="shared" si="14"/>
        <v>7.9747500000000002</v>
      </c>
      <c r="P173">
        <v>167</v>
      </c>
      <c r="Q173">
        <v>6.5</v>
      </c>
      <c r="R173" s="31">
        <f t="shared" si="15"/>
        <v>1.2323353293413175</v>
      </c>
      <c r="T173">
        <v>171</v>
      </c>
      <c r="U173">
        <v>10.4</v>
      </c>
      <c r="V173" s="31">
        <f t="shared" si="12"/>
        <v>1.2035087719298245</v>
      </c>
      <c r="X173">
        <v>147</v>
      </c>
      <c r="Y173" s="23">
        <v>11.2</v>
      </c>
      <c r="Z173" s="31">
        <f t="shared" si="13"/>
        <v>1.4000000000000001</v>
      </c>
    </row>
    <row r="174" spans="1:26">
      <c r="A174" s="84" t="str">
        <f>Data!A172</f>
        <v>GZ7</v>
      </c>
      <c r="B174" s="48">
        <f>Data!B172</f>
        <v>108</v>
      </c>
      <c r="C174" s="48">
        <f>Data!C172</f>
        <v>4</v>
      </c>
      <c r="D174" s="48">
        <f>Data!D172</f>
        <v>341.33</v>
      </c>
      <c r="E174" s="48">
        <f>Data!E172</f>
        <v>200</v>
      </c>
      <c r="F174" s="48">
        <f>Data!F172</f>
        <v>37.299999999999997</v>
      </c>
      <c r="G174" s="49">
        <f>Data!G172</f>
        <v>34.614028061719331</v>
      </c>
      <c r="H174" s="48">
        <f>Data!H172</f>
        <v>2890</v>
      </c>
      <c r="I174">
        <f>Data!U172</f>
        <v>60</v>
      </c>
      <c r="J174">
        <f>Data!V172</f>
        <v>60</v>
      </c>
      <c r="K174" s="31">
        <f>Data!I172</f>
        <v>26.75925925925926</v>
      </c>
      <c r="L174" s="32">
        <f>Data!J172</f>
        <v>1.171</v>
      </c>
      <c r="M174">
        <f>Data!M172</f>
        <v>145.04</v>
      </c>
      <c r="N174" s="31">
        <f t="shared" si="14"/>
        <v>8.702399999999999</v>
      </c>
      <c r="P174">
        <v>134</v>
      </c>
      <c r="Q174">
        <v>8</v>
      </c>
      <c r="R174" s="31">
        <f t="shared" si="15"/>
        <v>1.0823880597014925</v>
      </c>
      <c r="T174">
        <v>140</v>
      </c>
      <c r="U174">
        <v>11.6</v>
      </c>
      <c r="V174" s="31">
        <f t="shared" si="12"/>
        <v>1.036</v>
      </c>
      <c r="X174">
        <v>125</v>
      </c>
      <c r="Y174" s="23">
        <v>12.1</v>
      </c>
      <c r="Z174" s="31">
        <f t="shared" si="13"/>
        <v>1.16032</v>
      </c>
    </row>
    <row r="175" spans="1:26">
      <c r="A175" s="84" t="str">
        <f>Data!A173</f>
        <v>GZ8</v>
      </c>
      <c r="B175" s="48">
        <f>Data!B173</f>
        <v>108</v>
      </c>
      <c r="C175" s="48">
        <f>Data!C173</f>
        <v>4</v>
      </c>
      <c r="D175" s="48">
        <f>Data!D173</f>
        <v>341.33</v>
      </c>
      <c r="E175" s="48">
        <f>Data!E173</f>
        <v>200</v>
      </c>
      <c r="F175" s="48">
        <f>Data!F173</f>
        <v>37.299999999999997</v>
      </c>
      <c r="G175" s="49">
        <f>Data!G173</f>
        <v>34.614028061719331</v>
      </c>
      <c r="H175" s="48">
        <f>Data!H173</f>
        <v>2910</v>
      </c>
      <c r="I175">
        <f>Data!U173</f>
        <v>77.5</v>
      </c>
      <c r="J175">
        <f>Data!V173</f>
        <v>77.5</v>
      </c>
      <c r="K175" s="31">
        <f>Data!I173</f>
        <v>26.944444444444443</v>
      </c>
      <c r="L175" s="32">
        <f>Data!J173</f>
        <v>1.179</v>
      </c>
      <c r="M175">
        <f>Data!M173</f>
        <v>135.24</v>
      </c>
      <c r="N175" s="31">
        <f t="shared" si="14"/>
        <v>10.4811</v>
      </c>
      <c r="P175">
        <v>114</v>
      </c>
      <c r="Q175">
        <v>8.8000000000000007</v>
      </c>
      <c r="R175" s="31">
        <f t="shared" si="15"/>
        <v>1.1863157894736842</v>
      </c>
      <c r="T175">
        <v>116</v>
      </c>
      <c r="U175">
        <v>12.3</v>
      </c>
      <c r="V175" s="31">
        <f t="shared" si="12"/>
        <v>1.1658620689655173</v>
      </c>
      <c r="X175">
        <v>105</v>
      </c>
      <c r="Y175" s="23">
        <v>12.6</v>
      </c>
      <c r="Z175" s="31">
        <f t="shared" si="13"/>
        <v>1.288</v>
      </c>
    </row>
    <row r="176" spans="1:26">
      <c r="A176" s="84"/>
      <c r="B176" s="48"/>
      <c r="C176" s="48"/>
      <c r="D176" s="48"/>
      <c r="E176" s="48"/>
      <c r="F176" s="48"/>
      <c r="G176" s="49"/>
      <c r="H176" s="48"/>
      <c r="K176" s="31"/>
      <c r="L176" s="32"/>
      <c r="N176" s="31"/>
      <c r="Q176" s="34" t="s">
        <v>366</v>
      </c>
      <c r="R176" s="38">
        <f>AVERAGE(R149:R175)</f>
        <v>1.114043381629451</v>
      </c>
      <c r="U176" s="34" t="s">
        <v>366</v>
      </c>
      <c r="V176" s="38">
        <f>AVERAGE(V149:V175)</f>
        <v>1.0749079315594399</v>
      </c>
      <c r="Y176" s="34" t="s">
        <v>366</v>
      </c>
      <c r="Z176" s="38">
        <f>AVERAGE(Z149:Z175)</f>
        <v>1.2124047970213585</v>
      </c>
    </row>
    <row r="177" spans="1:26">
      <c r="A177" s="85" t="str">
        <f>Data!A175</f>
        <v>Zhong (new)</v>
      </c>
      <c r="B177" s="37" t="str">
        <f>Data!B175</f>
        <v>1980/1</v>
      </c>
      <c r="C177" s="48"/>
      <c r="D177" s="48"/>
      <c r="E177" s="48"/>
      <c r="F177" s="48"/>
      <c r="G177" s="49"/>
      <c r="H177" s="48"/>
      <c r="I177" s="85" t="s">
        <v>247</v>
      </c>
      <c r="K177" s="31"/>
      <c r="L177" s="32"/>
      <c r="N177" s="31"/>
      <c r="Q177" t="s">
        <v>344</v>
      </c>
      <c r="R177" s="32">
        <f>STDEV(R149:R175)</f>
        <v>9.6112124366571267E-2</v>
      </c>
      <c r="U177" t="s">
        <v>343</v>
      </c>
      <c r="V177" s="32">
        <f>STDEV(V149:V175)</f>
        <v>0.10456937929555646</v>
      </c>
      <c r="Y177" t="s">
        <v>344</v>
      </c>
      <c r="Z177" s="32">
        <f>STDEV(Z149:Z175)</f>
        <v>0.13696087318875602</v>
      </c>
    </row>
    <row r="178" spans="1:26">
      <c r="A178" s="84">
        <f>Data!A176</f>
        <v>2</v>
      </c>
      <c r="B178" s="48">
        <f>Data!B176</f>
        <v>108</v>
      </c>
      <c r="C178" s="48">
        <f>Data!C176</f>
        <v>4.8</v>
      </c>
      <c r="D178" s="48">
        <f>Data!D176</f>
        <v>291</v>
      </c>
      <c r="E178" s="48">
        <f>Data!E176</f>
        <v>200</v>
      </c>
      <c r="F178" s="48">
        <f>Data!F176</f>
        <v>22.4</v>
      </c>
      <c r="G178" s="49">
        <f>Data!G176</f>
        <v>30.710349283124032</v>
      </c>
      <c r="H178" s="48">
        <f>Data!H176</f>
        <v>1701</v>
      </c>
      <c r="I178">
        <f>Data!U176</f>
        <v>10.8</v>
      </c>
      <c r="J178">
        <f>Data!V176</f>
        <v>10.8</v>
      </c>
      <c r="K178" s="31">
        <f>Data!I176</f>
        <v>15.75</v>
      </c>
      <c r="L178" s="32">
        <f>Data!J176</f>
        <v>0.60399999999999998</v>
      </c>
      <c r="M178">
        <f>Data!M176</f>
        <v>382.2</v>
      </c>
      <c r="N178" s="31">
        <f t="shared" ref="N178:N210" si="16">M178*I178/1000</f>
        <v>4.1277600000000003</v>
      </c>
      <c r="P178">
        <v>417</v>
      </c>
      <c r="Q178">
        <v>4.5</v>
      </c>
      <c r="R178" s="31">
        <f t="shared" ref="R178:R212" si="17">M178/P178</f>
        <v>0.91654676258992807</v>
      </c>
      <c r="T178">
        <v>428</v>
      </c>
      <c r="U178">
        <v>6.1</v>
      </c>
      <c r="V178" s="31">
        <f t="shared" si="12"/>
        <v>0.89299065420560741</v>
      </c>
      <c r="X178">
        <v>376</v>
      </c>
      <c r="Y178" s="23">
        <v>8.1</v>
      </c>
      <c r="Z178" s="31">
        <f>M178/X178</f>
        <v>1.0164893617021276</v>
      </c>
    </row>
    <row r="179" spans="1:26">
      <c r="A179" s="84">
        <f>Data!A177</f>
        <v>3</v>
      </c>
      <c r="B179" s="48">
        <f>Data!B177</f>
        <v>108</v>
      </c>
      <c r="C179" s="48">
        <f>Data!C177</f>
        <v>4.5</v>
      </c>
      <c r="D179" s="48">
        <f>Data!D177</f>
        <v>291</v>
      </c>
      <c r="E179" s="48">
        <f>Data!E177</f>
        <v>200</v>
      </c>
      <c r="F179" s="48">
        <f>Data!F177</f>
        <v>28</v>
      </c>
      <c r="G179" s="49">
        <f>Data!G177</f>
        <v>32.308249722965833</v>
      </c>
      <c r="H179" s="48">
        <f>Data!H177</f>
        <v>1674</v>
      </c>
      <c r="I179">
        <f>Data!U177</f>
        <v>18</v>
      </c>
      <c r="J179">
        <f>Data!V177</f>
        <v>18</v>
      </c>
      <c r="K179" s="31">
        <f>Data!I177</f>
        <v>15.5</v>
      </c>
      <c r="L179" s="32">
        <f>Data!J177</f>
        <v>0.61299999999999999</v>
      </c>
      <c r="M179">
        <f>Data!M177</f>
        <v>323.39999999999998</v>
      </c>
      <c r="N179" s="31">
        <f t="shared" si="16"/>
        <v>5.8212000000000002</v>
      </c>
      <c r="P179">
        <v>360</v>
      </c>
      <c r="Q179">
        <v>6.5</v>
      </c>
      <c r="R179" s="31">
        <f t="shared" si="17"/>
        <v>0.89833333333333332</v>
      </c>
      <c r="T179" s="81">
        <v>375</v>
      </c>
      <c r="U179" s="81">
        <v>8.5</v>
      </c>
      <c r="V179" s="31">
        <f t="shared" si="12"/>
        <v>0.86239999999999994</v>
      </c>
      <c r="X179">
        <v>333</v>
      </c>
      <c r="Y179" s="23">
        <v>9.9</v>
      </c>
      <c r="Z179" s="31">
        <f t="shared" ref="Z179:Z212" si="18">M179/X179</f>
        <v>0.97117117117117113</v>
      </c>
    </row>
    <row r="180" spans="1:26">
      <c r="A180" s="84">
        <f>Data!A178</f>
        <v>4</v>
      </c>
      <c r="B180" s="48">
        <f>Data!B178</f>
        <v>108</v>
      </c>
      <c r="C180" s="48">
        <f>Data!C178</f>
        <v>3.9</v>
      </c>
      <c r="D180" s="48">
        <f>Data!D178</f>
        <v>291</v>
      </c>
      <c r="E180" s="48">
        <f>Data!E178</f>
        <v>200</v>
      </c>
      <c r="F180" s="48">
        <f>Data!F178</f>
        <v>22.4</v>
      </c>
      <c r="G180" s="49">
        <f>Data!G178</f>
        <v>30.710349283124032</v>
      </c>
      <c r="H180" s="48">
        <f>Data!H178</f>
        <v>1674</v>
      </c>
      <c r="I180">
        <f>Data!U178</f>
        <v>10.8</v>
      </c>
      <c r="J180">
        <f>Data!V178</f>
        <v>10.8</v>
      </c>
      <c r="K180" s="31">
        <f>Data!I178</f>
        <v>15.5</v>
      </c>
      <c r="L180" s="32">
        <f>Data!J178</f>
        <v>0.59599999999999997</v>
      </c>
      <c r="M180">
        <f>Data!M178</f>
        <v>392</v>
      </c>
      <c r="N180" s="31">
        <f t="shared" si="16"/>
        <v>4.2336</v>
      </c>
      <c r="P180">
        <v>367</v>
      </c>
      <c r="Q180">
        <v>3.9</v>
      </c>
      <c r="R180" s="31">
        <f t="shared" si="17"/>
        <v>1.0681198910081744</v>
      </c>
      <c r="T180">
        <v>373</v>
      </c>
      <c r="U180">
        <v>5.5</v>
      </c>
      <c r="V180" s="31">
        <f t="shared" si="12"/>
        <v>1.0509383378016086</v>
      </c>
      <c r="X180">
        <v>327</v>
      </c>
      <c r="Y180" s="23">
        <v>7.3</v>
      </c>
      <c r="Z180" s="31">
        <f t="shared" si="18"/>
        <v>1.1987767584097859</v>
      </c>
    </row>
    <row r="181" spans="1:26">
      <c r="A181" s="84">
        <f>Data!A179</f>
        <v>5</v>
      </c>
      <c r="B181" s="48">
        <f>Data!B179</f>
        <v>108</v>
      </c>
      <c r="C181" s="48">
        <f>Data!C179</f>
        <v>4.5</v>
      </c>
      <c r="D181" s="48">
        <f>Data!D179</f>
        <v>291</v>
      </c>
      <c r="E181" s="48">
        <f>Data!E179</f>
        <v>200</v>
      </c>
      <c r="F181" s="48">
        <f>Data!F179</f>
        <v>28</v>
      </c>
      <c r="G181" s="49">
        <f>Data!G179</f>
        <v>32.308249722965833</v>
      </c>
      <c r="H181" s="48">
        <f>Data!H179</f>
        <v>1674</v>
      </c>
      <c r="I181">
        <f>Data!U179</f>
        <v>18</v>
      </c>
      <c r="J181">
        <f>Data!V179</f>
        <v>18</v>
      </c>
      <c r="K181" s="31">
        <f>Data!I179</f>
        <v>15.5</v>
      </c>
      <c r="L181" s="32">
        <f>Data!J179</f>
        <v>0.61299999999999999</v>
      </c>
      <c r="M181">
        <f>Data!M179</f>
        <v>401.8</v>
      </c>
      <c r="N181" s="31">
        <f t="shared" si="16"/>
        <v>7.2324000000000002</v>
      </c>
      <c r="P181">
        <v>360</v>
      </c>
      <c r="Q181">
        <v>6.5</v>
      </c>
      <c r="R181" s="31">
        <f t="shared" si="17"/>
        <v>1.1161111111111111</v>
      </c>
      <c r="T181">
        <v>368</v>
      </c>
      <c r="U181">
        <v>8.8000000000000007</v>
      </c>
      <c r="V181" s="31">
        <f t="shared" si="12"/>
        <v>1.0918478260869566</v>
      </c>
      <c r="X181">
        <v>324</v>
      </c>
      <c r="Y181" s="23">
        <v>10.199999999999999</v>
      </c>
      <c r="Z181" s="31">
        <f t="shared" si="18"/>
        <v>1.2401234567901236</v>
      </c>
    </row>
    <row r="182" spans="1:26">
      <c r="A182" s="84">
        <f>Data!A180</f>
        <v>6</v>
      </c>
      <c r="B182" s="48">
        <f>Data!B180</f>
        <v>108</v>
      </c>
      <c r="C182" s="48">
        <f>Data!C180</f>
        <v>4.9000000000000004</v>
      </c>
      <c r="D182" s="48">
        <f>Data!D180</f>
        <v>291</v>
      </c>
      <c r="E182" s="48">
        <f>Data!E180</f>
        <v>200</v>
      </c>
      <c r="F182" s="48">
        <f>Data!F180</f>
        <v>28</v>
      </c>
      <c r="G182" s="49">
        <f>Data!G180</f>
        <v>32.308249722965833</v>
      </c>
      <c r="H182" s="48">
        <f>Data!H180</f>
        <v>1674</v>
      </c>
      <c r="I182">
        <f>Data!U180</f>
        <v>13.5</v>
      </c>
      <c r="J182">
        <f>Data!V180</f>
        <v>13.5</v>
      </c>
      <c r="K182" s="31">
        <f>Data!I180</f>
        <v>15.5</v>
      </c>
      <c r="L182" s="32">
        <f>Data!J180</f>
        <v>0.61199999999999999</v>
      </c>
      <c r="M182">
        <f>Data!M180</f>
        <v>465.5</v>
      </c>
      <c r="N182" s="31">
        <f t="shared" si="16"/>
        <v>6.2842500000000001</v>
      </c>
      <c r="P182">
        <v>420</v>
      </c>
      <c r="Q182">
        <v>5.6</v>
      </c>
      <c r="R182" s="31">
        <f t="shared" si="17"/>
        <v>1.1083333333333334</v>
      </c>
      <c r="T182">
        <v>427</v>
      </c>
      <c r="U182">
        <v>7.9</v>
      </c>
      <c r="V182" s="31">
        <f t="shared" si="12"/>
        <v>1.0901639344262295</v>
      </c>
      <c r="X182">
        <v>374</v>
      </c>
      <c r="Y182" s="23">
        <v>9.6999999999999993</v>
      </c>
      <c r="Z182" s="31">
        <f t="shared" si="18"/>
        <v>1.2446524064171123</v>
      </c>
    </row>
    <row r="183" spans="1:26">
      <c r="A183" s="84">
        <f>Data!A181</f>
        <v>7</v>
      </c>
      <c r="B183" s="48">
        <f>Data!B181</f>
        <v>108</v>
      </c>
      <c r="C183" s="48">
        <f>Data!C181</f>
        <v>4.5</v>
      </c>
      <c r="D183" s="48">
        <f>Data!D181</f>
        <v>291</v>
      </c>
      <c r="E183" s="48">
        <f>Data!E181</f>
        <v>200</v>
      </c>
      <c r="F183" s="48">
        <f>Data!F181</f>
        <v>22.4</v>
      </c>
      <c r="G183" s="49">
        <f>Data!G181</f>
        <v>30.710349283124032</v>
      </c>
      <c r="H183" s="48">
        <f>Data!H181</f>
        <v>1674</v>
      </c>
      <c r="I183">
        <f>Data!U181</f>
        <v>13.5</v>
      </c>
      <c r="J183">
        <f>Data!V181</f>
        <v>13.5</v>
      </c>
      <c r="K183" s="31">
        <f>Data!I181</f>
        <v>15.5</v>
      </c>
      <c r="L183" s="32">
        <f>Data!J181</f>
        <v>0.59499999999999997</v>
      </c>
      <c r="M183">
        <f>Data!M181</f>
        <v>421.4</v>
      </c>
      <c r="N183" s="31">
        <f t="shared" si="16"/>
        <v>5.6888999999999994</v>
      </c>
      <c r="P183">
        <v>378</v>
      </c>
      <c r="Q183">
        <v>5.0999999999999996</v>
      </c>
      <c r="R183" s="31">
        <f t="shared" si="17"/>
        <v>1.1148148148148147</v>
      </c>
      <c r="T183">
        <v>384</v>
      </c>
      <c r="U183">
        <v>7</v>
      </c>
      <c r="V183" s="31">
        <f t="shared" si="12"/>
        <v>1.0973958333333333</v>
      </c>
      <c r="X183">
        <v>337</v>
      </c>
      <c r="Y183" s="23">
        <v>8.6999999999999993</v>
      </c>
      <c r="Z183" s="31">
        <f t="shared" si="18"/>
        <v>1.2504451038575668</v>
      </c>
    </row>
    <row r="184" spans="1:26">
      <c r="A184" s="84">
        <f>Data!A182</f>
        <v>8</v>
      </c>
      <c r="B184" s="48">
        <f>Data!B182</f>
        <v>108</v>
      </c>
      <c r="C184" s="48">
        <f>Data!C182</f>
        <v>4.8</v>
      </c>
      <c r="D184" s="48">
        <f>Data!D182</f>
        <v>291</v>
      </c>
      <c r="E184" s="48">
        <f>Data!E182</f>
        <v>200</v>
      </c>
      <c r="F184" s="48">
        <f>Data!F182</f>
        <v>22.4</v>
      </c>
      <c r="G184" s="49">
        <f>Data!G182</f>
        <v>30.710349283124032</v>
      </c>
      <c r="H184" s="48">
        <f>Data!H182</f>
        <v>1701</v>
      </c>
      <c r="I184">
        <f>Data!U182</f>
        <v>13.5</v>
      </c>
      <c r="J184">
        <f>Data!V182</f>
        <v>13.5</v>
      </c>
      <c r="K184" s="31">
        <f>Data!I182</f>
        <v>15.75</v>
      </c>
      <c r="L184" s="32">
        <f>Data!J182</f>
        <v>0.60399999999999998</v>
      </c>
      <c r="M184">
        <f>Data!M182</f>
        <v>392</v>
      </c>
      <c r="N184" s="31">
        <f t="shared" si="16"/>
        <v>5.2919999999999998</v>
      </c>
      <c r="P184">
        <v>392</v>
      </c>
      <c r="Q184">
        <v>5.3</v>
      </c>
      <c r="R184" s="31">
        <f t="shared" si="17"/>
        <v>1</v>
      </c>
      <c r="T184">
        <v>401</v>
      </c>
      <c r="U184">
        <v>7.2</v>
      </c>
      <c r="V184" s="31">
        <f t="shared" si="12"/>
        <v>0.97755610972568574</v>
      </c>
      <c r="X184">
        <v>354</v>
      </c>
      <c r="Y184" s="23">
        <v>8.9</v>
      </c>
      <c r="Z184" s="31">
        <f t="shared" si="18"/>
        <v>1.1073446327683616</v>
      </c>
    </row>
    <row r="185" spans="1:26">
      <c r="A185" s="84">
        <f>Data!A183</f>
        <v>9</v>
      </c>
      <c r="B185" s="48">
        <f>Data!B183</f>
        <v>108</v>
      </c>
      <c r="C185" s="48">
        <f>Data!C183</f>
        <v>4.8</v>
      </c>
      <c r="D185" s="48">
        <f>Data!D183</f>
        <v>291</v>
      </c>
      <c r="E185" s="48">
        <f>Data!E183</f>
        <v>200</v>
      </c>
      <c r="F185" s="48">
        <f>Data!F183</f>
        <v>22.4</v>
      </c>
      <c r="G185" s="49">
        <f>Data!G183</f>
        <v>30.710349283124032</v>
      </c>
      <c r="H185" s="48">
        <f>Data!H183</f>
        <v>1701</v>
      </c>
      <c r="I185">
        <f>Data!U183</f>
        <v>18</v>
      </c>
      <c r="J185">
        <f>Data!V183</f>
        <v>18</v>
      </c>
      <c r="K185" s="31">
        <f>Data!I183</f>
        <v>15.75</v>
      </c>
      <c r="L185" s="32">
        <f>Data!J183</f>
        <v>0.60399999999999998</v>
      </c>
      <c r="M185">
        <f>Data!M183</f>
        <v>392</v>
      </c>
      <c r="N185" s="31">
        <f t="shared" si="16"/>
        <v>7.056</v>
      </c>
      <c r="P185">
        <v>355</v>
      </c>
      <c r="Q185">
        <v>6.4</v>
      </c>
      <c r="R185" s="31">
        <f t="shared" si="17"/>
        <v>1.1042253521126761</v>
      </c>
      <c r="T185">
        <v>363</v>
      </c>
      <c r="U185">
        <v>8.6</v>
      </c>
      <c r="V185" s="31">
        <f t="shared" si="12"/>
        <v>1.0798898071625345</v>
      </c>
      <c r="X185">
        <v>321</v>
      </c>
      <c r="Y185" s="23">
        <v>10</v>
      </c>
      <c r="Z185" s="31">
        <f t="shared" si="18"/>
        <v>1.2211838006230529</v>
      </c>
    </row>
    <row r="186" spans="1:26">
      <c r="A186" s="84">
        <f>Data!A184</f>
        <v>10</v>
      </c>
      <c r="B186" s="48">
        <f>Data!B184</f>
        <v>108</v>
      </c>
      <c r="C186" s="48">
        <f>Data!C184</f>
        <v>4.8</v>
      </c>
      <c r="D186" s="48">
        <f>Data!D184</f>
        <v>291</v>
      </c>
      <c r="E186" s="48">
        <f>Data!E184</f>
        <v>200</v>
      </c>
      <c r="F186" s="48">
        <f>Data!F184</f>
        <v>22.4</v>
      </c>
      <c r="G186" s="49">
        <f>Data!G184</f>
        <v>30.710349283124032</v>
      </c>
      <c r="H186" s="48">
        <f>Data!H184</f>
        <v>1701</v>
      </c>
      <c r="I186">
        <f>Data!U184</f>
        <v>10.8</v>
      </c>
      <c r="J186">
        <f>Data!V184</f>
        <v>10.8</v>
      </c>
      <c r="K186" s="31">
        <f>Data!I184</f>
        <v>15.75</v>
      </c>
      <c r="L186" s="32">
        <f>Data!J184</f>
        <v>0.60399999999999998</v>
      </c>
      <c r="M186">
        <f>Data!M184</f>
        <v>416.5</v>
      </c>
      <c r="N186" s="31">
        <f t="shared" si="16"/>
        <v>4.4982000000000006</v>
      </c>
      <c r="P186">
        <v>417</v>
      </c>
      <c r="Q186">
        <v>4.5</v>
      </c>
      <c r="R186" s="31">
        <f t="shared" si="17"/>
        <v>0.99880095923261392</v>
      </c>
      <c r="T186">
        <v>425</v>
      </c>
      <c r="U186">
        <v>6.2</v>
      </c>
      <c r="V186" s="31">
        <f t="shared" si="12"/>
        <v>0.98</v>
      </c>
      <c r="X186">
        <v>373</v>
      </c>
      <c r="Y186" s="23">
        <v>8.1999999999999993</v>
      </c>
      <c r="Z186" s="31">
        <f t="shared" si="18"/>
        <v>1.1166219839142091</v>
      </c>
    </row>
    <row r="187" spans="1:26">
      <c r="A187" s="84">
        <f>Data!A185</f>
        <v>11</v>
      </c>
      <c r="B187" s="48">
        <f>Data!B185</f>
        <v>108</v>
      </c>
      <c r="C187" s="48">
        <f>Data!C185</f>
        <v>4.5</v>
      </c>
      <c r="D187" s="48">
        <f>Data!D185</f>
        <v>291</v>
      </c>
      <c r="E187" s="48">
        <f>Data!E185</f>
        <v>200</v>
      </c>
      <c r="F187" s="48">
        <f>Data!F185</f>
        <v>22.4</v>
      </c>
      <c r="G187" s="49">
        <f>Data!G185</f>
        <v>30.710349283124032</v>
      </c>
      <c r="H187" s="48">
        <f>Data!H185</f>
        <v>1674</v>
      </c>
      <c r="I187">
        <f>Data!U185</f>
        <v>13.5</v>
      </c>
      <c r="J187">
        <f>Data!V185</f>
        <v>13.5</v>
      </c>
      <c r="K187" s="31">
        <f>Data!I185</f>
        <v>15.5</v>
      </c>
      <c r="L187" s="32">
        <f>Data!J185</f>
        <v>0.59499999999999997</v>
      </c>
      <c r="M187">
        <f>Data!M185</f>
        <v>392</v>
      </c>
      <c r="N187" s="31">
        <f t="shared" si="16"/>
        <v>5.2919999999999998</v>
      </c>
      <c r="P187">
        <v>378</v>
      </c>
      <c r="Q187">
        <v>5.0999999999999996</v>
      </c>
      <c r="R187" s="31">
        <f t="shared" si="17"/>
        <v>1.037037037037037</v>
      </c>
      <c r="T187">
        <v>386</v>
      </c>
      <c r="U187">
        <v>6.9</v>
      </c>
      <c r="V187" s="31">
        <f t="shared" si="12"/>
        <v>1.0155440414507773</v>
      </c>
      <c r="X187">
        <v>340</v>
      </c>
      <c r="Y187" s="23">
        <v>8.6</v>
      </c>
      <c r="Z187" s="31">
        <f t="shared" si="18"/>
        <v>1.1529411764705881</v>
      </c>
    </row>
    <row r="188" spans="1:26">
      <c r="A188" s="84">
        <f>Data!A186</f>
        <v>12</v>
      </c>
      <c r="B188" s="48">
        <f>Data!B186</f>
        <v>108</v>
      </c>
      <c r="C188" s="48">
        <f>Data!C186</f>
        <v>4.5</v>
      </c>
      <c r="D188" s="48">
        <f>Data!D186</f>
        <v>291</v>
      </c>
      <c r="E188" s="48">
        <f>Data!E186</f>
        <v>200</v>
      </c>
      <c r="F188" s="48">
        <f>Data!F186</f>
        <v>22.4</v>
      </c>
      <c r="G188" s="49">
        <f>Data!G186</f>
        <v>30.710349283124032</v>
      </c>
      <c r="H188" s="48">
        <f>Data!H186</f>
        <v>1701</v>
      </c>
      <c r="I188">
        <f>Data!U186</f>
        <v>27</v>
      </c>
      <c r="J188">
        <f>Data!V186</f>
        <v>27</v>
      </c>
      <c r="K188" s="31">
        <f>Data!I186</f>
        <v>15.75</v>
      </c>
      <c r="L188" s="32">
        <f>Data!J186</f>
        <v>0.60499999999999998</v>
      </c>
      <c r="M188">
        <f>Data!M186</f>
        <v>362.6</v>
      </c>
      <c r="N188" s="31">
        <f t="shared" si="16"/>
        <v>9.7902000000000005</v>
      </c>
      <c r="P188">
        <v>286</v>
      </c>
      <c r="Q188">
        <v>7.7</v>
      </c>
      <c r="R188" s="31">
        <f t="shared" si="17"/>
        <v>1.267832167832168</v>
      </c>
      <c r="T188">
        <v>288</v>
      </c>
      <c r="U188">
        <v>10.199999999999999</v>
      </c>
      <c r="V188" s="31">
        <f t="shared" si="12"/>
        <v>1.2590277777777779</v>
      </c>
      <c r="X188">
        <v>258</v>
      </c>
      <c r="Y188" s="23">
        <v>11.1</v>
      </c>
      <c r="Z188" s="31">
        <f t="shared" si="18"/>
        <v>1.4054263565891474</v>
      </c>
    </row>
    <row r="189" spans="1:26">
      <c r="A189" s="84">
        <f>Data!A187</f>
        <v>13</v>
      </c>
      <c r="B189" s="48">
        <f>Data!B187</f>
        <v>108</v>
      </c>
      <c r="C189" s="48">
        <f>Data!C187</f>
        <v>4.5</v>
      </c>
      <c r="D189" s="48">
        <f>Data!D187</f>
        <v>291</v>
      </c>
      <c r="E189" s="48">
        <f>Data!E187</f>
        <v>200</v>
      </c>
      <c r="F189" s="48">
        <f>Data!F187</f>
        <v>22.4</v>
      </c>
      <c r="G189" s="49">
        <f>Data!G187</f>
        <v>30.710349283124032</v>
      </c>
      <c r="H189" s="48">
        <f>Data!H187</f>
        <v>1674</v>
      </c>
      <c r="I189">
        <f>Data!U187</f>
        <v>27</v>
      </c>
      <c r="J189">
        <f>Data!V187</f>
        <v>27</v>
      </c>
      <c r="K189" s="31">
        <f>Data!I187</f>
        <v>15.5</v>
      </c>
      <c r="L189" s="32">
        <f>Data!J187</f>
        <v>0.59499999999999997</v>
      </c>
      <c r="M189">
        <f>Data!M187</f>
        <v>328.3</v>
      </c>
      <c r="N189" s="31">
        <f t="shared" si="16"/>
        <v>8.8641000000000005</v>
      </c>
      <c r="P189">
        <v>287</v>
      </c>
      <c r="Q189">
        <v>7.7</v>
      </c>
      <c r="R189" s="31">
        <f t="shared" si="17"/>
        <v>1.1439024390243904</v>
      </c>
      <c r="T189">
        <v>294</v>
      </c>
      <c r="U189">
        <v>10.1</v>
      </c>
      <c r="V189" s="31">
        <f t="shared" si="12"/>
        <v>1.1166666666666667</v>
      </c>
      <c r="X189">
        <v>264</v>
      </c>
      <c r="Y189" s="23">
        <v>10.9</v>
      </c>
      <c r="Z189" s="31">
        <f t="shared" si="18"/>
        <v>1.2435606060606061</v>
      </c>
    </row>
    <row r="190" spans="1:26">
      <c r="A190" s="84">
        <f>Data!A188</f>
        <v>14</v>
      </c>
      <c r="B190" s="48">
        <f>Data!B188</f>
        <v>108</v>
      </c>
      <c r="C190" s="48">
        <f>Data!C188</f>
        <v>4.5</v>
      </c>
      <c r="D190" s="48">
        <f>Data!D188</f>
        <v>291</v>
      </c>
      <c r="E190" s="48">
        <f>Data!E188</f>
        <v>200</v>
      </c>
      <c r="F190" s="48">
        <f>Data!F188</f>
        <v>24</v>
      </c>
      <c r="G190" s="49">
        <f>Data!G188</f>
        <v>31.186574455693421</v>
      </c>
      <c r="H190" s="48">
        <f>Data!H188</f>
        <v>1674</v>
      </c>
      <c r="I190">
        <f>Data!U188</f>
        <v>27</v>
      </c>
      <c r="J190">
        <f>Data!V188</f>
        <v>27</v>
      </c>
      <c r="K190" s="31">
        <f>Data!I188</f>
        <v>15.5</v>
      </c>
      <c r="L190" s="32">
        <f>Data!J188</f>
        <v>0.6</v>
      </c>
      <c r="M190">
        <f>Data!M188</f>
        <v>367.5</v>
      </c>
      <c r="N190" s="31">
        <f t="shared" si="16"/>
        <v>9.9224999999999994</v>
      </c>
      <c r="P190">
        <v>291</v>
      </c>
      <c r="Q190">
        <v>7.8</v>
      </c>
      <c r="R190" s="31">
        <f t="shared" si="17"/>
        <v>1.2628865979381443</v>
      </c>
      <c r="T190">
        <v>295</v>
      </c>
      <c r="U190">
        <v>10.4</v>
      </c>
      <c r="V190" s="31">
        <f t="shared" si="12"/>
        <v>1.2457627118644068</v>
      </c>
      <c r="X190">
        <v>263</v>
      </c>
      <c r="Y190" s="23">
        <v>11.2</v>
      </c>
      <c r="Z190" s="31">
        <f t="shared" si="18"/>
        <v>1.397338403041825</v>
      </c>
    </row>
    <row r="191" spans="1:26">
      <c r="A191" s="84">
        <f>Data!A189</f>
        <v>15</v>
      </c>
      <c r="B191" s="48">
        <f>Data!B189</f>
        <v>108</v>
      </c>
      <c r="C191" s="48">
        <f>Data!C189</f>
        <v>4.8</v>
      </c>
      <c r="D191" s="48">
        <f>Data!D189</f>
        <v>291</v>
      </c>
      <c r="E191" s="48">
        <f>Data!E189</f>
        <v>200</v>
      </c>
      <c r="F191" s="48">
        <f>Data!F189</f>
        <v>24</v>
      </c>
      <c r="G191" s="49">
        <f>Data!G189</f>
        <v>31.186574455693421</v>
      </c>
      <c r="H191" s="48">
        <f>Data!H189</f>
        <v>1701</v>
      </c>
      <c r="I191">
        <f>Data!U189</f>
        <v>27</v>
      </c>
      <c r="J191">
        <f>Data!V189</f>
        <v>27</v>
      </c>
      <c r="K191" s="31">
        <f>Data!I189</f>
        <v>15.75</v>
      </c>
      <c r="L191" s="32">
        <f>Data!J189</f>
        <v>0.61</v>
      </c>
      <c r="M191">
        <f>Data!M189</f>
        <v>343</v>
      </c>
      <c r="N191" s="31">
        <f t="shared" si="16"/>
        <v>9.2609999999999992</v>
      </c>
      <c r="P191">
        <v>303</v>
      </c>
      <c r="Q191">
        <v>8.1</v>
      </c>
      <c r="R191" s="31">
        <f t="shared" si="17"/>
        <v>1.1320132013201321</v>
      </c>
      <c r="T191">
        <v>309</v>
      </c>
      <c r="U191">
        <v>10.7</v>
      </c>
      <c r="V191" s="31">
        <f t="shared" si="12"/>
        <v>1.110032362459547</v>
      </c>
      <c r="X191">
        <v>277</v>
      </c>
      <c r="Y191" s="23">
        <v>11.6</v>
      </c>
      <c r="Z191" s="31">
        <f t="shared" si="18"/>
        <v>1.2382671480144405</v>
      </c>
    </row>
    <row r="192" spans="1:26">
      <c r="A192" s="84" t="str">
        <f>Data!A190</f>
        <v>1a</v>
      </c>
      <c r="B192" s="48">
        <f>Data!B190</f>
        <v>132</v>
      </c>
      <c r="C192" s="48">
        <f>Data!C190</f>
        <v>4.5</v>
      </c>
      <c r="D192" s="48">
        <f>Data!D190</f>
        <v>291</v>
      </c>
      <c r="E192" s="48">
        <f>Data!E190</f>
        <v>200</v>
      </c>
      <c r="F192" s="48">
        <f>Data!F190</f>
        <v>24</v>
      </c>
      <c r="G192" s="49">
        <f>Data!G190</f>
        <v>31.186574455693421</v>
      </c>
      <c r="H192" s="48">
        <f>Data!H190</f>
        <v>1650</v>
      </c>
      <c r="I192">
        <f>Data!U190</f>
        <v>11</v>
      </c>
      <c r="J192">
        <f>Data!V190</f>
        <v>11</v>
      </c>
      <c r="K192" s="31">
        <f>Data!I190</f>
        <v>12.5</v>
      </c>
      <c r="L192" s="32">
        <f>Data!J190</f>
        <v>0.48599999999999999</v>
      </c>
      <c r="M192">
        <f>Data!M190</f>
        <v>779.1</v>
      </c>
      <c r="N192" s="31">
        <f t="shared" si="16"/>
        <v>8.5701000000000001</v>
      </c>
      <c r="P192">
        <v>600</v>
      </c>
      <c r="Q192">
        <v>6.6</v>
      </c>
      <c r="R192" s="31">
        <f t="shared" si="17"/>
        <v>1.2985</v>
      </c>
      <c r="T192">
        <v>601</v>
      </c>
      <c r="U192">
        <v>8.6999999999999993</v>
      </c>
      <c r="V192" s="31">
        <f t="shared" si="12"/>
        <v>1.2963394342762065</v>
      </c>
      <c r="X192">
        <v>539</v>
      </c>
      <c r="Y192" s="23">
        <v>11.8</v>
      </c>
      <c r="Z192" s="31">
        <f t="shared" si="18"/>
        <v>1.4454545454545455</v>
      </c>
    </row>
    <row r="193" spans="1:26">
      <c r="A193" s="84" t="str">
        <f>Data!A191</f>
        <v>2a</v>
      </c>
      <c r="B193" s="48">
        <f>Data!B191</f>
        <v>132</v>
      </c>
      <c r="C193" s="48">
        <f>Data!C191</f>
        <v>4.5</v>
      </c>
      <c r="D193" s="48">
        <f>Data!D191</f>
        <v>291</v>
      </c>
      <c r="E193" s="48">
        <f>Data!E191</f>
        <v>200</v>
      </c>
      <c r="F193" s="48">
        <f>Data!F191</f>
        <v>24</v>
      </c>
      <c r="G193" s="49">
        <f>Data!G191</f>
        <v>31.186574455693421</v>
      </c>
      <c r="H193" s="48">
        <f>Data!H191</f>
        <v>1650</v>
      </c>
      <c r="I193">
        <f>Data!U191</f>
        <v>11</v>
      </c>
      <c r="J193">
        <f>Data!V191</f>
        <v>11</v>
      </c>
      <c r="K193" s="31">
        <f>Data!I191</f>
        <v>12.5</v>
      </c>
      <c r="L193" s="32">
        <f>Data!J191</f>
        <v>0.48599999999999999</v>
      </c>
      <c r="M193">
        <f>Data!M191</f>
        <v>676.2</v>
      </c>
      <c r="N193" s="31">
        <f t="shared" si="16"/>
        <v>7.438200000000001</v>
      </c>
      <c r="P193">
        <v>600</v>
      </c>
      <c r="Q193">
        <v>6.6</v>
      </c>
      <c r="R193" s="31">
        <f t="shared" si="17"/>
        <v>1.127</v>
      </c>
      <c r="T193">
        <v>605</v>
      </c>
      <c r="U193">
        <v>8.5</v>
      </c>
      <c r="V193" s="31">
        <f t="shared" si="12"/>
        <v>1.1176859504132233</v>
      </c>
      <c r="X193">
        <v>544</v>
      </c>
      <c r="Y193" s="23">
        <v>11.5</v>
      </c>
      <c r="Z193" s="31">
        <f t="shared" si="18"/>
        <v>1.2430147058823531</v>
      </c>
    </row>
    <row r="194" spans="1:26">
      <c r="A194" s="84" t="str">
        <f>Data!A192</f>
        <v>3a</v>
      </c>
      <c r="B194" s="48">
        <f>Data!B192</f>
        <v>132</v>
      </c>
      <c r="C194" s="48">
        <f>Data!C192</f>
        <v>4.5</v>
      </c>
      <c r="D194" s="48">
        <f>Data!D192</f>
        <v>291</v>
      </c>
      <c r="E194" s="48">
        <f>Data!E192</f>
        <v>200</v>
      </c>
      <c r="F194" s="48">
        <f>Data!F192</f>
        <v>24</v>
      </c>
      <c r="G194" s="49">
        <f>Data!G192</f>
        <v>31.186574455693421</v>
      </c>
      <c r="H194" s="48">
        <f>Data!H192</f>
        <v>1650</v>
      </c>
      <c r="I194">
        <f>Data!U192</f>
        <v>18.2</v>
      </c>
      <c r="J194">
        <f>Data!V192</f>
        <v>18.2</v>
      </c>
      <c r="K194" s="31">
        <f>Data!I192</f>
        <v>12.5</v>
      </c>
      <c r="L194" s="32">
        <f>Data!J192</f>
        <v>0.48599999999999999</v>
      </c>
      <c r="M194">
        <f>Data!M192</f>
        <v>597.79999999999995</v>
      </c>
      <c r="N194" s="31">
        <f t="shared" si="16"/>
        <v>10.879959999999999</v>
      </c>
      <c r="P194">
        <v>525</v>
      </c>
      <c r="Q194">
        <v>9.5</v>
      </c>
      <c r="R194" s="31">
        <f t="shared" si="17"/>
        <v>1.1386666666666665</v>
      </c>
      <c r="T194">
        <v>532</v>
      </c>
      <c r="U194">
        <v>12.1</v>
      </c>
      <c r="V194" s="31">
        <f t="shared" si="12"/>
        <v>1.1236842105263156</v>
      </c>
      <c r="X194">
        <v>481</v>
      </c>
      <c r="Y194" s="23">
        <v>14.3</v>
      </c>
      <c r="Z194" s="31">
        <f t="shared" si="18"/>
        <v>1.2428274428274428</v>
      </c>
    </row>
    <row r="195" spans="1:26">
      <c r="A195" s="84" t="str">
        <f>Data!A193</f>
        <v>4a</v>
      </c>
      <c r="B195" s="48">
        <f>Data!B193</f>
        <v>132</v>
      </c>
      <c r="C195" s="48">
        <f>Data!C193</f>
        <v>4.5</v>
      </c>
      <c r="D195" s="48">
        <f>Data!D193</f>
        <v>291</v>
      </c>
      <c r="E195" s="48">
        <f>Data!E193</f>
        <v>200</v>
      </c>
      <c r="F195" s="48">
        <f>Data!F193</f>
        <v>24</v>
      </c>
      <c r="G195" s="49">
        <f>Data!G193</f>
        <v>31.186574455693421</v>
      </c>
      <c r="H195" s="48">
        <f>Data!H193</f>
        <v>1650</v>
      </c>
      <c r="I195">
        <f>Data!U193</f>
        <v>22</v>
      </c>
      <c r="J195">
        <f>Data!V193</f>
        <v>22</v>
      </c>
      <c r="K195" s="31">
        <f>Data!I193</f>
        <v>12.5</v>
      </c>
      <c r="L195" s="32">
        <f>Data!J193</f>
        <v>0.48599999999999999</v>
      </c>
      <c r="M195">
        <f>Data!M193</f>
        <v>583.1</v>
      </c>
      <c r="N195" s="31">
        <f t="shared" si="16"/>
        <v>12.828200000000001</v>
      </c>
      <c r="P195">
        <v>491</v>
      </c>
      <c r="Q195">
        <v>10.8</v>
      </c>
      <c r="R195" s="31">
        <f t="shared" si="17"/>
        <v>1.1875763747454176</v>
      </c>
      <c r="T195">
        <v>497</v>
      </c>
      <c r="U195">
        <v>13.6</v>
      </c>
      <c r="V195" s="31">
        <f t="shared" si="12"/>
        <v>1.1732394366197183</v>
      </c>
      <c r="X195">
        <v>451</v>
      </c>
      <c r="Y195" s="23">
        <v>15.4</v>
      </c>
      <c r="Z195" s="31">
        <f t="shared" si="18"/>
        <v>1.2929046563192905</v>
      </c>
    </row>
    <row r="196" spans="1:26">
      <c r="A196" s="84" t="str">
        <f>Data!A194</f>
        <v>5a</v>
      </c>
      <c r="B196" s="48">
        <f>Data!B194</f>
        <v>132</v>
      </c>
      <c r="C196" s="48">
        <f>Data!C194</f>
        <v>4.5</v>
      </c>
      <c r="D196" s="48">
        <f>Data!D194</f>
        <v>291</v>
      </c>
      <c r="E196" s="48">
        <f>Data!E194</f>
        <v>200</v>
      </c>
      <c r="F196" s="48">
        <f>Data!F194</f>
        <v>24</v>
      </c>
      <c r="G196" s="49">
        <f>Data!G194</f>
        <v>31.186574455693421</v>
      </c>
      <c r="H196" s="48">
        <f>Data!H194</f>
        <v>1650</v>
      </c>
      <c r="I196">
        <f>Data!U194</f>
        <v>24.2</v>
      </c>
      <c r="J196">
        <f>Data!V194</f>
        <v>24.2</v>
      </c>
      <c r="K196" s="31">
        <f>Data!I194</f>
        <v>12.5</v>
      </c>
      <c r="L196" s="32">
        <f>Data!J194</f>
        <v>0.48599999999999999</v>
      </c>
      <c r="M196">
        <f>Data!M194</f>
        <v>583.1</v>
      </c>
      <c r="N196" s="31">
        <f t="shared" si="16"/>
        <v>14.11102</v>
      </c>
      <c r="P196">
        <v>472</v>
      </c>
      <c r="Q196">
        <v>11.4</v>
      </c>
      <c r="R196" s="31">
        <f t="shared" si="17"/>
        <v>1.2353813559322033</v>
      </c>
      <c r="T196">
        <v>479</v>
      </c>
      <c r="U196">
        <v>14.4</v>
      </c>
      <c r="V196" s="31">
        <f t="shared" si="12"/>
        <v>1.2173277661795407</v>
      </c>
      <c r="X196">
        <v>435</v>
      </c>
      <c r="Y196" s="23">
        <v>16</v>
      </c>
      <c r="Z196" s="31">
        <f t="shared" si="18"/>
        <v>1.3404597701149426</v>
      </c>
    </row>
    <row r="197" spans="1:26">
      <c r="A197" s="84" t="str">
        <f>Data!A195</f>
        <v>6a</v>
      </c>
      <c r="B197" s="48">
        <f>Data!B195</f>
        <v>132</v>
      </c>
      <c r="C197" s="48">
        <f>Data!C195</f>
        <v>4.5</v>
      </c>
      <c r="D197" s="48">
        <f>Data!D195</f>
        <v>291</v>
      </c>
      <c r="E197" s="48">
        <f>Data!E195</f>
        <v>200</v>
      </c>
      <c r="F197" s="48">
        <f>Data!F195</f>
        <v>24</v>
      </c>
      <c r="G197" s="49">
        <f>Data!G195</f>
        <v>31.186574455693421</v>
      </c>
      <c r="H197" s="48">
        <f>Data!H195</f>
        <v>1650</v>
      </c>
      <c r="I197">
        <f>Data!U195</f>
        <v>27.9</v>
      </c>
      <c r="J197">
        <f>Data!V195</f>
        <v>27.9</v>
      </c>
      <c r="K197" s="31">
        <f>Data!I195</f>
        <v>12.5</v>
      </c>
      <c r="L197" s="32">
        <f>Data!J195</f>
        <v>0.48599999999999999</v>
      </c>
      <c r="M197">
        <f>Data!M195</f>
        <v>529.20000000000005</v>
      </c>
      <c r="N197" s="31">
        <f t="shared" si="16"/>
        <v>14.76468</v>
      </c>
      <c r="P197">
        <v>446</v>
      </c>
      <c r="Q197">
        <v>12.3</v>
      </c>
      <c r="R197" s="31">
        <f t="shared" si="17"/>
        <v>1.1865470852017939</v>
      </c>
      <c r="T197">
        <v>452</v>
      </c>
      <c r="U197">
        <v>15.4</v>
      </c>
      <c r="V197" s="31">
        <f t="shared" si="12"/>
        <v>1.1707964601769913</v>
      </c>
      <c r="X197">
        <v>413</v>
      </c>
      <c r="Y197" s="23">
        <v>16.8</v>
      </c>
      <c r="Z197" s="31">
        <f t="shared" si="18"/>
        <v>1.2813559322033898</v>
      </c>
    </row>
    <row r="198" spans="1:26">
      <c r="A198" s="84" t="str">
        <f>Data!A196</f>
        <v>7a</v>
      </c>
      <c r="B198" s="48">
        <f>Data!B196</f>
        <v>132</v>
      </c>
      <c r="C198" s="48">
        <f>Data!C196</f>
        <v>4.5</v>
      </c>
      <c r="D198" s="48">
        <f>Data!D196</f>
        <v>291</v>
      </c>
      <c r="E198" s="48">
        <f>Data!E196</f>
        <v>200</v>
      </c>
      <c r="F198" s="48">
        <f>Data!F196</f>
        <v>24</v>
      </c>
      <c r="G198" s="49">
        <f>Data!G196</f>
        <v>31.186574455693421</v>
      </c>
      <c r="H198" s="48">
        <f>Data!H196</f>
        <v>1650</v>
      </c>
      <c r="I198">
        <f>Data!U196</f>
        <v>32.200000000000003</v>
      </c>
      <c r="J198">
        <f>Data!V196</f>
        <v>32.200000000000003</v>
      </c>
      <c r="K198" s="31">
        <f>Data!I196</f>
        <v>12.5</v>
      </c>
      <c r="L198" s="32">
        <f>Data!J196</f>
        <v>0.48599999999999999</v>
      </c>
      <c r="M198">
        <f>Data!M196</f>
        <v>548.79999999999995</v>
      </c>
      <c r="N198" s="31">
        <f t="shared" si="16"/>
        <v>17.67136</v>
      </c>
      <c r="P198">
        <v>415</v>
      </c>
      <c r="Q198">
        <v>13.3</v>
      </c>
      <c r="R198" s="31">
        <f t="shared" si="17"/>
        <v>1.3224096385542168</v>
      </c>
      <c r="T198">
        <v>419</v>
      </c>
      <c r="U198">
        <v>16.600000000000001</v>
      </c>
      <c r="V198" s="31">
        <f t="shared" ref="V198:V245" si="19">M198/T198</f>
        <v>1.3097852028639616</v>
      </c>
      <c r="X198">
        <v>383</v>
      </c>
      <c r="Y198" s="23">
        <v>17.7</v>
      </c>
      <c r="Z198" s="31">
        <f t="shared" si="18"/>
        <v>1.4328981723237597</v>
      </c>
    </row>
    <row r="199" spans="1:26">
      <c r="A199" s="84" t="str">
        <f>Data!A197</f>
        <v>8a</v>
      </c>
      <c r="B199" s="48">
        <f>Data!B197</f>
        <v>132</v>
      </c>
      <c r="C199" s="48">
        <f>Data!C197</f>
        <v>4.5</v>
      </c>
      <c r="D199" s="48">
        <f>Data!D197</f>
        <v>291</v>
      </c>
      <c r="E199" s="48">
        <f>Data!E197</f>
        <v>200</v>
      </c>
      <c r="F199" s="48">
        <f>Data!F197</f>
        <v>24</v>
      </c>
      <c r="G199" s="49">
        <f>Data!G197</f>
        <v>31.186574455693421</v>
      </c>
      <c r="H199" s="48">
        <f>Data!H197</f>
        <v>1650</v>
      </c>
      <c r="I199">
        <f>Data!U197</f>
        <v>32.5</v>
      </c>
      <c r="J199">
        <f>Data!V197</f>
        <v>32.5</v>
      </c>
      <c r="K199" s="31">
        <f>Data!I197</f>
        <v>12.5</v>
      </c>
      <c r="L199" s="32">
        <f>Data!J197</f>
        <v>0.48599999999999999</v>
      </c>
      <c r="M199">
        <f>Data!M197</f>
        <v>509.6</v>
      </c>
      <c r="N199" s="31">
        <f t="shared" si="16"/>
        <v>16.562000000000001</v>
      </c>
      <c r="P199">
        <v>413</v>
      </c>
      <c r="Q199">
        <v>13.4</v>
      </c>
      <c r="R199" s="31">
        <f t="shared" si="17"/>
        <v>1.2338983050847459</v>
      </c>
      <c r="T199">
        <v>420</v>
      </c>
      <c r="U199">
        <v>16.5</v>
      </c>
      <c r="V199" s="31">
        <f t="shared" si="19"/>
        <v>1.2133333333333334</v>
      </c>
      <c r="X199">
        <v>384</v>
      </c>
      <c r="Y199" s="23">
        <v>17.7</v>
      </c>
      <c r="Z199" s="31">
        <f t="shared" si="18"/>
        <v>1.3270833333333334</v>
      </c>
    </row>
    <row r="200" spans="1:26">
      <c r="A200" s="84" t="str">
        <f>Data!A198</f>
        <v>9a</v>
      </c>
      <c r="B200" s="48">
        <f>Data!B198</f>
        <v>132</v>
      </c>
      <c r="C200" s="48">
        <f>Data!C198</f>
        <v>5</v>
      </c>
      <c r="D200" s="48">
        <f>Data!D198</f>
        <v>291</v>
      </c>
      <c r="E200" s="48">
        <f>Data!E198</f>
        <v>200</v>
      </c>
      <c r="F200" s="48">
        <f>Data!F198</f>
        <v>24</v>
      </c>
      <c r="G200" s="49">
        <f>Data!G198</f>
        <v>31.186574455693421</v>
      </c>
      <c r="H200" s="48">
        <f>Data!H198</f>
        <v>1683</v>
      </c>
      <c r="I200">
        <f>Data!U198</f>
        <v>16.5</v>
      </c>
      <c r="J200">
        <f>Data!V198</f>
        <v>16.5</v>
      </c>
      <c r="K200" s="31">
        <f>Data!I198</f>
        <v>12.75</v>
      </c>
      <c r="L200" s="32">
        <f>Data!J198</f>
        <v>0.495</v>
      </c>
      <c r="M200">
        <f>Data!M198</f>
        <v>607.6</v>
      </c>
      <c r="N200" s="31">
        <f t="shared" si="16"/>
        <v>10.025399999999999</v>
      </c>
      <c r="P200">
        <v>574</v>
      </c>
      <c r="Q200">
        <v>9.5</v>
      </c>
      <c r="R200" s="31">
        <f t="shared" si="17"/>
        <v>1.0585365853658537</v>
      </c>
      <c r="T200">
        <v>584</v>
      </c>
      <c r="U200">
        <v>12</v>
      </c>
      <c r="V200" s="31">
        <f t="shared" si="19"/>
        <v>1.0404109589041097</v>
      </c>
      <c r="X200">
        <v>529</v>
      </c>
      <c r="Y200" s="23">
        <v>14.5</v>
      </c>
      <c r="Z200" s="31">
        <f t="shared" si="18"/>
        <v>1.1485822306238185</v>
      </c>
    </row>
    <row r="201" spans="1:26">
      <c r="A201" s="84" t="str">
        <f>Data!A199</f>
        <v>10a</v>
      </c>
      <c r="B201" s="48">
        <f>Data!B199</f>
        <v>132</v>
      </c>
      <c r="C201" s="48">
        <f>Data!C199</f>
        <v>5</v>
      </c>
      <c r="D201" s="48">
        <f>Data!D199</f>
        <v>291</v>
      </c>
      <c r="E201" s="48">
        <f>Data!E199</f>
        <v>200</v>
      </c>
      <c r="F201" s="48">
        <f>Data!F199</f>
        <v>24</v>
      </c>
      <c r="G201" s="49">
        <f>Data!G199</f>
        <v>31.186574455693421</v>
      </c>
      <c r="H201" s="48">
        <f>Data!H199</f>
        <v>1683</v>
      </c>
      <c r="I201">
        <f>Data!U199</f>
        <v>20.5</v>
      </c>
      <c r="J201">
        <f>Data!V199</f>
        <v>20.5</v>
      </c>
      <c r="K201" s="31">
        <f>Data!I199</f>
        <v>12.75</v>
      </c>
      <c r="L201" s="32">
        <f>Data!J199</f>
        <v>0.495</v>
      </c>
      <c r="M201">
        <f>Data!M199</f>
        <v>577.20000000000005</v>
      </c>
      <c r="N201" s="31">
        <f t="shared" si="16"/>
        <v>11.832600000000001</v>
      </c>
      <c r="P201">
        <v>534</v>
      </c>
      <c r="Q201">
        <v>11</v>
      </c>
      <c r="R201" s="31">
        <f t="shared" si="17"/>
        <v>1.0808988764044944</v>
      </c>
      <c r="T201">
        <v>545</v>
      </c>
      <c r="U201">
        <v>13.8</v>
      </c>
      <c r="V201" s="31">
        <f t="shared" si="19"/>
        <v>1.0590825688073395</v>
      </c>
      <c r="X201">
        <v>494</v>
      </c>
      <c r="Y201" s="23">
        <v>15.9</v>
      </c>
      <c r="Z201" s="31">
        <f t="shared" si="18"/>
        <v>1.168421052631579</v>
      </c>
    </row>
    <row r="202" spans="1:26">
      <c r="A202" s="84" t="str">
        <f>Data!A200</f>
        <v>11a</v>
      </c>
      <c r="B202" s="48">
        <f>Data!B200</f>
        <v>132</v>
      </c>
      <c r="C202" s="48">
        <f>Data!C200</f>
        <v>5</v>
      </c>
      <c r="D202" s="48">
        <f>Data!D200</f>
        <v>291</v>
      </c>
      <c r="E202" s="48">
        <f>Data!E200</f>
        <v>200</v>
      </c>
      <c r="F202" s="48">
        <f>Data!F200</f>
        <v>24</v>
      </c>
      <c r="G202" s="49">
        <f>Data!G200</f>
        <v>31.186574455693421</v>
      </c>
      <c r="H202" s="48">
        <f>Data!H200</f>
        <v>1683</v>
      </c>
      <c r="I202">
        <f>Data!U200</f>
        <v>32.5</v>
      </c>
      <c r="J202">
        <f>Data!V200</f>
        <v>32.5</v>
      </c>
      <c r="K202" s="31">
        <f>Data!I200</f>
        <v>12.75</v>
      </c>
      <c r="L202" s="32">
        <f>Data!J200</f>
        <v>0.495</v>
      </c>
      <c r="M202">
        <f>Data!M200</f>
        <v>490</v>
      </c>
      <c r="N202" s="31">
        <f t="shared" si="16"/>
        <v>15.925000000000001</v>
      </c>
      <c r="P202">
        <v>439</v>
      </c>
      <c r="Q202">
        <v>14.2</v>
      </c>
      <c r="R202" s="31">
        <f t="shared" si="17"/>
        <v>1.1161731207289294</v>
      </c>
      <c r="T202">
        <v>451</v>
      </c>
      <c r="U202">
        <v>17.5</v>
      </c>
      <c r="V202" s="31">
        <f t="shared" si="19"/>
        <v>1.0864745011086474</v>
      </c>
      <c r="X202">
        <v>413</v>
      </c>
      <c r="Y202" s="23">
        <v>18.8</v>
      </c>
      <c r="Z202" s="31">
        <f t="shared" si="18"/>
        <v>1.1864406779661016</v>
      </c>
    </row>
    <row r="203" spans="1:26">
      <c r="A203" s="84" t="str">
        <f>Data!A201</f>
        <v>12a</v>
      </c>
      <c r="B203" s="48">
        <f>Data!B201</f>
        <v>134</v>
      </c>
      <c r="C203" s="48">
        <f>Data!C201</f>
        <v>4.5</v>
      </c>
      <c r="D203" s="48">
        <f>Data!D201</f>
        <v>291</v>
      </c>
      <c r="E203" s="48">
        <f>Data!E201</f>
        <v>200</v>
      </c>
      <c r="F203" s="48">
        <f>Data!F201</f>
        <v>24</v>
      </c>
      <c r="G203" s="49">
        <f>Data!G201</f>
        <v>31.186574455693421</v>
      </c>
      <c r="H203" s="48">
        <f>Data!H201</f>
        <v>1641.5</v>
      </c>
      <c r="I203">
        <f>Data!U201</f>
        <v>18.2</v>
      </c>
      <c r="J203">
        <f>Data!V201</f>
        <v>18.2</v>
      </c>
      <c r="K203" s="31">
        <f>Data!I201</f>
        <v>12.25</v>
      </c>
      <c r="L203" s="32">
        <f>Data!J201</f>
        <v>0.47699999999999998</v>
      </c>
      <c r="M203">
        <f>Data!M201</f>
        <v>686</v>
      </c>
      <c r="N203" s="31">
        <f t="shared" si="16"/>
        <v>12.485199999999999</v>
      </c>
      <c r="P203">
        <v>541</v>
      </c>
      <c r="Q203">
        <v>9.9</v>
      </c>
      <c r="R203" s="31">
        <f t="shared" si="17"/>
        <v>1.2680221811460259</v>
      </c>
      <c r="T203">
        <v>545</v>
      </c>
      <c r="U203">
        <v>12.6</v>
      </c>
      <c r="V203" s="31">
        <f t="shared" si="19"/>
        <v>1.2587155963302752</v>
      </c>
      <c r="X203">
        <v>493</v>
      </c>
      <c r="Y203" s="23">
        <v>14.8</v>
      </c>
      <c r="Z203" s="31">
        <f t="shared" si="18"/>
        <v>1.3914807302231238</v>
      </c>
    </row>
    <row r="204" spans="1:26">
      <c r="A204" s="84" t="str">
        <f>Data!A202</f>
        <v>13a</v>
      </c>
      <c r="B204" s="48">
        <f>Data!B202</f>
        <v>134</v>
      </c>
      <c r="C204" s="48">
        <f>Data!C202</f>
        <v>4.5</v>
      </c>
      <c r="D204" s="48">
        <f>Data!D202</f>
        <v>291</v>
      </c>
      <c r="E204" s="48">
        <f>Data!E202</f>
        <v>200</v>
      </c>
      <c r="F204" s="48">
        <f>Data!F202</f>
        <v>24</v>
      </c>
      <c r="G204" s="49">
        <f>Data!G202</f>
        <v>31.186574455693421</v>
      </c>
      <c r="H204" s="48">
        <f>Data!H202</f>
        <v>1641.5</v>
      </c>
      <c r="I204">
        <f>Data!U202</f>
        <v>25.2</v>
      </c>
      <c r="J204">
        <f>Data!V202</f>
        <v>25.2</v>
      </c>
      <c r="K204" s="31">
        <f>Data!I202</f>
        <v>12.25</v>
      </c>
      <c r="L204" s="32">
        <f>Data!J202</f>
        <v>0.47699999999999998</v>
      </c>
      <c r="M204">
        <f>Data!M202</f>
        <v>607.6</v>
      </c>
      <c r="N204" s="31">
        <f t="shared" si="16"/>
        <v>15.31152</v>
      </c>
      <c r="P204">
        <v>480</v>
      </c>
      <c r="Q204">
        <v>12.1</v>
      </c>
      <c r="R204" s="31">
        <f t="shared" si="17"/>
        <v>1.2658333333333334</v>
      </c>
      <c r="T204">
        <v>485</v>
      </c>
      <c r="U204">
        <v>15.1</v>
      </c>
      <c r="V204" s="31">
        <f t="shared" si="19"/>
        <v>1.2527835051546392</v>
      </c>
      <c r="X204">
        <v>442</v>
      </c>
      <c r="Y204" s="23">
        <v>16.8</v>
      </c>
      <c r="Z204" s="31">
        <f t="shared" si="18"/>
        <v>1.3746606334841629</v>
      </c>
    </row>
    <row r="205" spans="1:26">
      <c r="A205" s="84" t="str">
        <f>Data!A203</f>
        <v>14a</v>
      </c>
      <c r="B205" s="48">
        <f>Data!B203</f>
        <v>134</v>
      </c>
      <c r="C205" s="48">
        <f>Data!C203</f>
        <v>4.8</v>
      </c>
      <c r="D205" s="48">
        <f>Data!D203</f>
        <v>291</v>
      </c>
      <c r="E205" s="48">
        <f>Data!E203</f>
        <v>200</v>
      </c>
      <c r="F205" s="48">
        <f>Data!F203</f>
        <v>24</v>
      </c>
      <c r="G205" s="49">
        <f>Data!G203</f>
        <v>31.186574455693421</v>
      </c>
      <c r="H205" s="48">
        <f>Data!H203</f>
        <v>1641.5</v>
      </c>
      <c r="I205">
        <f>Data!U203</f>
        <v>32.299999999999997</v>
      </c>
      <c r="J205">
        <f>Data!V203</f>
        <v>32.299999999999997</v>
      </c>
      <c r="K205" s="31">
        <f>Data!I203</f>
        <v>12.25</v>
      </c>
      <c r="L205" s="32">
        <f>Data!J203</f>
        <v>0.47599999999999998</v>
      </c>
      <c r="M205">
        <f>Data!M203</f>
        <v>529.20000000000005</v>
      </c>
      <c r="N205" s="31">
        <f t="shared" si="16"/>
        <v>17.093160000000001</v>
      </c>
      <c r="P205">
        <v>446</v>
      </c>
      <c r="Q205">
        <v>14.4</v>
      </c>
      <c r="R205" s="31">
        <f t="shared" si="17"/>
        <v>1.1865470852017939</v>
      </c>
      <c r="T205">
        <v>455</v>
      </c>
      <c r="U205">
        <v>17.600000000000001</v>
      </c>
      <c r="V205" s="31">
        <f t="shared" si="19"/>
        <v>1.1630769230769231</v>
      </c>
      <c r="X205">
        <v>399</v>
      </c>
      <c r="Y205" s="23">
        <v>18.2</v>
      </c>
      <c r="Z205" s="31">
        <f t="shared" si="18"/>
        <v>1.3263157894736843</v>
      </c>
    </row>
    <row r="206" spans="1:26">
      <c r="A206" s="84" t="str">
        <f>Data!A204</f>
        <v>15a</v>
      </c>
      <c r="B206" s="48">
        <f>Data!B204</f>
        <v>134</v>
      </c>
      <c r="C206" s="48">
        <f>Data!C204</f>
        <v>4.8</v>
      </c>
      <c r="D206" s="48">
        <f>Data!D204</f>
        <v>291</v>
      </c>
      <c r="E206" s="48">
        <f>Data!E204</f>
        <v>200</v>
      </c>
      <c r="F206" s="48">
        <f>Data!F204</f>
        <v>24</v>
      </c>
      <c r="G206" s="49">
        <f>Data!G204</f>
        <v>31.186574455693421</v>
      </c>
      <c r="H206" s="48">
        <f>Data!H204</f>
        <v>1675</v>
      </c>
      <c r="I206">
        <f>Data!U204</f>
        <v>22.1</v>
      </c>
      <c r="J206">
        <f>Data!V204</f>
        <v>22.1</v>
      </c>
      <c r="K206" s="31">
        <f>Data!I204</f>
        <v>12.5</v>
      </c>
      <c r="L206" s="32">
        <f>Data!J204</f>
        <v>0.48599999999999999</v>
      </c>
      <c r="M206">
        <f>Data!M204</f>
        <v>537.4</v>
      </c>
      <c r="N206" s="31">
        <f t="shared" si="16"/>
        <v>11.87654</v>
      </c>
      <c r="P206">
        <v>523</v>
      </c>
      <c r="Q206">
        <v>11.6</v>
      </c>
      <c r="R206" s="31">
        <f t="shared" si="17"/>
        <v>1.0275334608030593</v>
      </c>
      <c r="T206">
        <v>535</v>
      </c>
      <c r="U206">
        <v>14.3</v>
      </c>
      <c r="V206" s="31">
        <f t="shared" si="19"/>
        <v>1.0044859813084113</v>
      </c>
      <c r="X206">
        <v>467</v>
      </c>
      <c r="Y206" s="23">
        <v>15.8</v>
      </c>
      <c r="Z206" s="31">
        <f t="shared" si="18"/>
        <v>1.1507494646680942</v>
      </c>
    </row>
    <row r="207" spans="1:26">
      <c r="A207" s="84" t="str">
        <f>Data!A205</f>
        <v>——</v>
      </c>
      <c r="B207" s="48">
        <f>Data!B205</f>
        <v>106</v>
      </c>
      <c r="C207" s="48">
        <f>Data!C205</f>
        <v>3</v>
      </c>
      <c r="D207" s="48">
        <f>Data!D205</f>
        <v>299</v>
      </c>
      <c r="E207" s="48">
        <f>Data!E205</f>
        <v>200</v>
      </c>
      <c r="F207" s="48">
        <f>Data!F205</f>
        <v>35.200000000000003</v>
      </c>
      <c r="G207" s="49">
        <f>Data!G205</f>
        <v>34.124618502718647</v>
      </c>
      <c r="H207" s="48">
        <f>Data!H205</f>
        <v>450.5</v>
      </c>
      <c r="I207">
        <f>Data!U205</f>
        <v>7.4</v>
      </c>
      <c r="J207">
        <f>Data!V205</f>
        <v>7.4</v>
      </c>
      <c r="K207" s="31">
        <f>Data!I205</f>
        <v>4.25</v>
      </c>
      <c r="L207" s="32">
        <f>Data!J205</f>
        <v>0.18</v>
      </c>
      <c r="M207">
        <f>Data!M205</f>
        <v>602.70000000000005</v>
      </c>
      <c r="N207" s="31">
        <f t="shared" si="16"/>
        <v>4.4599800000000007</v>
      </c>
      <c r="P207">
        <v>486</v>
      </c>
      <c r="Q207">
        <v>3.6</v>
      </c>
      <c r="R207" s="31">
        <f t="shared" si="17"/>
        <v>1.2401234567901236</v>
      </c>
      <c r="T207">
        <v>482</v>
      </c>
      <c r="U207">
        <v>3.7</v>
      </c>
      <c r="V207" s="31">
        <f t="shared" si="19"/>
        <v>1.2504149377593361</v>
      </c>
      <c r="X207">
        <v>467</v>
      </c>
      <c r="Y207" s="23">
        <v>4.4000000000000004</v>
      </c>
      <c r="Z207" s="31">
        <f t="shared" si="18"/>
        <v>1.2905781584582443</v>
      </c>
    </row>
    <row r="208" spans="1:26">
      <c r="A208" s="84" t="str">
        <f>Data!A206</f>
        <v>——</v>
      </c>
      <c r="B208" s="48">
        <f>Data!B206</f>
        <v>106</v>
      </c>
      <c r="C208" s="48">
        <f>Data!C206</f>
        <v>3</v>
      </c>
      <c r="D208" s="48">
        <f>Data!D206</f>
        <v>299</v>
      </c>
      <c r="E208" s="48">
        <f>Data!E206</f>
        <v>200</v>
      </c>
      <c r="F208" s="48">
        <f>Data!F206</f>
        <v>35.200000000000003</v>
      </c>
      <c r="G208" s="49">
        <f>Data!G206</f>
        <v>34.124618502718647</v>
      </c>
      <c r="H208" s="48">
        <f>Data!H206</f>
        <v>450.5</v>
      </c>
      <c r="I208">
        <f>Data!U206</f>
        <v>14.8</v>
      </c>
      <c r="J208">
        <f>Data!V206</f>
        <v>14.8</v>
      </c>
      <c r="K208" s="31">
        <f>Data!I206</f>
        <v>4.25</v>
      </c>
      <c r="L208" s="32">
        <f>Data!J206</f>
        <v>0.18</v>
      </c>
      <c r="M208">
        <f>Data!M206</f>
        <v>531.20000000000005</v>
      </c>
      <c r="N208" s="31">
        <f t="shared" si="16"/>
        <v>7.8617600000000012</v>
      </c>
      <c r="P208">
        <v>419</v>
      </c>
      <c r="Q208">
        <v>6.2</v>
      </c>
      <c r="R208" s="31">
        <f t="shared" si="17"/>
        <v>1.2677804295942723</v>
      </c>
      <c r="T208">
        <v>413</v>
      </c>
      <c r="U208">
        <v>6.4</v>
      </c>
      <c r="V208" s="31">
        <f t="shared" si="19"/>
        <v>1.2861985472154964</v>
      </c>
      <c r="X208">
        <v>400</v>
      </c>
      <c r="Y208" s="23">
        <v>6.8</v>
      </c>
      <c r="Z208" s="31">
        <f t="shared" si="18"/>
        <v>1.3280000000000001</v>
      </c>
    </row>
    <row r="209" spans="1:26">
      <c r="A209" s="84" t="str">
        <f>Data!A207</f>
        <v>——</v>
      </c>
      <c r="B209" s="48">
        <f>Data!B207</f>
        <v>106</v>
      </c>
      <c r="C209" s="48">
        <f>Data!C207</f>
        <v>3</v>
      </c>
      <c r="D209" s="48">
        <f>Data!D207</f>
        <v>299</v>
      </c>
      <c r="E209" s="48">
        <f>Data!E207</f>
        <v>200</v>
      </c>
      <c r="F209" s="48">
        <f>Data!F207</f>
        <v>35.200000000000003</v>
      </c>
      <c r="G209" s="49">
        <f>Data!G207</f>
        <v>34.124618502718647</v>
      </c>
      <c r="H209" s="48">
        <f>Data!H207</f>
        <v>450.5</v>
      </c>
      <c r="I209">
        <f>Data!U207</f>
        <v>25.4</v>
      </c>
      <c r="J209">
        <f>Data!V207</f>
        <v>25.4</v>
      </c>
      <c r="K209" s="31">
        <f>Data!I207</f>
        <v>4.25</v>
      </c>
      <c r="L209" s="32">
        <f>Data!J207</f>
        <v>0.18</v>
      </c>
      <c r="M209">
        <f>Data!M207</f>
        <v>404.7</v>
      </c>
      <c r="N209" s="31">
        <f t="shared" si="16"/>
        <v>10.27938</v>
      </c>
      <c r="P209">
        <v>339</v>
      </c>
      <c r="Q209">
        <v>8.6</v>
      </c>
      <c r="R209" s="31">
        <f t="shared" si="17"/>
        <v>1.1938053097345132</v>
      </c>
      <c r="T209">
        <v>333</v>
      </c>
      <c r="U209">
        <v>8.6999999999999993</v>
      </c>
      <c r="V209" s="31">
        <f t="shared" si="19"/>
        <v>1.2153153153153153</v>
      </c>
      <c r="X209">
        <v>323</v>
      </c>
      <c r="Y209" s="23">
        <v>9</v>
      </c>
      <c r="Z209" s="31">
        <f t="shared" si="18"/>
        <v>1.2529411764705882</v>
      </c>
    </row>
    <row r="210" spans="1:26">
      <c r="A210" s="84" t="str">
        <f>Data!A208</f>
        <v>——</v>
      </c>
      <c r="B210" s="48">
        <f>Data!B208</f>
        <v>106</v>
      </c>
      <c r="C210" s="48">
        <f>Data!C208</f>
        <v>3</v>
      </c>
      <c r="D210" s="48">
        <f>Data!D208</f>
        <v>299</v>
      </c>
      <c r="E210" s="48">
        <f>Data!E208</f>
        <v>200</v>
      </c>
      <c r="F210" s="48">
        <f>Data!F208</f>
        <v>35.200000000000003</v>
      </c>
      <c r="G210" s="49">
        <f>Data!G208</f>
        <v>34.124618502718647</v>
      </c>
      <c r="H210" s="48">
        <f>Data!H208</f>
        <v>450.5</v>
      </c>
      <c r="I210">
        <f>Data!U208</f>
        <v>33.9</v>
      </c>
      <c r="J210">
        <f>Data!V208</f>
        <v>33.9</v>
      </c>
      <c r="K210" s="31">
        <f>Data!I208</f>
        <v>4.25</v>
      </c>
      <c r="L210" s="32">
        <f>Data!J208</f>
        <v>0.18</v>
      </c>
      <c r="M210">
        <f>Data!M208</f>
        <v>345</v>
      </c>
      <c r="N210" s="31">
        <f t="shared" si="16"/>
        <v>11.695499999999999</v>
      </c>
      <c r="P210">
        <v>288</v>
      </c>
      <c r="Q210">
        <v>9.6999999999999993</v>
      </c>
      <c r="R210" s="31">
        <f t="shared" si="17"/>
        <v>1.1979166666666667</v>
      </c>
      <c r="T210">
        <v>283</v>
      </c>
      <c r="U210">
        <v>9.8000000000000007</v>
      </c>
      <c r="V210" s="31">
        <f t="shared" si="19"/>
        <v>1.2190812720848057</v>
      </c>
      <c r="X210">
        <v>274</v>
      </c>
      <c r="Y210" s="23">
        <v>10</v>
      </c>
      <c r="Z210" s="31">
        <f t="shared" si="18"/>
        <v>1.2591240875912408</v>
      </c>
    </row>
    <row r="211" spans="1:26">
      <c r="A211" s="84" t="str">
        <f>Data!A209</f>
        <v>——</v>
      </c>
      <c r="B211" s="48">
        <f>Data!B209</f>
        <v>106</v>
      </c>
      <c r="C211" s="48">
        <f>Data!C209</f>
        <v>3</v>
      </c>
      <c r="D211" s="48">
        <f>Data!D209</f>
        <v>299</v>
      </c>
      <c r="E211" s="48">
        <f>Data!E209</f>
        <v>200</v>
      </c>
      <c r="F211" s="48">
        <f>Data!F209</f>
        <v>35.200000000000003</v>
      </c>
      <c r="G211" s="49">
        <f>Data!G209</f>
        <v>34.124618502718647</v>
      </c>
      <c r="H211" s="48">
        <f>Data!H209</f>
        <v>450.5</v>
      </c>
      <c r="I211">
        <f>Data!U209</f>
        <v>47.7</v>
      </c>
      <c r="J211">
        <f>Data!V209</f>
        <v>47.7</v>
      </c>
      <c r="K211" s="31">
        <f>Data!I209</f>
        <v>4.25</v>
      </c>
      <c r="L211" s="32">
        <f>Data!J209</f>
        <v>0.18</v>
      </c>
      <c r="M211">
        <f>Data!M209</f>
        <v>254.8</v>
      </c>
      <c r="N211" s="31">
        <f>M211*I211/1000</f>
        <v>12.153960000000001</v>
      </c>
      <c r="P211">
        <v>224</v>
      </c>
      <c r="Q211">
        <v>10.7</v>
      </c>
      <c r="R211" s="31">
        <f t="shared" si="17"/>
        <v>1.1375</v>
      </c>
      <c r="T211">
        <v>220</v>
      </c>
      <c r="U211">
        <v>10.7</v>
      </c>
      <c r="V211" s="31">
        <f t="shared" si="19"/>
        <v>1.1581818181818182</v>
      </c>
      <c r="X211">
        <v>215</v>
      </c>
      <c r="Y211" s="23">
        <v>10.8</v>
      </c>
      <c r="Z211" s="31">
        <f t="shared" si="18"/>
        <v>1.1851162790697676</v>
      </c>
    </row>
    <row r="212" spans="1:26">
      <c r="A212" s="84" t="str">
        <f>Data!A210</f>
        <v>——</v>
      </c>
      <c r="B212" s="48">
        <f>Data!B210</f>
        <v>106</v>
      </c>
      <c r="C212" s="48">
        <f>Data!C210</f>
        <v>3</v>
      </c>
      <c r="D212" s="48">
        <f>Data!D210</f>
        <v>299</v>
      </c>
      <c r="E212" s="48">
        <f>Data!E210</f>
        <v>200</v>
      </c>
      <c r="F212" s="48">
        <f>Data!F210</f>
        <v>35.200000000000003</v>
      </c>
      <c r="G212" s="49">
        <f>Data!G210</f>
        <v>34.124618502718647</v>
      </c>
      <c r="H212" s="48">
        <f>Data!H210</f>
        <v>450.5</v>
      </c>
      <c r="I212">
        <f>Data!U210</f>
        <v>63.6</v>
      </c>
      <c r="J212">
        <f>Data!V210</f>
        <v>63.6</v>
      </c>
      <c r="K212" s="31">
        <f>Data!I210</f>
        <v>4.25</v>
      </c>
      <c r="L212" s="32">
        <f>Data!J210</f>
        <v>0.18</v>
      </c>
      <c r="M212">
        <f>Data!M210</f>
        <v>199.9</v>
      </c>
      <c r="N212" s="31">
        <f>M212*I212/1000</f>
        <v>12.713640000000002</v>
      </c>
      <c r="P212">
        <v>174</v>
      </c>
      <c r="Q212">
        <v>11.1</v>
      </c>
      <c r="R212" s="31">
        <f t="shared" si="17"/>
        <v>1.1488505747126436</v>
      </c>
      <c r="T212">
        <v>172</v>
      </c>
      <c r="U212">
        <v>11.1</v>
      </c>
      <c r="V212" s="31">
        <f t="shared" si="19"/>
        <v>1.1622093023255815</v>
      </c>
      <c r="X212">
        <v>168</v>
      </c>
      <c r="Y212" s="23">
        <v>11.1</v>
      </c>
      <c r="Z212" s="31">
        <f t="shared" si="18"/>
        <v>1.1898809523809524</v>
      </c>
    </row>
    <row r="213" spans="1:26">
      <c r="A213" s="84"/>
      <c r="N213" s="31"/>
      <c r="Q213" s="34" t="s">
        <v>367</v>
      </c>
      <c r="R213" s="38">
        <f>AVERAGE(R178:R212)</f>
        <v>1.1453845002101319</v>
      </c>
      <c r="U213" s="34" t="s">
        <v>367</v>
      </c>
      <c r="V213" s="38">
        <f>AVERAGE(V178:V212)</f>
        <v>1.1328239738549462</v>
      </c>
      <c r="Y213" s="34" t="s">
        <v>367</v>
      </c>
      <c r="Z213" s="38">
        <f>AVERAGE(Z178:Z212)</f>
        <v>1.2475037759237295</v>
      </c>
    </row>
    <row r="214" spans="1:26">
      <c r="A214" s="85" t="s">
        <v>246</v>
      </c>
      <c r="B214" s="85">
        <v>1983</v>
      </c>
      <c r="N214" s="31"/>
      <c r="Q214" t="s">
        <v>344</v>
      </c>
      <c r="R214" s="32">
        <f>STDEV(R178:R212)</f>
        <v>0.10417277403989904</v>
      </c>
      <c r="U214" t="s">
        <v>343</v>
      </c>
      <c r="V214" s="32">
        <f>STDEV(V178:V212)</f>
        <v>0.1121329103280732</v>
      </c>
      <c r="Y214" t="s">
        <v>344</v>
      </c>
      <c r="Z214" s="32">
        <f>STDEV(Z178:Z212)</f>
        <v>0.10924920242660281</v>
      </c>
    </row>
    <row r="215" spans="1:26">
      <c r="A215" s="84" t="str">
        <f>Data!A213</f>
        <v>——</v>
      </c>
      <c r="B215" s="48">
        <f>Data!B213</f>
        <v>108.6</v>
      </c>
      <c r="C215" s="48">
        <f>Data!C213</f>
        <v>4.5999999999999996</v>
      </c>
      <c r="D215" s="48">
        <f>Data!D213</f>
        <v>271.89999999999998</v>
      </c>
      <c r="E215" s="48">
        <f>Data!E213</f>
        <v>200</v>
      </c>
      <c r="F215" s="48">
        <f>Data!F213</f>
        <v>30.7</v>
      </c>
      <c r="G215" s="49">
        <f>Data!G213</f>
        <v>33.016875365490463</v>
      </c>
      <c r="H215" s="48">
        <f>Data!H213</f>
        <v>326</v>
      </c>
      <c r="I215">
        <f>Data!U213</f>
        <v>10.78</v>
      </c>
      <c r="J215">
        <f>Data!V213</f>
        <v>10.78</v>
      </c>
      <c r="K215" s="31">
        <f>Data!I213</f>
        <v>3.0018416206261511</v>
      </c>
      <c r="L215" s="32">
        <f>Data!J213</f>
        <v>0.11799999999999999</v>
      </c>
      <c r="M215">
        <f>Data!M213</f>
        <v>674</v>
      </c>
      <c r="N215" s="31">
        <f>M215*I215/1000</f>
        <v>7.2657199999999991</v>
      </c>
      <c r="P215">
        <v>521</v>
      </c>
      <c r="Q215">
        <v>5.6</v>
      </c>
      <c r="R215" s="31">
        <f>M215/P215</f>
        <v>1.2936660268714011</v>
      </c>
      <c r="T215">
        <v>519</v>
      </c>
      <c r="U215">
        <v>5.7</v>
      </c>
      <c r="V215" s="31">
        <f>M215/T215</f>
        <v>1.2986512524084779</v>
      </c>
      <c r="X215">
        <v>508</v>
      </c>
      <c r="Y215" s="23">
        <v>6.2</v>
      </c>
      <c r="Z215" s="31">
        <f>M215/X215</f>
        <v>1.3267716535433072</v>
      </c>
    </row>
    <row r="216" spans="1:26">
      <c r="A216" s="84" t="str">
        <f>Data!A214</f>
        <v>——</v>
      </c>
      <c r="B216" s="48">
        <f>Data!B214</f>
        <v>108.6</v>
      </c>
      <c r="C216" s="48">
        <f>Data!C214</f>
        <v>4.5999999999999996</v>
      </c>
      <c r="D216" s="48">
        <f>Data!D214</f>
        <v>271.89999999999998</v>
      </c>
      <c r="E216" s="48">
        <f>Data!E214</f>
        <v>200</v>
      </c>
      <c r="F216" s="48">
        <f>Data!F214</f>
        <v>30.7</v>
      </c>
      <c r="G216" s="49">
        <f>Data!G214</f>
        <v>33.016875365490463</v>
      </c>
      <c r="H216" s="48">
        <f>Data!H214</f>
        <v>326</v>
      </c>
      <c r="I216">
        <f>Data!U214</f>
        <v>16.190000000000001</v>
      </c>
      <c r="J216">
        <f>Data!V214</f>
        <v>16.190000000000001</v>
      </c>
      <c r="K216" s="31">
        <f>Data!I214</f>
        <v>3.0018416206261511</v>
      </c>
      <c r="L216" s="32">
        <f>Data!J214</f>
        <v>0.11799999999999999</v>
      </c>
      <c r="M216">
        <f>Data!M214</f>
        <v>612</v>
      </c>
      <c r="N216" s="31">
        <f t="shared" ref="N216:N245" si="20">M216*I216/1000</f>
        <v>9.9082800000000013</v>
      </c>
      <c r="P216">
        <v>471</v>
      </c>
      <c r="Q216">
        <v>7.6</v>
      </c>
      <c r="R216" s="31">
        <f t="shared" ref="R216:R279" si="21">M216/P216</f>
        <v>1.2993630573248407</v>
      </c>
      <c r="T216">
        <v>468</v>
      </c>
      <c r="U216">
        <v>7.7</v>
      </c>
      <c r="V216" s="31">
        <f t="shared" ref="V216:V230" si="22">M216/T216</f>
        <v>1.3076923076923077</v>
      </c>
      <c r="X216">
        <v>458</v>
      </c>
      <c r="Y216" s="23">
        <v>8.1</v>
      </c>
      <c r="Z216" s="31">
        <f t="shared" ref="Z216:Z245" si="23">M216/X216</f>
        <v>1.3362445414847162</v>
      </c>
    </row>
    <row r="217" spans="1:26">
      <c r="A217" s="84" t="str">
        <f>Data!A215</f>
        <v>——</v>
      </c>
      <c r="B217" s="48">
        <f>Data!B215</f>
        <v>108.6</v>
      </c>
      <c r="C217" s="48">
        <f>Data!C215</f>
        <v>4.5999999999999996</v>
      </c>
      <c r="D217" s="48">
        <f>Data!D215</f>
        <v>271.89999999999998</v>
      </c>
      <c r="E217" s="48">
        <f>Data!E215</f>
        <v>200</v>
      </c>
      <c r="F217" s="48">
        <f>Data!F215</f>
        <v>30.7</v>
      </c>
      <c r="G217" s="49">
        <f>Data!G215</f>
        <v>33.016875365490463</v>
      </c>
      <c r="H217" s="48">
        <f>Data!H215</f>
        <v>326</v>
      </c>
      <c r="I217">
        <f>Data!U215</f>
        <v>21.61</v>
      </c>
      <c r="J217">
        <f>Data!V215</f>
        <v>21.61</v>
      </c>
      <c r="K217" s="31">
        <f>Data!I215</f>
        <v>3.0018416206261511</v>
      </c>
      <c r="L217" s="32">
        <f>Data!J215</f>
        <v>0.11799999999999999</v>
      </c>
      <c r="M217">
        <f>Data!M215</f>
        <v>551</v>
      </c>
      <c r="N217" s="31">
        <f t="shared" si="20"/>
        <v>11.907110000000001</v>
      </c>
      <c r="P217">
        <v>426</v>
      </c>
      <c r="Q217">
        <v>9.1999999999999993</v>
      </c>
      <c r="R217" s="31">
        <f t="shared" si="21"/>
        <v>1.2934272300469483</v>
      </c>
      <c r="T217">
        <v>423</v>
      </c>
      <c r="U217">
        <v>9.3000000000000007</v>
      </c>
      <c r="V217" s="31">
        <f t="shared" si="22"/>
        <v>1.3026004728132388</v>
      </c>
      <c r="X217">
        <v>415</v>
      </c>
      <c r="Y217" s="23">
        <v>9.6</v>
      </c>
      <c r="Z217" s="31">
        <f t="shared" si="23"/>
        <v>1.3277108433734939</v>
      </c>
    </row>
    <row r="218" spans="1:26">
      <c r="A218" s="84" t="str">
        <f>Data!A216</f>
        <v>——</v>
      </c>
      <c r="B218" s="48">
        <f>Data!B216</f>
        <v>108.6</v>
      </c>
      <c r="C218" s="48">
        <f>Data!C216</f>
        <v>4.5999999999999996</v>
      </c>
      <c r="D218" s="48">
        <f>Data!D216</f>
        <v>271.89999999999998</v>
      </c>
      <c r="E218" s="48">
        <f>Data!E216</f>
        <v>200</v>
      </c>
      <c r="F218" s="48">
        <f>Data!F216</f>
        <v>30.7</v>
      </c>
      <c r="G218" s="49">
        <f>Data!G216</f>
        <v>33.016875365490463</v>
      </c>
      <c r="H218" s="48">
        <f>Data!H216</f>
        <v>326</v>
      </c>
      <c r="I218">
        <f>Data!U216</f>
        <v>27.02</v>
      </c>
      <c r="J218">
        <f>Data!V216</f>
        <v>27.02</v>
      </c>
      <c r="K218" s="31">
        <f>Data!I216</f>
        <v>3.0018416206261511</v>
      </c>
      <c r="L218" s="32">
        <f>Data!J216</f>
        <v>0.11799999999999999</v>
      </c>
      <c r="M218">
        <f>Data!M216</f>
        <v>431</v>
      </c>
      <c r="N218" s="31">
        <f t="shared" si="20"/>
        <v>11.645619999999999</v>
      </c>
      <c r="P218">
        <v>387</v>
      </c>
      <c r="Q218">
        <v>10.4</v>
      </c>
      <c r="R218" s="31">
        <f t="shared" si="21"/>
        <v>1.1136950904392764</v>
      </c>
      <c r="T218">
        <v>384</v>
      </c>
      <c r="U218">
        <v>10.5</v>
      </c>
      <c r="V218" s="31">
        <f t="shared" si="22"/>
        <v>1.1223958333333333</v>
      </c>
      <c r="X218">
        <v>377</v>
      </c>
      <c r="Y218" s="23">
        <v>10.7</v>
      </c>
      <c r="Z218" s="31">
        <f t="shared" si="23"/>
        <v>1.143236074270557</v>
      </c>
    </row>
    <row r="219" spans="1:26">
      <c r="A219" s="84" t="str">
        <f>Data!A217</f>
        <v>——</v>
      </c>
      <c r="B219" s="48">
        <f>Data!B217</f>
        <v>108.6</v>
      </c>
      <c r="C219" s="48">
        <f>Data!C217</f>
        <v>4.5999999999999996</v>
      </c>
      <c r="D219" s="48">
        <f>Data!D217</f>
        <v>271.89999999999998</v>
      </c>
      <c r="E219" s="48">
        <f>Data!E217</f>
        <v>200</v>
      </c>
      <c r="F219" s="48">
        <f>Data!F217</f>
        <v>30.7</v>
      </c>
      <c r="G219" s="49">
        <f>Data!G217</f>
        <v>33.016875365490463</v>
      </c>
      <c r="H219" s="48">
        <f>Data!H217</f>
        <v>326</v>
      </c>
      <c r="I219">
        <f>Data!U217</f>
        <v>32.39</v>
      </c>
      <c r="J219">
        <f>Data!V217</f>
        <v>32.39</v>
      </c>
      <c r="K219" s="31">
        <f>Data!I217</f>
        <v>3.0018416206261511</v>
      </c>
      <c r="L219" s="32">
        <f>Data!J217</f>
        <v>0.11799999999999999</v>
      </c>
      <c r="M219">
        <f>Data!M217</f>
        <v>433</v>
      </c>
      <c r="N219" s="31">
        <f t="shared" si="20"/>
        <v>14.02487</v>
      </c>
      <c r="P219">
        <v>352</v>
      </c>
      <c r="Q219">
        <v>11.4</v>
      </c>
      <c r="R219" s="31">
        <f t="shared" si="21"/>
        <v>1.2301136363636365</v>
      </c>
      <c r="T219">
        <v>349</v>
      </c>
      <c r="U219">
        <v>11.4</v>
      </c>
      <c r="V219" s="31">
        <f t="shared" si="22"/>
        <v>1.2406876790830945</v>
      </c>
      <c r="X219">
        <v>343</v>
      </c>
      <c r="Y219" s="23">
        <v>11.6</v>
      </c>
      <c r="Z219" s="31">
        <f t="shared" si="23"/>
        <v>1.2623906705539358</v>
      </c>
    </row>
    <row r="220" spans="1:26">
      <c r="A220" s="84" t="str">
        <f>Data!A218</f>
        <v>——</v>
      </c>
      <c r="B220" s="48">
        <f>Data!B218</f>
        <v>108.6</v>
      </c>
      <c r="C220" s="48">
        <f>Data!C218</f>
        <v>4.5999999999999996</v>
      </c>
      <c r="D220" s="48">
        <f>Data!D218</f>
        <v>271.89999999999998</v>
      </c>
      <c r="E220" s="48">
        <f>Data!E218</f>
        <v>200</v>
      </c>
      <c r="F220" s="48">
        <f>Data!F218</f>
        <v>30.7</v>
      </c>
      <c r="G220" s="49">
        <f>Data!G218</f>
        <v>33.016875365490463</v>
      </c>
      <c r="H220" s="48">
        <f>Data!H218</f>
        <v>326</v>
      </c>
      <c r="I220">
        <f>Data!U218</f>
        <v>35.520000000000003</v>
      </c>
      <c r="J220">
        <f>Data!V218</f>
        <v>35.520000000000003</v>
      </c>
      <c r="K220" s="31">
        <f>Data!I218</f>
        <v>3.0018416206261511</v>
      </c>
      <c r="L220" s="32">
        <f>Data!J218</f>
        <v>0.11799999999999999</v>
      </c>
      <c r="M220">
        <f>Data!M218</f>
        <v>445</v>
      </c>
      <c r="N220" s="31">
        <f t="shared" si="20"/>
        <v>15.806400000000002</v>
      </c>
      <c r="P220">
        <v>333</v>
      </c>
      <c r="Q220">
        <v>11.8</v>
      </c>
      <c r="R220" s="31">
        <f t="shared" si="21"/>
        <v>1.3363363363363363</v>
      </c>
      <c r="T220">
        <v>331</v>
      </c>
      <c r="U220">
        <v>11.9</v>
      </c>
      <c r="V220" s="31">
        <f t="shared" si="22"/>
        <v>1.3444108761329305</v>
      </c>
      <c r="X220">
        <v>325</v>
      </c>
      <c r="Y220" s="23">
        <v>12</v>
      </c>
      <c r="Z220" s="31">
        <f t="shared" si="23"/>
        <v>1.3692307692307693</v>
      </c>
    </row>
    <row r="221" spans="1:26">
      <c r="A221" s="84" t="str">
        <f>Data!A219</f>
        <v>——</v>
      </c>
      <c r="B221" s="48">
        <f>Data!B219</f>
        <v>108.6</v>
      </c>
      <c r="C221" s="48">
        <f>Data!C219</f>
        <v>4.5999999999999996</v>
      </c>
      <c r="D221" s="48">
        <f>Data!D219</f>
        <v>271.89999999999998</v>
      </c>
      <c r="E221" s="48">
        <f>Data!E219</f>
        <v>200</v>
      </c>
      <c r="F221" s="48">
        <f>Data!F219</f>
        <v>30.7</v>
      </c>
      <c r="G221" s="49">
        <f>Data!G219</f>
        <v>33.016875365490463</v>
      </c>
      <c r="H221" s="48">
        <f>Data!H219</f>
        <v>326</v>
      </c>
      <c r="I221">
        <f>Data!U219</f>
        <v>37.799999999999997</v>
      </c>
      <c r="J221">
        <f>Data!V219</f>
        <v>37.799999999999997</v>
      </c>
      <c r="K221" s="31">
        <f>Data!I219</f>
        <v>3.0018416206261511</v>
      </c>
      <c r="L221" s="32">
        <f>Data!J219</f>
        <v>0.11799999999999999</v>
      </c>
      <c r="M221">
        <f>Data!M219</f>
        <v>433</v>
      </c>
      <c r="N221" s="31">
        <f t="shared" si="20"/>
        <v>16.3674</v>
      </c>
      <c r="P221">
        <v>321</v>
      </c>
      <c r="Q221">
        <v>12.1</v>
      </c>
      <c r="R221" s="31">
        <f t="shared" si="21"/>
        <v>1.3489096573208723</v>
      </c>
      <c r="T221">
        <v>318</v>
      </c>
      <c r="U221">
        <v>12.2</v>
      </c>
      <c r="V221" s="31">
        <f t="shared" si="22"/>
        <v>1.3616352201257862</v>
      </c>
      <c r="X221">
        <v>312</v>
      </c>
      <c r="Y221" s="23">
        <v>12.3</v>
      </c>
      <c r="Z221" s="31">
        <f t="shared" si="23"/>
        <v>1.3878205128205128</v>
      </c>
    </row>
    <row r="222" spans="1:26">
      <c r="A222" s="84" t="str">
        <f>Data!A220</f>
        <v>A1</v>
      </c>
      <c r="B222" s="48">
        <f>Data!B220</f>
        <v>108.1</v>
      </c>
      <c r="C222" s="48">
        <f>Data!C220</f>
        <v>4.21</v>
      </c>
      <c r="D222" s="48">
        <f>Data!D220</f>
        <v>300.86</v>
      </c>
      <c r="E222" s="48">
        <f>Data!E220</f>
        <v>200</v>
      </c>
      <c r="F222" s="48">
        <f>Data!F220</f>
        <v>21.5</v>
      </c>
      <c r="G222" s="49">
        <f>Data!G220</f>
        <v>30.434718249837857</v>
      </c>
      <c r="H222" s="48">
        <f>Data!H220</f>
        <v>351</v>
      </c>
      <c r="I222">
        <f>Data!U220</f>
        <v>5.41</v>
      </c>
      <c r="J222">
        <f>Data!V220</f>
        <v>5.41</v>
      </c>
      <c r="K222" s="31">
        <f>Data!I220</f>
        <v>3.2469935245143389</v>
      </c>
      <c r="L222" s="32">
        <f>Data!J220</f>
        <v>0.126</v>
      </c>
      <c r="M222">
        <f>Data!M220</f>
        <v>776.16</v>
      </c>
      <c r="N222" s="31">
        <f t="shared" ref="N222:N230" si="24">M222*I222/1000</f>
        <v>4.1990255999999997</v>
      </c>
      <c r="P222">
        <v>507</v>
      </c>
      <c r="Q222">
        <v>3.4</v>
      </c>
      <c r="R222" s="31">
        <f t="shared" ref="R222:R230" si="25">M222/P222</f>
        <v>1.5308875739644969</v>
      </c>
      <c r="T222">
        <v>507</v>
      </c>
      <c r="U222">
        <v>3.4</v>
      </c>
      <c r="V222" s="31">
        <f t="shared" si="22"/>
        <v>1.5308875739644969</v>
      </c>
      <c r="X222">
        <v>505</v>
      </c>
      <c r="Y222" s="23">
        <v>3.4</v>
      </c>
      <c r="Z222" s="31">
        <f t="shared" si="23"/>
        <v>1.536950495049505</v>
      </c>
    </row>
    <row r="223" spans="1:26">
      <c r="A223" s="84" t="str">
        <f>Data!A221</f>
        <v>A2</v>
      </c>
      <c r="B223" s="48">
        <f>Data!B221</f>
        <v>103.01</v>
      </c>
      <c r="C223" s="48">
        <f>Data!C221</f>
        <v>2</v>
      </c>
      <c r="D223" s="48">
        <f>Data!D221</f>
        <v>300.86</v>
      </c>
      <c r="E223" s="48">
        <f>Data!E221</f>
        <v>200</v>
      </c>
      <c r="F223" s="48">
        <f>Data!F221</f>
        <v>21.5</v>
      </c>
      <c r="G223" s="49">
        <f>Data!G221</f>
        <v>30.434718249837857</v>
      </c>
      <c r="H223" s="48">
        <f>Data!H221</f>
        <v>335</v>
      </c>
      <c r="I223">
        <f>Data!U221</f>
        <v>10.4</v>
      </c>
      <c r="J223">
        <f>Data!V221</f>
        <v>10.4</v>
      </c>
      <c r="K223" s="31">
        <f>Data!I221</f>
        <v>3.2521114454907289</v>
      </c>
      <c r="L223" s="32">
        <f>Data!J221</f>
        <v>0.128</v>
      </c>
      <c r="M223">
        <f>Data!M221</f>
        <v>284.5</v>
      </c>
      <c r="N223" s="31">
        <f t="shared" si="24"/>
        <v>2.9588000000000001</v>
      </c>
      <c r="P223">
        <v>286</v>
      </c>
      <c r="Q223" s="23">
        <v>3</v>
      </c>
      <c r="R223" s="31">
        <f t="shared" si="25"/>
        <v>0.99475524475524479</v>
      </c>
      <c r="T223">
        <v>285</v>
      </c>
      <c r="U223">
        <v>3</v>
      </c>
      <c r="V223" s="31">
        <f t="shared" si="22"/>
        <v>0.99824561403508771</v>
      </c>
      <c r="X223">
        <v>279</v>
      </c>
      <c r="Y223" s="23">
        <v>3.2</v>
      </c>
      <c r="Z223" s="31">
        <f t="shared" si="23"/>
        <v>1.0197132616487454</v>
      </c>
    </row>
    <row r="224" spans="1:26">
      <c r="A224" s="84" t="str">
        <f>Data!A222</f>
        <v>A3</v>
      </c>
      <c r="B224" s="48">
        <f>Data!B222</f>
        <v>108</v>
      </c>
      <c r="C224" s="48">
        <f>Data!C222</f>
        <v>4.21</v>
      </c>
      <c r="D224" s="48">
        <f>Data!D222</f>
        <v>300.86</v>
      </c>
      <c r="E224" s="48">
        <f>Data!E222</f>
        <v>200</v>
      </c>
      <c r="F224" s="48">
        <f>Data!F222</f>
        <v>21.5</v>
      </c>
      <c r="G224" s="49">
        <f>Data!G222</f>
        <v>30.434718249837857</v>
      </c>
      <c r="H224" s="48">
        <f>Data!H222</f>
        <v>351</v>
      </c>
      <c r="I224">
        <f>Data!U222</f>
        <v>16.25</v>
      </c>
      <c r="J224">
        <f>Data!V222</f>
        <v>16.25</v>
      </c>
      <c r="K224" s="31">
        <f>Data!I222</f>
        <v>3.25</v>
      </c>
      <c r="L224" s="32">
        <f>Data!J222</f>
        <v>0.126</v>
      </c>
      <c r="M224">
        <f>Data!M222</f>
        <v>623.28</v>
      </c>
      <c r="N224" s="31">
        <f t="shared" si="24"/>
        <v>10.128299999999999</v>
      </c>
      <c r="P224">
        <v>424</v>
      </c>
      <c r="Q224">
        <v>6.9</v>
      </c>
      <c r="R224" s="31">
        <f t="shared" si="25"/>
        <v>1.47</v>
      </c>
      <c r="T224">
        <v>421</v>
      </c>
      <c r="U224">
        <v>7</v>
      </c>
      <c r="V224" s="31">
        <f t="shared" si="22"/>
        <v>1.4804750593824227</v>
      </c>
      <c r="X224">
        <v>411</v>
      </c>
      <c r="Y224" s="23">
        <v>7.3</v>
      </c>
      <c r="Z224" s="31">
        <f t="shared" si="23"/>
        <v>1.5164963503649633</v>
      </c>
    </row>
    <row r="225" spans="1:26">
      <c r="A225" s="84" t="str">
        <f>Data!A223</f>
        <v>A4</v>
      </c>
      <c r="B225" s="48">
        <f>Data!B223</f>
        <v>108.5</v>
      </c>
      <c r="C225" s="48">
        <f>Data!C223</f>
        <v>4.75</v>
      </c>
      <c r="D225" s="48">
        <f>Data!D223</f>
        <v>300.86</v>
      </c>
      <c r="E225" s="48">
        <f>Data!E223</f>
        <v>200</v>
      </c>
      <c r="F225" s="48">
        <f>Data!F223</f>
        <v>21.5</v>
      </c>
      <c r="G225" s="49">
        <f>Data!G223</f>
        <v>30.434718249837857</v>
      </c>
      <c r="H225" s="48">
        <f>Data!H223</f>
        <v>353</v>
      </c>
      <c r="I225">
        <f>Data!U223</f>
        <v>16.38</v>
      </c>
      <c r="J225">
        <f>Data!V223</f>
        <v>16.38</v>
      </c>
      <c r="K225" s="31">
        <f>Data!I223</f>
        <v>3.2534562211981566</v>
      </c>
      <c r="L225" s="32">
        <f>Data!J223</f>
        <v>0.126</v>
      </c>
      <c r="M225">
        <f>Data!M223</f>
        <v>669.34</v>
      </c>
      <c r="N225" s="31">
        <f t="shared" si="24"/>
        <v>10.963789199999999</v>
      </c>
      <c r="P225">
        <v>460</v>
      </c>
      <c r="Q225">
        <v>7.5</v>
      </c>
      <c r="R225" s="31">
        <f t="shared" si="25"/>
        <v>1.4550869565217392</v>
      </c>
      <c r="T225">
        <v>457</v>
      </c>
      <c r="U225">
        <v>7.6</v>
      </c>
      <c r="V225" s="31">
        <f t="shared" si="22"/>
        <v>1.4646389496717724</v>
      </c>
      <c r="X225">
        <v>447</v>
      </c>
      <c r="Y225" s="23">
        <v>8</v>
      </c>
      <c r="Z225" s="31">
        <f t="shared" si="23"/>
        <v>1.4974049217002239</v>
      </c>
    </row>
    <row r="226" spans="1:26">
      <c r="A226" s="84" t="str">
        <f>Data!A224</f>
        <v>A5</v>
      </c>
      <c r="B226" s="48">
        <f>Data!B224</f>
        <v>103</v>
      </c>
      <c r="C226" s="48">
        <f>Data!C224</f>
        <v>1.81</v>
      </c>
      <c r="D226" s="48">
        <f>Data!D224</f>
        <v>300.86</v>
      </c>
      <c r="E226" s="48">
        <f>Data!E224</f>
        <v>200</v>
      </c>
      <c r="F226" s="48">
        <f>Data!F224</f>
        <v>21.5</v>
      </c>
      <c r="G226" s="49">
        <f>Data!G224</f>
        <v>30.434718249837857</v>
      </c>
      <c r="H226" s="48">
        <f>Data!H224</f>
        <v>335</v>
      </c>
      <c r="I226">
        <f>Data!U224</f>
        <v>15.55</v>
      </c>
      <c r="J226">
        <f>Data!V224</f>
        <v>15.55</v>
      </c>
      <c r="K226" s="31">
        <f>Data!I224</f>
        <v>3.2524271844660193</v>
      </c>
      <c r="L226" s="32">
        <f>Data!J224</f>
        <v>0.128</v>
      </c>
      <c r="M226">
        <f>Data!M224</f>
        <v>333.2</v>
      </c>
      <c r="N226" s="31">
        <f t="shared" si="24"/>
        <v>5.18126</v>
      </c>
      <c r="P226">
        <v>246</v>
      </c>
      <c r="Q226">
        <v>3.8</v>
      </c>
      <c r="R226" s="31">
        <f t="shared" si="25"/>
        <v>1.3544715447154472</v>
      </c>
      <c r="T226">
        <v>244</v>
      </c>
      <c r="U226">
        <v>3.8</v>
      </c>
      <c r="V226" s="31">
        <f t="shared" si="22"/>
        <v>1.3655737704918032</v>
      </c>
      <c r="X226">
        <v>239</v>
      </c>
      <c r="Y226" s="23">
        <v>4</v>
      </c>
      <c r="Z226" s="31">
        <f t="shared" si="23"/>
        <v>1.3941422594142259</v>
      </c>
    </row>
    <row r="227" spans="1:26">
      <c r="A227" s="84" t="str">
        <f>Data!A225</f>
        <v>A6</v>
      </c>
      <c r="B227" s="48">
        <f>Data!B225</f>
        <v>108.1</v>
      </c>
      <c r="C227" s="48">
        <f>Data!C225</f>
        <v>4.33</v>
      </c>
      <c r="D227" s="48">
        <f>Data!D225</f>
        <v>300.86</v>
      </c>
      <c r="E227" s="48">
        <f>Data!E225</f>
        <v>200</v>
      </c>
      <c r="F227" s="48">
        <f>Data!F225</f>
        <v>21.5</v>
      </c>
      <c r="G227" s="49">
        <f>Data!G225</f>
        <v>30.434718249837857</v>
      </c>
      <c r="H227" s="48">
        <f>Data!H225</f>
        <v>351</v>
      </c>
      <c r="I227">
        <f>Data!U225</f>
        <v>21.73</v>
      </c>
      <c r="J227">
        <f>Data!V225</f>
        <v>21.73</v>
      </c>
      <c r="K227" s="31">
        <f>Data!I225</f>
        <v>3.2469935245143389</v>
      </c>
      <c r="L227" s="32">
        <f>Data!J225</f>
        <v>0.126</v>
      </c>
      <c r="M227">
        <f>Data!M225</f>
        <v>562.52</v>
      </c>
      <c r="N227" s="31">
        <f t="shared" si="24"/>
        <v>12.2235596</v>
      </c>
      <c r="P227">
        <v>392</v>
      </c>
      <c r="Q227">
        <v>8.5</v>
      </c>
      <c r="R227" s="31">
        <f t="shared" si="25"/>
        <v>1.4350000000000001</v>
      </c>
      <c r="T227">
        <v>389</v>
      </c>
      <c r="U227">
        <v>8.6</v>
      </c>
      <c r="V227" s="31">
        <f t="shared" si="22"/>
        <v>1.4460668380462725</v>
      </c>
      <c r="X227">
        <v>380</v>
      </c>
      <c r="Y227" s="23">
        <v>8.9</v>
      </c>
      <c r="Z227" s="31">
        <f t="shared" si="23"/>
        <v>1.4803157894736843</v>
      </c>
    </row>
    <row r="228" spans="1:26">
      <c r="A228" s="84" t="str">
        <f>Data!A226</f>
        <v>A7</v>
      </c>
      <c r="B228" s="48">
        <f>Data!B226</f>
        <v>103</v>
      </c>
      <c r="C228" s="48">
        <f>Data!C226</f>
        <v>4.83</v>
      </c>
      <c r="D228" s="48">
        <f>Data!D226</f>
        <v>300.86</v>
      </c>
      <c r="E228" s="48">
        <f>Data!E226</f>
        <v>200</v>
      </c>
      <c r="F228" s="48">
        <f>Data!F226</f>
        <v>21.5</v>
      </c>
      <c r="G228" s="49">
        <f>Data!G226</f>
        <v>30.434718249837857</v>
      </c>
      <c r="H228" s="48">
        <f>Data!H226</f>
        <v>335</v>
      </c>
      <c r="I228">
        <f>Data!U226</f>
        <v>25.9</v>
      </c>
      <c r="J228">
        <f>Data!V226</f>
        <v>25.9</v>
      </c>
      <c r="K228" s="31">
        <f>Data!I226</f>
        <v>3.2524271844660193</v>
      </c>
      <c r="L228" s="32">
        <f>Data!J226</f>
        <v>0.126</v>
      </c>
      <c r="M228">
        <f>Data!M226</f>
        <v>289.10000000000002</v>
      </c>
      <c r="N228" s="31">
        <f t="shared" si="24"/>
        <v>7.4876900000000006</v>
      </c>
      <c r="P228">
        <v>359</v>
      </c>
      <c r="Q228">
        <v>9.1999999999999993</v>
      </c>
      <c r="R228" s="31">
        <f t="shared" si="25"/>
        <v>0.80529247910863511</v>
      </c>
      <c r="T228">
        <v>358</v>
      </c>
      <c r="U228">
        <v>9.3000000000000007</v>
      </c>
      <c r="V228" s="31">
        <f t="shared" si="22"/>
        <v>0.8075418994413408</v>
      </c>
      <c r="X228">
        <v>353</v>
      </c>
      <c r="Y228" s="23">
        <v>9.5</v>
      </c>
      <c r="Z228" s="31">
        <f t="shared" si="23"/>
        <v>0.81898016997167145</v>
      </c>
    </row>
    <row r="229" spans="1:26">
      <c r="A229" s="84" t="str">
        <f>Data!A227</f>
        <v>A8</v>
      </c>
      <c r="B229" s="48">
        <f>Data!B227</f>
        <v>103.3</v>
      </c>
      <c r="C229" s="48">
        <f>Data!C227</f>
        <v>2.02</v>
      </c>
      <c r="D229" s="48">
        <f>Data!D227</f>
        <v>300.86</v>
      </c>
      <c r="E229" s="48">
        <f>Data!E227</f>
        <v>200</v>
      </c>
      <c r="F229" s="48">
        <f>Data!F227</f>
        <v>21.5</v>
      </c>
      <c r="G229" s="49">
        <f>Data!G227</f>
        <v>30.434718249837857</v>
      </c>
      <c r="H229" s="48">
        <f>Data!H227</f>
        <v>336</v>
      </c>
      <c r="I229">
        <f>Data!U227</f>
        <v>26.03</v>
      </c>
      <c r="J229">
        <f>Data!V227</f>
        <v>26.03</v>
      </c>
      <c r="K229" s="31">
        <f>Data!I227</f>
        <v>3.2526621490803485</v>
      </c>
      <c r="L229" s="32">
        <f>Data!J227</f>
        <v>0.128</v>
      </c>
      <c r="M229">
        <f>Data!M227</f>
        <v>313.60000000000002</v>
      </c>
      <c r="N229" s="31">
        <f t="shared" si="24"/>
        <v>8.1630080000000014</v>
      </c>
      <c r="P229">
        <v>212</v>
      </c>
      <c r="Q229">
        <v>5.5</v>
      </c>
      <c r="R229" s="31">
        <f t="shared" si="25"/>
        <v>1.479245283018868</v>
      </c>
      <c r="T229">
        <v>210</v>
      </c>
      <c r="U229">
        <v>5.5</v>
      </c>
      <c r="V229" s="31">
        <f t="shared" si="22"/>
        <v>1.4933333333333334</v>
      </c>
      <c r="X229">
        <v>205</v>
      </c>
      <c r="Y229" s="23">
        <v>5.7</v>
      </c>
      <c r="Z229" s="31">
        <f t="shared" si="23"/>
        <v>1.5297560975609756</v>
      </c>
    </row>
    <row r="230" spans="1:26">
      <c r="A230" s="84" t="str">
        <f>Data!A228</f>
        <v>A9</v>
      </c>
      <c r="B230" s="48">
        <f>Data!B228</f>
        <v>105.3</v>
      </c>
      <c r="C230" s="48">
        <f>Data!C228</f>
        <v>3.1</v>
      </c>
      <c r="D230" s="48">
        <f>Data!D228</f>
        <v>300.86</v>
      </c>
      <c r="E230" s="48">
        <f>Data!E228</f>
        <v>200</v>
      </c>
      <c r="F230" s="48">
        <f>Data!F228</f>
        <v>21.5</v>
      </c>
      <c r="G230" s="49">
        <f>Data!G228</f>
        <v>30.434718249837857</v>
      </c>
      <c r="H230" s="48">
        <f>Data!H228</f>
        <v>342</v>
      </c>
      <c r="I230">
        <f>Data!U228</f>
        <v>31.91</v>
      </c>
      <c r="J230">
        <f>Data!V228</f>
        <v>31.91</v>
      </c>
      <c r="K230" s="31">
        <f>Data!I228</f>
        <v>3.2478632478632479</v>
      </c>
      <c r="L230" s="32">
        <f>Data!J228</f>
        <v>0.126</v>
      </c>
      <c r="M230">
        <f>Data!M228</f>
        <v>352.8</v>
      </c>
      <c r="N230" s="31">
        <f t="shared" si="24"/>
        <v>11.257847999999999</v>
      </c>
      <c r="P230">
        <v>253</v>
      </c>
      <c r="Q230">
        <v>8.1</v>
      </c>
      <c r="R230" s="31">
        <f t="shared" si="25"/>
        <v>1.3944664031620553</v>
      </c>
      <c r="T230">
        <v>251</v>
      </c>
      <c r="U230">
        <v>8.1</v>
      </c>
      <c r="V230" s="31">
        <f t="shared" si="22"/>
        <v>1.4055776892430278</v>
      </c>
      <c r="X230">
        <v>246</v>
      </c>
      <c r="Y230" s="23">
        <v>8.3000000000000007</v>
      </c>
      <c r="Z230" s="31">
        <f t="shared" si="23"/>
        <v>1.4341463414634146</v>
      </c>
    </row>
    <row r="231" spans="1:26">
      <c r="A231" s="84">
        <f>Data!A229</f>
        <v>9</v>
      </c>
      <c r="B231" s="48">
        <f>Data!B229</f>
        <v>108.55</v>
      </c>
      <c r="C231" s="48">
        <f>Data!C229</f>
        <v>4.5999999999999996</v>
      </c>
      <c r="D231" s="48">
        <f>Data!D229</f>
        <v>271.85000000000002</v>
      </c>
      <c r="E231" s="48">
        <f>Data!E229</f>
        <v>200</v>
      </c>
      <c r="F231" s="48">
        <f>Data!F229</f>
        <v>30.7</v>
      </c>
      <c r="G231" s="49">
        <f>Data!G229</f>
        <v>33.016875365490463</v>
      </c>
      <c r="H231" s="48">
        <f>Data!H229</f>
        <v>814</v>
      </c>
      <c r="I231">
        <f>Data!U229</f>
        <v>11.3</v>
      </c>
      <c r="J231">
        <f>Data!V229</f>
        <v>11.3</v>
      </c>
      <c r="K231" s="31">
        <f>Data!I229</f>
        <v>7.4988484569322891</v>
      </c>
      <c r="L231" s="32">
        <f>Data!J229</f>
        <v>0.29399999999999998</v>
      </c>
      <c r="M231">
        <f>Data!M229</f>
        <v>615.44000000000005</v>
      </c>
      <c r="N231" s="31">
        <f t="shared" si="20"/>
        <v>6.9544720000000009</v>
      </c>
      <c r="P231">
        <v>506</v>
      </c>
      <c r="Q231">
        <v>5.7</v>
      </c>
      <c r="R231" s="31">
        <f t="shared" si="21"/>
        <v>1.2162845849802373</v>
      </c>
      <c r="T231">
        <v>494</v>
      </c>
      <c r="U231">
        <v>6.2</v>
      </c>
      <c r="V231" s="31">
        <f t="shared" si="19"/>
        <v>1.2458299595141702</v>
      </c>
      <c r="X231">
        <v>467</v>
      </c>
      <c r="Y231" s="23">
        <v>7.3</v>
      </c>
      <c r="Z231" s="31">
        <f t="shared" si="23"/>
        <v>1.3178586723768737</v>
      </c>
    </row>
    <row r="232" spans="1:26">
      <c r="A232" s="84">
        <f>Data!A230</f>
        <v>10</v>
      </c>
      <c r="B232" s="48">
        <f>Data!B230</f>
        <v>108.55</v>
      </c>
      <c r="C232" s="48">
        <f>Data!C230</f>
        <v>4.5999999999999996</v>
      </c>
      <c r="D232" s="48">
        <f>Data!D230</f>
        <v>271.85000000000002</v>
      </c>
      <c r="E232" s="48">
        <f>Data!E230</f>
        <v>200</v>
      </c>
      <c r="F232" s="48">
        <f>Data!F230</f>
        <v>30.7</v>
      </c>
      <c r="G232" s="49">
        <f>Data!G230</f>
        <v>33.016875365490463</v>
      </c>
      <c r="H232" s="48">
        <f>Data!H230</f>
        <v>814</v>
      </c>
      <c r="I232">
        <f>Data!U230</f>
        <v>16</v>
      </c>
      <c r="J232">
        <f>Data!V230</f>
        <v>16</v>
      </c>
      <c r="K232" s="31">
        <f>Data!I230</f>
        <v>7.4988484569322891</v>
      </c>
      <c r="L232" s="32">
        <f>Data!J230</f>
        <v>0.29399999999999998</v>
      </c>
      <c r="M232">
        <f>Data!M230</f>
        <v>540.96</v>
      </c>
      <c r="N232" s="31">
        <f t="shared" si="20"/>
        <v>8.6553599999999999</v>
      </c>
      <c r="P232">
        <v>464</v>
      </c>
      <c r="Q232">
        <v>7.4</v>
      </c>
      <c r="R232" s="31">
        <f t="shared" si="21"/>
        <v>1.1658620689655173</v>
      </c>
      <c r="T232">
        <v>450</v>
      </c>
      <c r="U232">
        <v>7.9</v>
      </c>
      <c r="V232" s="31">
        <f t="shared" si="19"/>
        <v>1.2021333333333335</v>
      </c>
      <c r="X232">
        <v>426</v>
      </c>
      <c r="Y232" s="23">
        <v>8.8000000000000007</v>
      </c>
      <c r="Z232" s="31">
        <f t="shared" si="23"/>
        <v>1.2698591549295775</v>
      </c>
    </row>
    <row r="233" spans="1:26">
      <c r="A233" s="84">
        <f>Data!A231</f>
        <v>11</v>
      </c>
      <c r="B233" s="48">
        <f>Data!B231</f>
        <v>108.55</v>
      </c>
      <c r="C233" s="48">
        <f>Data!C231</f>
        <v>4.5999999999999996</v>
      </c>
      <c r="D233" s="48">
        <f>Data!D231</f>
        <v>271.85000000000002</v>
      </c>
      <c r="E233" s="48">
        <f>Data!E231</f>
        <v>200</v>
      </c>
      <c r="F233" s="48">
        <f>Data!F231</f>
        <v>30.7</v>
      </c>
      <c r="G233" s="49">
        <f>Data!G231</f>
        <v>33.016875365490463</v>
      </c>
      <c r="H233" s="48">
        <f>Data!H231</f>
        <v>814</v>
      </c>
      <c r="I233">
        <f>Data!U231</f>
        <v>22.45</v>
      </c>
      <c r="J233">
        <f>Data!V231</f>
        <v>22.45</v>
      </c>
      <c r="K233" s="31">
        <f>Data!I231</f>
        <v>7.4988484569322891</v>
      </c>
      <c r="L233" s="32">
        <f>Data!J231</f>
        <v>0.29399999999999998</v>
      </c>
      <c r="M233">
        <f>Data!M231</f>
        <v>470.4</v>
      </c>
      <c r="N233" s="31">
        <f t="shared" si="20"/>
        <v>10.56048</v>
      </c>
      <c r="P233">
        <v>412</v>
      </c>
      <c r="Q233">
        <v>9.1999999999999993</v>
      </c>
      <c r="R233" s="31">
        <f t="shared" si="21"/>
        <v>1.141747572815534</v>
      </c>
      <c r="T233">
        <v>398</v>
      </c>
      <c r="U233">
        <v>9.6999999999999993</v>
      </c>
      <c r="V233" s="31">
        <f t="shared" si="19"/>
        <v>1.1819095477386934</v>
      </c>
      <c r="X233">
        <v>377</v>
      </c>
      <c r="Y233" s="23">
        <v>10.3</v>
      </c>
      <c r="Z233" s="31">
        <f t="shared" si="23"/>
        <v>1.2477453580901856</v>
      </c>
    </row>
    <row r="234" spans="1:26">
      <c r="A234" s="84">
        <f>Data!A232</f>
        <v>12</v>
      </c>
      <c r="B234" s="48">
        <f>Data!B232</f>
        <v>108.55</v>
      </c>
      <c r="C234" s="48">
        <f>Data!C232</f>
        <v>4.5999999999999996</v>
      </c>
      <c r="D234" s="48">
        <f>Data!D232</f>
        <v>271.85000000000002</v>
      </c>
      <c r="E234" s="48">
        <f>Data!E232</f>
        <v>200</v>
      </c>
      <c r="F234" s="48">
        <f>Data!F232</f>
        <v>30.7</v>
      </c>
      <c r="G234" s="49">
        <f>Data!G232</f>
        <v>33.016875365490463</v>
      </c>
      <c r="H234" s="48">
        <f>Data!H232</f>
        <v>814</v>
      </c>
      <c r="I234">
        <f>Data!U232</f>
        <v>24.5</v>
      </c>
      <c r="J234">
        <f>Data!V232</f>
        <v>24.5</v>
      </c>
      <c r="K234" s="31">
        <f>Data!I232</f>
        <v>7.4988484569322891</v>
      </c>
      <c r="L234" s="32">
        <f>Data!J232</f>
        <v>0.29399999999999998</v>
      </c>
      <c r="M234">
        <f>Data!M232</f>
        <v>546.84</v>
      </c>
      <c r="N234" s="31">
        <f t="shared" si="20"/>
        <v>13.39758</v>
      </c>
      <c r="P234">
        <v>397</v>
      </c>
      <c r="Q234">
        <v>9.6999999999999993</v>
      </c>
      <c r="R234" s="31">
        <f t="shared" si="21"/>
        <v>1.3774307304785895</v>
      </c>
      <c r="T234">
        <v>380</v>
      </c>
      <c r="U234">
        <v>10.199999999999999</v>
      </c>
      <c r="V234" s="31">
        <f t="shared" si="19"/>
        <v>1.4390526315789474</v>
      </c>
      <c r="X234">
        <v>360</v>
      </c>
      <c r="Y234" s="23">
        <v>10.8</v>
      </c>
      <c r="Z234" s="31">
        <f t="shared" si="23"/>
        <v>1.5190000000000001</v>
      </c>
    </row>
    <row r="235" spans="1:26">
      <c r="A235" s="84">
        <f>Data!A233</f>
        <v>13</v>
      </c>
      <c r="B235" s="48">
        <f>Data!B233</f>
        <v>108.55</v>
      </c>
      <c r="C235" s="48">
        <f>Data!C233</f>
        <v>4.5999999999999996</v>
      </c>
      <c r="D235" s="48">
        <f>Data!D233</f>
        <v>271.85000000000002</v>
      </c>
      <c r="E235" s="48">
        <f>Data!E233</f>
        <v>200</v>
      </c>
      <c r="F235" s="48">
        <f>Data!F233</f>
        <v>30.7</v>
      </c>
      <c r="G235" s="49">
        <f>Data!G233</f>
        <v>33.016875365490463</v>
      </c>
      <c r="H235" s="48">
        <f>Data!H233</f>
        <v>814</v>
      </c>
      <c r="I235">
        <f>Data!U233</f>
        <v>28.4</v>
      </c>
      <c r="J235">
        <f>Data!V233</f>
        <v>28.4</v>
      </c>
      <c r="K235" s="31">
        <f>Data!I233</f>
        <v>7.4988484569322891</v>
      </c>
      <c r="L235" s="32">
        <f>Data!J233</f>
        <v>0.29399999999999998</v>
      </c>
      <c r="M235">
        <f>Data!M233</f>
        <v>431.2</v>
      </c>
      <c r="N235" s="31">
        <f t="shared" si="20"/>
        <v>12.246079999999999</v>
      </c>
      <c r="P235">
        <v>371</v>
      </c>
      <c r="Q235">
        <v>10.5</v>
      </c>
      <c r="R235" s="31">
        <f t="shared" si="21"/>
        <v>1.1622641509433962</v>
      </c>
      <c r="T235">
        <v>356</v>
      </c>
      <c r="U235">
        <v>10.9</v>
      </c>
      <c r="V235" s="31">
        <f t="shared" si="19"/>
        <v>1.2112359550561798</v>
      </c>
      <c r="X235">
        <v>339</v>
      </c>
      <c r="Y235" s="23">
        <v>11.4</v>
      </c>
      <c r="Z235" s="31">
        <f t="shared" si="23"/>
        <v>1.271976401179941</v>
      </c>
    </row>
    <row r="236" spans="1:26">
      <c r="A236" s="84">
        <f>Data!A234</f>
        <v>14</v>
      </c>
      <c r="B236" s="48">
        <f>Data!B234</f>
        <v>108.55</v>
      </c>
      <c r="C236" s="48">
        <f>Data!C234</f>
        <v>4.5999999999999996</v>
      </c>
      <c r="D236" s="48">
        <f>Data!D234</f>
        <v>271.85000000000002</v>
      </c>
      <c r="E236" s="48">
        <f>Data!E234</f>
        <v>200</v>
      </c>
      <c r="F236" s="48">
        <f>Data!F234</f>
        <v>30.7</v>
      </c>
      <c r="G236" s="49">
        <f>Data!G234</f>
        <v>33.016875365490463</v>
      </c>
      <c r="H236" s="48">
        <f>Data!H234</f>
        <v>814</v>
      </c>
      <c r="I236">
        <f>Data!U234</f>
        <v>30.5</v>
      </c>
      <c r="J236">
        <f>Data!V234</f>
        <v>30.5</v>
      </c>
      <c r="K236" s="31">
        <f>Data!I234</f>
        <v>7.4988484569322891</v>
      </c>
      <c r="L236" s="32">
        <f>Data!J234</f>
        <v>0.29399999999999998</v>
      </c>
      <c r="M236">
        <f>Data!M234</f>
        <v>411.6</v>
      </c>
      <c r="N236" s="31">
        <f t="shared" si="20"/>
        <v>12.553800000000001</v>
      </c>
      <c r="P236">
        <v>357</v>
      </c>
      <c r="Q236">
        <v>10.9</v>
      </c>
      <c r="R236" s="31">
        <f t="shared" si="21"/>
        <v>1.1529411764705884</v>
      </c>
      <c r="T236">
        <v>343</v>
      </c>
      <c r="U236">
        <v>11.3</v>
      </c>
      <c r="V236" s="31">
        <f t="shared" si="19"/>
        <v>1.2</v>
      </c>
      <c r="X236">
        <v>326</v>
      </c>
      <c r="Y236" s="23">
        <v>11.7</v>
      </c>
      <c r="Z236" s="31">
        <f t="shared" si="23"/>
        <v>1.2625766871165645</v>
      </c>
    </row>
    <row r="237" spans="1:26">
      <c r="A237" s="84">
        <f>Data!A235</f>
        <v>15</v>
      </c>
      <c r="B237" s="48">
        <f>Data!B235</f>
        <v>108.55</v>
      </c>
      <c r="C237" s="48">
        <f>Data!C235</f>
        <v>4.5999999999999996</v>
      </c>
      <c r="D237" s="48">
        <f>Data!D235</f>
        <v>271.85000000000002</v>
      </c>
      <c r="E237" s="48">
        <f>Data!E235</f>
        <v>200</v>
      </c>
      <c r="F237" s="48">
        <f>Data!F235</f>
        <v>30.7</v>
      </c>
      <c r="G237" s="49">
        <f>Data!G235</f>
        <v>33.016875365490463</v>
      </c>
      <c r="H237" s="48">
        <f>Data!H235</f>
        <v>814</v>
      </c>
      <c r="I237">
        <f>Data!U235</f>
        <v>32.4</v>
      </c>
      <c r="J237">
        <f>Data!V235</f>
        <v>32.4</v>
      </c>
      <c r="K237" s="31">
        <f>Data!I235</f>
        <v>7.4988484569322891</v>
      </c>
      <c r="L237" s="32">
        <f>Data!J235</f>
        <v>0.29399999999999998</v>
      </c>
      <c r="M237">
        <f>Data!M235</f>
        <v>378.28</v>
      </c>
      <c r="N237" s="31">
        <f t="shared" si="20"/>
        <v>12.256271999999999</v>
      </c>
      <c r="P237">
        <v>346</v>
      </c>
      <c r="Q237">
        <v>11.2</v>
      </c>
      <c r="R237" s="31">
        <f t="shared" si="21"/>
        <v>1.0932947976878611</v>
      </c>
      <c r="T237">
        <v>332</v>
      </c>
      <c r="U237">
        <v>11.5</v>
      </c>
      <c r="V237" s="31">
        <f t="shared" si="19"/>
        <v>1.1393975903614457</v>
      </c>
      <c r="X237">
        <v>317</v>
      </c>
      <c r="Y237" s="23">
        <v>11.9</v>
      </c>
      <c r="Z237" s="31">
        <f t="shared" si="23"/>
        <v>1.1933123028391166</v>
      </c>
    </row>
    <row r="238" spans="1:26">
      <c r="A238" s="84">
        <f>Data!A236</f>
        <v>16</v>
      </c>
      <c r="B238" s="48">
        <f>Data!B236</f>
        <v>108.55</v>
      </c>
      <c r="C238" s="48">
        <f>Data!C236</f>
        <v>4.5999999999999996</v>
      </c>
      <c r="D238" s="48">
        <f>Data!D236</f>
        <v>271.85000000000002</v>
      </c>
      <c r="E238" s="48">
        <f>Data!E236</f>
        <v>200</v>
      </c>
      <c r="F238" s="48">
        <f>Data!F236</f>
        <v>30.7</v>
      </c>
      <c r="G238" s="49">
        <f>Data!G236</f>
        <v>33.016875365490463</v>
      </c>
      <c r="H238" s="48">
        <f>Data!H236</f>
        <v>814</v>
      </c>
      <c r="I238">
        <f>Data!U236</f>
        <v>38.25</v>
      </c>
      <c r="J238">
        <f>Data!V236</f>
        <v>38.25</v>
      </c>
      <c r="K238" s="31">
        <f>Data!I236</f>
        <v>7.4988484569322891</v>
      </c>
      <c r="L238" s="32">
        <f>Data!J236</f>
        <v>0.29399999999999998</v>
      </c>
      <c r="M238">
        <f>Data!M236</f>
        <v>365.54</v>
      </c>
      <c r="N238" s="31">
        <f t="shared" si="20"/>
        <v>13.981905000000001</v>
      </c>
      <c r="P238">
        <v>313</v>
      </c>
      <c r="Q238" s="23">
        <v>12</v>
      </c>
      <c r="R238" s="31">
        <f t="shared" si="21"/>
        <v>1.167859424920128</v>
      </c>
      <c r="T238">
        <v>300</v>
      </c>
      <c r="U238">
        <v>12.3</v>
      </c>
      <c r="V238" s="31">
        <f t="shared" si="19"/>
        <v>1.2184666666666668</v>
      </c>
      <c r="X238">
        <v>287</v>
      </c>
      <c r="Y238" s="23">
        <v>12.5</v>
      </c>
      <c r="Z238" s="31">
        <f t="shared" si="23"/>
        <v>1.2736585365853659</v>
      </c>
    </row>
    <row r="239" spans="1:26">
      <c r="A239" s="84">
        <f>Data!A237</f>
        <v>17</v>
      </c>
      <c r="B239" s="48">
        <f>Data!B237</f>
        <v>108.55</v>
      </c>
      <c r="C239" s="48">
        <f>Data!C237</f>
        <v>4.5999999999999996</v>
      </c>
      <c r="D239" s="48">
        <f>Data!D237</f>
        <v>271.85000000000002</v>
      </c>
      <c r="E239" s="48">
        <f>Data!E237</f>
        <v>200</v>
      </c>
      <c r="F239" s="48">
        <f>Data!F237</f>
        <v>30.7</v>
      </c>
      <c r="G239" s="49">
        <f>Data!G237</f>
        <v>33.016875365490463</v>
      </c>
      <c r="H239" s="48">
        <f>Data!H237</f>
        <v>1628</v>
      </c>
      <c r="I239">
        <f>Data!U237</f>
        <v>26.55</v>
      </c>
      <c r="J239">
        <f>Data!V237</f>
        <v>26.55</v>
      </c>
      <c r="K239" s="31">
        <f>Data!I237</f>
        <v>14.997696913864578</v>
      </c>
      <c r="L239" s="32">
        <f>Data!J237</f>
        <v>0.58799999999999997</v>
      </c>
      <c r="M239">
        <f>Data!M237</f>
        <v>382.2</v>
      </c>
      <c r="N239" s="31">
        <f t="shared" si="20"/>
        <v>10.147410000000001</v>
      </c>
      <c r="P239">
        <v>309</v>
      </c>
      <c r="Q239">
        <v>8.1999999999999993</v>
      </c>
      <c r="R239" s="31">
        <f t="shared" si="21"/>
        <v>1.2368932038834952</v>
      </c>
      <c r="T239">
        <v>313</v>
      </c>
      <c r="U239">
        <v>10.7</v>
      </c>
      <c r="V239" s="31">
        <f t="shared" si="19"/>
        <v>1.2210862619808307</v>
      </c>
      <c r="X239">
        <v>280</v>
      </c>
      <c r="Y239" s="23">
        <v>11.5</v>
      </c>
      <c r="Z239" s="31">
        <f t="shared" si="23"/>
        <v>1.365</v>
      </c>
    </row>
    <row r="240" spans="1:26">
      <c r="A240" s="84">
        <f>Data!A238</f>
        <v>18</v>
      </c>
      <c r="B240" s="48">
        <f>Data!B238</f>
        <v>108.55</v>
      </c>
      <c r="C240" s="48">
        <f>Data!C238</f>
        <v>4.5999999999999996</v>
      </c>
      <c r="D240" s="48">
        <f>Data!D238</f>
        <v>271.85000000000002</v>
      </c>
      <c r="E240" s="48">
        <f>Data!E238</f>
        <v>200</v>
      </c>
      <c r="F240" s="48">
        <f>Data!F238</f>
        <v>30.7</v>
      </c>
      <c r="G240" s="49">
        <f>Data!G238</f>
        <v>33.016875365490463</v>
      </c>
      <c r="H240" s="48">
        <f>Data!H238</f>
        <v>1628</v>
      </c>
      <c r="I240">
        <f>Data!U238</f>
        <v>28.5</v>
      </c>
      <c r="J240">
        <f>Data!V238</f>
        <v>28.5</v>
      </c>
      <c r="K240" s="31">
        <f>Data!I238</f>
        <v>14.997696913864578</v>
      </c>
      <c r="L240" s="32">
        <f>Data!J238</f>
        <v>0.58799999999999997</v>
      </c>
      <c r="M240">
        <f>Data!M238</f>
        <v>392</v>
      </c>
      <c r="N240" s="31">
        <f t="shared" si="20"/>
        <v>11.172000000000001</v>
      </c>
      <c r="P240">
        <v>298</v>
      </c>
      <c r="Q240">
        <v>8.4</v>
      </c>
      <c r="R240" s="31">
        <f t="shared" si="21"/>
        <v>1.3154362416107384</v>
      </c>
      <c r="T240">
        <v>299</v>
      </c>
      <c r="U240">
        <v>11</v>
      </c>
      <c r="V240" s="31">
        <f t="shared" si="19"/>
        <v>1.3110367892976589</v>
      </c>
      <c r="X240">
        <v>268</v>
      </c>
      <c r="Y240" s="23">
        <v>11.8</v>
      </c>
      <c r="Z240" s="31">
        <f t="shared" si="23"/>
        <v>1.4626865671641791</v>
      </c>
    </row>
    <row r="241" spans="1:26">
      <c r="A241" s="84">
        <f>Data!A239</f>
        <v>19</v>
      </c>
      <c r="B241" s="48">
        <f>Data!B239</f>
        <v>108.55</v>
      </c>
      <c r="C241" s="48">
        <f>Data!C239</f>
        <v>4.5999999999999996</v>
      </c>
      <c r="D241" s="48">
        <f>Data!D239</f>
        <v>271.85000000000002</v>
      </c>
      <c r="E241" s="48">
        <f>Data!E239</f>
        <v>200</v>
      </c>
      <c r="F241" s="48">
        <f>Data!F239</f>
        <v>30.7</v>
      </c>
      <c r="G241" s="49">
        <f>Data!G239</f>
        <v>33.016875365490463</v>
      </c>
      <c r="H241" s="48">
        <f>Data!H239</f>
        <v>1628</v>
      </c>
      <c r="I241">
        <f>Data!U239</f>
        <v>29.4</v>
      </c>
      <c r="J241">
        <f>Data!V239</f>
        <v>29.4</v>
      </c>
      <c r="K241" s="31">
        <f>Data!I239</f>
        <v>14.997696913864578</v>
      </c>
      <c r="L241" s="32">
        <f>Data!J239</f>
        <v>0.58799999999999997</v>
      </c>
      <c r="M241">
        <f>Data!M239</f>
        <v>382</v>
      </c>
      <c r="N241" s="31">
        <f t="shared" si="20"/>
        <v>11.230799999999999</v>
      </c>
      <c r="P241">
        <v>292</v>
      </c>
      <c r="Q241">
        <v>8.6</v>
      </c>
      <c r="R241" s="31">
        <f t="shared" si="21"/>
        <v>1.3082191780821917</v>
      </c>
      <c r="T241">
        <v>295</v>
      </c>
      <c r="U241">
        <v>11.2</v>
      </c>
      <c r="V241" s="31">
        <f t="shared" si="19"/>
        <v>1.2949152542372881</v>
      </c>
      <c r="X241">
        <v>264</v>
      </c>
      <c r="Y241" s="23">
        <v>11.9</v>
      </c>
      <c r="Z241" s="31">
        <f t="shared" si="23"/>
        <v>1.446969696969697</v>
      </c>
    </row>
    <row r="242" spans="1:26">
      <c r="A242" s="84">
        <f>Data!A240</f>
        <v>20</v>
      </c>
      <c r="B242" s="48">
        <f>Data!B240</f>
        <v>108.55</v>
      </c>
      <c r="C242" s="48">
        <f>Data!C240</f>
        <v>4.5999999999999996</v>
      </c>
      <c r="D242" s="48">
        <f>Data!D240</f>
        <v>271.85000000000002</v>
      </c>
      <c r="E242" s="48">
        <f>Data!E240</f>
        <v>200</v>
      </c>
      <c r="F242" s="48">
        <f>Data!F240</f>
        <v>30.7</v>
      </c>
      <c r="G242" s="49">
        <f>Data!G240</f>
        <v>33.016875365490463</v>
      </c>
      <c r="H242" s="48">
        <f>Data!H240</f>
        <v>1628</v>
      </c>
      <c r="I242">
        <f>Data!U240</f>
        <v>29.5</v>
      </c>
      <c r="J242">
        <f>Data!V240</f>
        <v>29.5</v>
      </c>
      <c r="K242" s="31">
        <f>Data!I240</f>
        <v>14.997696913864578</v>
      </c>
      <c r="L242" s="32">
        <f>Data!J240</f>
        <v>0.58799999999999997</v>
      </c>
      <c r="M242">
        <f>Data!M240</f>
        <v>362.6</v>
      </c>
      <c r="N242" s="31">
        <f t="shared" si="20"/>
        <v>10.6967</v>
      </c>
      <c r="P242">
        <v>292</v>
      </c>
      <c r="Q242">
        <v>8.6</v>
      </c>
      <c r="R242" s="31">
        <f t="shared" si="21"/>
        <v>1.2417808219178084</v>
      </c>
      <c r="T242">
        <v>296</v>
      </c>
      <c r="U242">
        <v>11.1</v>
      </c>
      <c r="V242" s="31">
        <f t="shared" si="19"/>
        <v>1.2250000000000001</v>
      </c>
      <c r="X242">
        <v>266</v>
      </c>
      <c r="Y242" s="23">
        <v>11.8</v>
      </c>
      <c r="Z242" s="31">
        <f t="shared" si="23"/>
        <v>1.3631578947368421</v>
      </c>
    </row>
    <row r="243" spans="1:26">
      <c r="A243" s="84">
        <f>Data!A241</f>
        <v>21</v>
      </c>
      <c r="B243" s="48">
        <f>Data!B241</f>
        <v>108.55</v>
      </c>
      <c r="C243" s="48">
        <f>Data!C241</f>
        <v>4.5999999999999996</v>
      </c>
      <c r="D243" s="48">
        <f>Data!D241</f>
        <v>271.85000000000002</v>
      </c>
      <c r="E243" s="48">
        <f>Data!E241</f>
        <v>200</v>
      </c>
      <c r="F243" s="48">
        <f>Data!F241</f>
        <v>30.7</v>
      </c>
      <c r="G243" s="49">
        <f>Data!G241</f>
        <v>33.016875365490463</v>
      </c>
      <c r="H243" s="48">
        <f>Data!H241</f>
        <v>1628</v>
      </c>
      <c r="I243">
        <f>Data!U241</f>
        <v>33.75</v>
      </c>
      <c r="J243">
        <f>Data!V241</f>
        <v>33.75</v>
      </c>
      <c r="K243" s="31">
        <f>Data!I241</f>
        <v>14.997696913864578</v>
      </c>
      <c r="L243" s="32">
        <f>Data!J241</f>
        <v>0.58799999999999997</v>
      </c>
      <c r="M243">
        <f>Data!M241</f>
        <v>362.6</v>
      </c>
      <c r="N243" s="31">
        <f t="shared" si="20"/>
        <v>12.23775</v>
      </c>
      <c r="P243">
        <v>270</v>
      </c>
      <c r="Q243">
        <v>9.1</v>
      </c>
      <c r="R243" s="31">
        <f t="shared" si="21"/>
        <v>1.3429629629629631</v>
      </c>
      <c r="T243">
        <v>272</v>
      </c>
      <c r="U243">
        <v>11.7</v>
      </c>
      <c r="V243" s="31">
        <f t="shared" si="19"/>
        <v>1.3330882352941178</v>
      </c>
      <c r="X243">
        <v>245</v>
      </c>
      <c r="Y243" s="23">
        <v>12.2</v>
      </c>
      <c r="Z243" s="31">
        <f t="shared" si="23"/>
        <v>1.48</v>
      </c>
    </row>
    <row r="244" spans="1:26">
      <c r="A244" s="84">
        <f>Data!A242</f>
        <v>22</v>
      </c>
      <c r="B244" s="48">
        <f>Data!B242</f>
        <v>108.55</v>
      </c>
      <c r="C244" s="48">
        <f>Data!C242</f>
        <v>4.5999999999999996</v>
      </c>
      <c r="D244" s="48">
        <f>Data!D242</f>
        <v>271.85000000000002</v>
      </c>
      <c r="E244" s="48">
        <f>Data!E242</f>
        <v>200</v>
      </c>
      <c r="F244" s="48">
        <f>Data!F242</f>
        <v>30.7</v>
      </c>
      <c r="G244" s="49">
        <f>Data!G242</f>
        <v>33.016875365490463</v>
      </c>
      <c r="H244" s="48">
        <f>Data!H242</f>
        <v>1628</v>
      </c>
      <c r="I244">
        <f>Data!U242</f>
        <v>33.9</v>
      </c>
      <c r="J244">
        <f>Data!V242</f>
        <v>33.9</v>
      </c>
      <c r="K244" s="31">
        <f>Data!I242</f>
        <v>14.997696913864578</v>
      </c>
      <c r="L244" s="32">
        <f>Data!J242</f>
        <v>0.58799999999999997</v>
      </c>
      <c r="M244">
        <f>Data!M242</f>
        <v>362.6</v>
      </c>
      <c r="N244" s="31">
        <f t="shared" si="20"/>
        <v>12.29214</v>
      </c>
      <c r="P244">
        <v>270</v>
      </c>
      <c r="Q244">
        <v>9.1</v>
      </c>
      <c r="R244" s="31">
        <f t="shared" si="21"/>
        <v>1.3429629629629631</v>
      </c>
      <c r="T244">
        <v>271</v>
      </c>
      <c r="U244">
        <v>11.7</v>
      </c>
      <c r="V244" s="31">
        <f t="shared" si="19"/>
        <v>1.3380073800738008</v>
      </c>
      <c r="X244">
        <v>244</v>
      </c>
      <c r="Y244" s="23">
        <v>12.3</v>
      </c>
      <c r="Z244" s="31">
        <f t="shared" si="23"/>
        <v>1.486065573770492</v>
      </c>
    </row>
    <row r="245" spans="1:26">
      <c r="A245" s="84">
        <f>Data!A243</f>
        <v>23</v>
      </c>
      <c r="B245" s="48">
        <f>Data!B243</f>
        <v>108.55</v>
      </c>
      <c r="C245" s="48">
        <f>Data!C243</f>
        <v>4.5999999999999996</v>
      </c>
      <c r="D245" s="48">
        <f>Data!D243</f>
        <v>271.85000000000002</v>
      </c>
      <c r="E245" s="48">
        <f>Data!E243</f>
        <v>200</v>
      </c>
      <c r="F245" s="48">
        <f>Data!F243</f>
        <v>30.7</v>
      </c>
      <c r="G245" s="49">
        <f>Data!G243</f>
        <v>33.016875365490463</v>
      </c>
      <c r="H245" s="48">
        <f>Data!H243</f>
        <v>1628</v>
      </c>
      <c r="I245">
        <f>Data!U243</f>
        <v>41.4</v>
      </c>
      <c r="J245">
        <f>Data!V243</f>
        <v>41.4</v>
      </c>
      <c r="K245" s="31">
        <f>Data!I243</f>
        <v>14.997696913864578</v>
      </c>
      <c r="L245" s="32">
        <f>Data!J243</f>
        <v>0.58799999999999997</v>
      </c>
      <c r="M245">
        <f>Data!M243</f>
        <v>303.8</v>
      </c>
      <c r="N245" s="31">
        <f t="shared" si="20"/>
        <v>12.57732</v>
      </c>
      <c r="P245">
        <v>237</v>
      </c>
      <c r="Q245">
        <v>9.8000000000000007</v>
      </c>
      <c r="R245" s="31">
        <f t="shared" si="21"/>
        <v>1.2818565400843882</v>
      </c>
      <c r="T245">
        <v>242</v>
      </c>
      <c r="U245">
        <v>12.3</v>
      </c>
      <c r="V245" s="31">
        <f t="shared" si="19"/>
        <v>1.2553719008264463</v>
      </c>
      <c r="X245">
        <v>220</v>
      </c>
      <c r="Y245" s="23">
        <v>12.7</v>
      </c>
      <c r="Z245" s="31">
        <f t="shared" si="23"/>
        <v>1.3809090909090909</v>
      </c>
    </row>
    <row r="246" spans="1:26">
      <c r="A246" s="84"/>
      <c r="B246" s="48"/>
      <c r="C246" s="48"/>
      <c r="D246" s="48"/>
      <c r="E246" s="48"/>
      <c r="F246" s="48"/>
      <c r="G246" s="49"/>
      <c r="H246" s="48"/>
      <c r="K246" s="31"/>
      <c r="L246" s="32"/>
      <c r="N246" s="31"/>
      <c r="Q246" s="34" t="s">
        <v>368</v>
      </c>
      <c r="R246" s="38">
        <f>AVERAGE(R215:R245)</f>
        <v>1.2704036431843937</v>
      </c>
      <c r="U246" s="34" t="s">
        <v>368</v>
      </c>
      <c r="V246" s="38">
        <f>AVERAGE(V215:V245)</f>
        <v>1.2834498669405907</v>
      </c>
      <c r="Y246" s="34" t="s">
        <v>368</v>
      </c>
      <c r="Z246" s="38">
        <f>AVERAGE(Z215:Z245)</f>
        <v>1.3458737641481493</v>
      </c>
    </row>
    <row r="247" spans="1:26">
      <c r="A247" s="85" t="s">
        <v>369</v>
      </c>
      <c r="B247" s="85" t="s">
        <v>267</v>
      </c>
      <c r="C247" s="48"/>
      <c r="D247" s="48"/>
      <c r="E247" s="48"/>
      <c r="F247" s="48"/>
      <c r="G247" s="49"/>
      <c r="H247" s="48"/>
      <c r="K247" s="31"/>
      <c r="L247" s="32"/>
      <c r="N247" s="31"/>
      <c r="Q247" t="s">
        <v>343</v>
      </c>
      <c r="R247" s="32">
        <f>STDEV(R215:R245)</f>
        <v>0.15178671844125796</v>
      </c>
      <c r="U247" t="s">
        <v>343</v>
      </c>
      <c r="V247" s="32">
        <f>STDEV(V215:V245)</f>
        <v>0.14897093234544076</v>
      </c>
      <c r="Y247" t="s">
        <v>344</v>
      </c>
      <c r="Z247" s="32">
        <f>STDEV(Z215:Z245)</f>
        <v>0.15664932832669126</v>
      </c>
    </row>
    <row r="248" spans="1:26">
      <c r="A248" s="44" t="s">
        <v>268</v>
      </c>
      <c r="B248" s="69">
        <v>166</v>
      </c>
      <c r="C248" s="70">
        <v>5</v>
      </c>
      <c r="D248" s="68">
        <v>277.33999999999997</v>
      </c>
      <c r="E248" s="41">
        <v>200</v>
      </c>
      <c r="F248" s="71">
        <v>38.207999999999998</v>
      </c>
      <c r="G248" s="49">
        <f>Data!G246</f>
        <v>34.820726843788734</v>
      </c>
      <c r="H248" s="48">
        <v>710</v>
      </c>
      <c r="I248" s="60">
        <v>10</v>
      </c>
      <c r="J248" s="60">
        <v>10</v>
      </c>
      <c r="K248" s="31">
        <f>Data!I246</f>
        <v>4.2771084337349397</v>
      </c>
      <c r="L248" s="32">
        <f>Data!J246</f>
        <v>0.18</v>
      </c>
      <c r="M248" s="65">
        <v>1641.5</v>
      </c>
      <c r="N248" s="31">
        <f>M248*I248/1000</f>
        <v>16.414999999999999</v>
      </c>
      <c r="P248">
        <v>1251</v>
      </c>
      <c r="Q248">
        <v>12.7</v>
      </c>
      <c r="R248" s="31">
        <f t="shared" si="21"/>
        <v>1.312150279776179</v>
      </c>
      <c r="T248">
        <v>1244</v>
      </c>
      <c r="U248">
        <v>13.2</v>
      </c>
      <c r="V248" s="31">
        <f t="shared" ref="V248:V299" si="26">M248/T248</f>
        <v>1.3195337620578778</v>
      </c>
      <c r="X248">
        <v>1205</v>
      </c>
      <c r="Y248" s="23">
        <v>15.7</v>
      </c>
      <c r="Z248" s="31">
        <f>M248/X248</f>
        <v>1.362240663900415</v>
      </c>
    </row>
    <row r="249" spans="1:26">
      <c r="A249" s="44" t="s">
        <v>269</v>
      </c>
      <c r="B249" s="69">
        <v>166</v>
      </c>
      <c r="C249" s="70">
        <v>5</v>
      </c>
      <c r="D249" s="68">
        <v>277.33999999999997</v>
      </c>
      <c r="E249" s="41">
        <v>200</v>
      </c>
      <c r="F249" s="71">
        <v>38.207999999999998</v>
      </c>
      <c r="G249" s="49">
        <f>Data!G247</f>
        <v>34.820726843788734</v>
      </c>
      <c r="H249" s="48">
        <v>710</v>
      </c>
      <c r="I249" s="64">
        <v>10</v>
      </c>
      <c r="J249" s="64">
        <v>10</v>
      </c>
      <c r="K249" s="31">
        <f>Data!I247</f>
        <v>4.2771084337349397</v>
      </c>
      <c r="L249" s="32">
        <f>Data!J247</f>
        <v>0.18</v>
      </c>
      <c r="M249" s="66">
        <v>1568</v>
      </c>
      <c r="N249" s="31">
        <f t="shared" ref="N249:N288" si="27">M249*I249/1000</f>
        <v>15.68</v>
      </c>
      <c r="P249">
        <v>1251</v>
      </c>
      <c r="Q249">
        <v>12.7</v>
      </c>
      <c r="R249" s="31">
        <f t="shared" si="21"/>
        <v>1.2533972821742605</v>
      </c>
      <c r="T249">
        <v>1244</v>
      </c>
      <c r="U249">
        <v>13.2</v>
      </c>
      <c r="V249" s="31">
        <f t="shared" si="26"/>
        <v>1.2604501607717042</v>
      </c>
      <c r="X249">
        <v>1205</v>
      </c>
      <c r="Y249" s="23">
        <v>15.7</v>
      </c>
      <c r="Z249" s="31">
        <f t="shared" ref="Z249:Z288" si="28">M249/X249</f>
        <v>1.3012448132780083</v>
      </c>
    </row>
    <row r="250" spans="1:26">
      <c r="A250" s="44" t="s">
        <v>270</v>
      </c>
      <c r="B250" s="69">
        <v>166</v>
      </c>
      <c r="C250" s="70">
        <v>5</v>
      </c>
      <c r="D250" s="68">
        <v>329.28</v>
      </c>
      <c r="E250" s="41">
        <v>200</v>
      </c>
      <c r="F250" s="71">
        <v>38.207999999999998</v>
      </c>
      <c r="G250" s="49">
        <f>Data!G248</f>
        <v>34.820726843788734</v>
      </c>
      <c r="H250" s="48">
        <v>710</v>
      </c>
      <c r="I250" s="64">
        <v>20</v>
      </c>
      <c r="J250" s="64">
        <v>20</v>
      </c>
      <c r="K250" s="31">
        <f>Data!I248</f>
        <v>4.2771084337349397</v>
      </c>
      <c r="L250" s="32">
        <f>Data!J248</f>
        <v>0.188</v>
      </c>
      <c r="M250" s="66">
        <v>1568</v>
      </c>
      <c r="N250" s="31">
        <f t="shared" si="27"/>
        <v>31.36</v>
      </c>
      <c r="P250">
        <v>1205</v>
      </c>
      <c r="Q250">
        <v>24.1</v>
      </c>
      <c r="R250" s="31">
        <f t="shared" si="21"/>
        <v>1.3012448132780083</v>
      </c>
      <c r="T250">
        <v>1189</v>
      </c>
      <c r="U250">
        <v>25</v>
      </c>
      <c r="V250" s="31">
        <f t="shared" si="26"/>
        <v>1.3187552565180825</v>
      </c>
      <c r="X250">
        <v>1153</v>
      </c>
      <c r="Y250" s="23">
        <v>27.2</v>
      </c>
      <c r="Z250" s="31">
        <f t="shared" si="28"/>
        <v>1.3599306157849089</v>
      </c>
    </row>
    <row r="251" spans="1:26">
      <c r="A251" s="44" t="s">
        <v>271</v>
      </c>
      <c r="B251" s="69">
        <v>166</v>
      </c>
      <c r="C251" s="70">
        <v>5</v>
      </c>
      <c r="D251" s="68">
        <v>294</v>
      </c>
      <c r="E251" s="41">
        <v>200</v>
      </c>
      <c r="F251" s="71">
        <v>41.096000000000004</v>
      </c>
      <c r="G251" s="49">
        <f>Data!G249</f>
        <v>35.459818953761385</v>
      </c>
      <c r="H251" s="48">
        <v>710</v>
      </c>
      <c r="I251" s="64">
        <v>20</v>
      </c>
      <c r="J251" s="64">
        <v>20</v>
      </c>
      <c r="K251" s="31">
        <f>Data!I249</f>
        <v>4.2771084337349397</v>
      </c>
      <c r="L251" s="32">
        <f>Data!J249</f>
        <v>0.186</v>
      </c>
      <c r="M251" s="66">
        <v>1568</v>
      </c>
      <c r="N251" s="31">
        <f t="shared" si="27"/>
        <v>31.36</v>
      </c>
      <c r="P251">
        <v>1176</v>
      </c>
      <c r="Q251">
        <v>23.5</v>
      </c>
      <c r="R251" s="31">
        <f t="shared" si="21"/>
        <v>1.3333333333333333</v>
      </c>
      <c r="T251">
        <v>1159</v>
      </c>
      <c r="U251">
        <v>24.4</v>
      </c>
      <c r="V251" s="31">
        <f t="shared" si="26"/>
        <v>1.3528904227782572</v>
      </c>
      <c r="X251">
        <v>1123</v>
      </c>
      <c r="Y251" s="23">
        <v>26.4</v>
      </c>
      <c r="Z251" s="31">
        <f t="shared" si="28"/>
        <v>1.3962600178094391</v>
      </c>
    </row>
    <row r="252" spans="1:26">
      <c r="A252" s="44" t="s">
        <v>272</v>
      </c>
      <c r="B252" s="69">
        <v>166</v>
      </c>
      <c r="C252" s="70">
        <v>5</v>
      </c>
      <c r="D252" s="68">
        <v>286.16000000000003</v>
      </c>
      <c r="E252" s="41">
        <v>200</v>
      </c>
      <c r="F252" s="71">
        <v>41.096000000000004</v>
      </c>
      <c r="G252" s="49">
        <f>Data!G250</f>
        <v>35.459818953761385</v>
      </c>
      <c r="H252" s="48">
        <v>710</v>
      </c>
      <c r="I252" s="64">
        <v>30</v>
      </c>
      <c r="J252" s="64">
        <v>30</v>
      </c>
      <c r="K252" s="31">
        <f>Data!I250</f>
        <v>4.2771084337349397</v>
      </c>
      <c r="L252" s="32">
        <f>Data!J250</f>
        <v>0.185</v>
      </c>
      <c r="M252" s="66">
        <v>1127</v>
      </c>
      <c r="N252" s="31">
        <f t="shared" si="27"/>
        <v>33.81</v>
      </c>
      <c r="P252">
        <v>1017</v>
      </c>
      <c r="Q252">
        <v>30.6</v>
      </c>
      <c r="R252" s="31">
        <f t="shared" si="21"/>
        <v>1.1081612586037364</v>
      </c>
      <c r="T252">
        <v>1002</v>
      </c>
      <c r="U252">
        <v>31.2</v>
      </c>
      <c r="V252" s="31">
        <f t="shared" si="26"/>
        <v>1.1247504990019961</v>
      </c>
      <c r="X252">
        <v>971</v>
      </c>
      <c r="Y252" s="23">
        <v>32.6</v>
      </c>
      <c r="Z252" s="31">
        <f t="shared" si="28"/>
        <v>1.160659114315139</v>
      </c>
    </row>
    <row r="253" spans="1:26">
      <c r="A253" s="44" t="s">
        <v>273</v>
      </c>
      <c r="B253" s="69">
        <v>166</v>
      </c>
      <c r="C253" s="70">
        <v>5</v>
      </c>
      <c r="D253" s="68">
        <v>248.92</v>
      </c>
      <c r="E253" s="41">
        <v>200</v>
      </c>
      <c r="F253" s="71">
        <v>41.096000000000004</v>
      </c>
      <c r="G253" s="49">
        <f>Data!G251</f>
        <v>35.459818953761385</v>
      </c>
      <c r="H253" s="48">
        <v>710</v>
      </c>
      <c r="I253" s="64">
        <v>30</v>
      </c>
      <c r="J253" s="64">
        <v>30</v>
      </c>
      <c r="K253" s="31">
        <f>Data!I251</f>
        <v>4.2771084337349397</v>
      </c>
      <c r="L253" s="32">
        <f>Data!J251</f>
        <v>0.17899999999999999</v>
      </c>
      <c r="M253" s="66">
        <v>1200.5</v>
      </c>
      <c r="N253" s="31">
        <f t="shared" si="27"/>
        <v>36.015000000000001</v>
      </c>
      <c r="P253">
        <v>947</v>
      </c>
      <c r="Q253">
        <v>28.5</v>
      </c>
      <c r="R253" s="31">
        <f t="shared" si="21"/>
        <v>1.267687434002112</v>
      </c>
      <c r="T253">
        <v>933</v>
      </c>
      <c r="U253">
        <v>29.1</v>
      </c>
      <c r="V253" s="31">
        <f t="shared" si="26"/>
        <v>1.2867095391211147</v>
      </c>
      <c r="X253">
        <v>902</v>
      </c>
      <c r="Y253" s="23">
        <v>30.4</v>
      </c>
      <c r="Z253" s="31">
        <f t="shared" si="28"/>
        <v>1.330931263858093</v>
      </c>
    </row>
    <row r="254" spans="1:26">
      <c r="A254" s="44" t="s">
        <v>274</v>
      </c>
      <c r="B254" s="69">
        <v>166</v>
      </c>
      <c r="C254" s="70">
        <v>5</v>
      </c>
      <c r="D254" s="68">
        <v>313.60000000000002</v>
      </c>
      <c r="E254" s="41">
        <v>200</v>
      </c>
      <c r="F254" s="71">
        <v>38.207999999999998</v>
      </c>
      <c r="G254" s="49">
        <f>Data!G252</f>
        <v>34.820726843788734</v>
      </c>
      <c r="H254" s="48">
        <v>710</v>
      </c>
      <c r="I254" s="64">
        <v>40</v>
      </c>
      <c r="J254" s="64">
        <v>40</v>
      </c>
      <c r="K254" s="31">
        <f>Data!I252</f>
        <v>4.2771084337349397</v>
      </c>
      <c r="L254" s="32">
        <f>Data!J252</f>
        <v>0.186</v>
      </c>
      <c r="M254" s="66">
        <v>1038.8</v>
      </c>
      <c r="N254" s="31">
        <f t="shared" si="27"/>
        <v>41.552</v>
      </c>
      <c r="P254">
        <v>911</v>
      </c>
      <c r="Q254">
        <v>36.4</v>
      </c>
      <c r="R254" s="31">
        <f t="shared" si="21"/>
        <v>1.1402854006586169</v>
      </c>
      <c r="T254">
        <v>895</v>
      </c>
      <c r="U254">
        <v>37.1</v>
      </c>
      <c r="V254" s="31">
        <f t="shared" si="26"/>
        <v>1.1606703910614524</v>
      </c>
      <c r="X254">
        <v>869</v>
      </c>
      <c r="Y254" s="23">
        <v>38.1</v>
      </c>
      <c r="Z254" s="31">
        <f t="shared" si="28"/>
        <v>1.1953970080552359</v>
      </c>
    </row>
    <row r="255" spans="1:26">
      <c r="A255" s="44" t="s">
        <v>275</v>
      </c>
      <c r="B255" s="69">
        <v>166</v>
      </c>
      <c r="C255" s="70">
        <v>5</v>
      </c>
      <c r="D255" s="68">
        <v>279.3</v>
      </c>
      <c r="E255" s="41">
        <v>200</v>
      </c>
      <c r="F255" s="71">
        <v>38.207999999999998</v>
      </c>
      <c r="G255" s="49">
        <f>Data!G253</f>
        <v>34.820726843788734</v>
      </c>
      <c r="H255" s="48">
        <v>710</v>
      </c>
      <c r="I255" s="64">
        <v>40</v>
      </c>
      <c r="J255" s="64">
        <v>40</v>
      </c>
      <c r="K255" s="31">
        <f>Data!I253</f>
        <v>4.2771084337349397</v>
      </c>
      <c r="L255" s="32">
        <f>Data!J253</f>
        <v>0.18099999999999999</v>
      </c>
      <c r="M255" s="67">
        <v>989.8</v>
      </c>
      <c r="N255" s="31">
        <f t="shared" si="27"/>
        <v>39.591999999999999</v>
      </c>
      <c r="P255">
        <v>852</v>
      </c>
      <c r="Q255">
        <v>34.1</v>
      </c>
      <c r="R255" s="31">
        <f t="shared" si="21"/>
        <v>1.1617370892018779</v>
      </c>
      <c r="T255">
        <v>838</v>
      </c>
      <c r="U255">
        <v>34.700000000000003</v>
      </c>
      <c r="V255" s="31">
        <f t="shared" si="26"/>
        <v>1.181145584725537</v>
      </c>
      <c r="X255">
        <v>812</v>
      </c>
      <c r="Y255" s="23">
        <v>35.6</v>
      </c>
      <c r="Z255" s="31">
        <f t="shared" si="28"/>
        <v>1.2189655172413794</v>
      </c>
    </row>
    <row r="256" spans="1:26">
      <c r="A256" s="44" t="s">
        <v>276</v>
      </c>
      <c r="B256" s="69">
        <v>166</v>
      </c>
      <c r="C256" s="70">
        <v>5</v>
      </c>
      <c r="D256" s="68">
        <v>279.3</v>
      </c>
      <c r="E256" s="41">
        <v>200</v>
      </c>
      <c r="F256" s="71">
        <v>38.207999999999998</v>
      </c>
      <c r="G256" s="49">
        <f>Data!G254</f>
        <v>34.820726843788734</v>
      </c>
      <c r="H256" s="48">
        <v>710</v>
      </c>
      <c r="I256" s="64">
        <v>60</v>
      </c>
      <c r="J256" s="64">
        <v>60</v>
      </c>
      <c r="K256" s="31">
        <f>Data!I254</f>
        <v>4.2771084337349397</v>
      </c>
      <c r="L256" s="32">
        <f>Data!J254</f>
        <v>0.18099999999999999</v>
      </c>
      <c r="M256" s="67">
        <v>735</v>
      </c>
      <c r="N256" s="31">
        <f t="shared" si="27"/>
        <v>44.1</v>
      </c>
      <c r="P256">
        <v>665</v>
      </c>
      <c r="Q256">
        <v>39.9</v>
      </c>
      <c r="R256" s="31">
        <f t="shared" si="21"/>
        <v>1.1052631578947369</v>
      </c>
      <c r="T256">
        <v>653</v>
      </c>
      <c r="U256">
        <v>40.200000000000003</v>
      </c>
      <c r="V256" s="31">
        <f t="shared" si="26"/>
        <v>1.1255742725880551</v>
      </c>
      <c r="X256">
        <v>635</v>
      </c>
      <c r="Y256" s="23">
        <v>40.6</v>
      </c>
      <c r="Z256" s="31">
        <f t="shared" si="28"/>
        <v>1.1574803149606299</v>
      </c>
    </row>
    <row r="257" spans="1:26">
      <c r="A257" s="44" t="s">
        <v>277</v>
      </c>
      <c r="B257" s="69">
        <v>166</v>
      </c>
      <c r="C257" s="70">
        <v>5</v>
      </c>
      <c r="D257" s="68">
        <v>295.95999999999998</v>
      </c>
      <c r="E257" s="41">
        <v>200</v>
      </c>
      <c r="F257" s="71">
        <v>38.207999999999998</v>
      </c>
      <c r="G257" s="49">
        <f>Data!G255</f>
        <v>34.820726843788734</v>
      </c>
      <c r="H257" s="48">
        <v>710</v>
      </c>
      <c r="I257" s="60">
        <v>60</v>
      </c>
      <c r="J257" s="60">
        <v>60</v>
      </c>
      <c r="K257" s="31">
        <f>Data!I255</f>
        <v>4.2771084337349397</v>
      </c>
      <c r="L257" s="32">
        <f>Data!J255</f>
        <v>0.183</v>
      </c>
      <c r="M257" s="65">
        <v>842.8</v>
      </c>
      <c r="N257" s="31">
        <f t="shared" si="27"/>
        <v>50.567999999999998</v>
      </c>
      <c r="P257">
        <v>689</v>
      </c>
      <c r="Q257">
        <v>41.4</v>
      </c>
      <c r="R257" s="31">
        <f t="shared" si="21"/>
        <v>1.2232220609579099</v>
      </c>
      <c r="T257">
        <v>676</v>
      </c>
      <c r="U257">
        <v>41.7</v>
      </c>
      <c r="V257" s="31">
        <f t="shared" si="26"/>
        <v>1.2467455621301775</v>
      </c>
      <c r="X257">
        <v>657</v>
      </c>
      <c r="Y257" s="23">
        <v>42.1</v>
      </c>
      <c r="Z257" s="31">
        <f t="shared" si="28"/>
        <v>1.282800608828006</v>
      </c>
    </row>
    <row r="258" spans="1:26">
      <c r="A258" s="44" t="s">
        <v>278</v>
      </c>
      <c r="B258" s="69">
        <v>166</v>
      </c>
      <c r="C258" s="70">
        <v>5</v>
      </c>
      <c r="D258" s="68">
        <v>295.95999999999998</v>
      </c>
      <c r="E258" s="41">
        <v>200</v>
      </c>
      <c r="F258" s="71">
        <v>41.096000000000004</v>
      </c>
      <c r="G258" s="49">
        <f>Data!G256</f>
        <v>35.459818953761385</v>
      </c>
      <c r="H258" s="48">
        <v>710</v>
      </c>
      <c r="I258" s="60">
        <v>100</v>
      </c>
      <c r="J258" s="60">
        <v>100</v>
      </c>
      <c r="K258" s="31">
        <f>Data!I256</f>
        <v>4.2771084337349397</v>
      </c>
      <c r="L258" s="32">
        <f>Data!J256</f>
        <v>0.186</v>
      </c>
      <c r="M258" s="65">
        <v>563.5</v>
      </c>
      <c r="N258" s="31">
        <f t="shared" si="27"/>
        <v>56.35</v>
      </c>
      <c r="P258">
        <v>460</v>
      </c>
      <c r="Q258" s="23">
        <v>46</v>
      </c>
      <c r="R258" s="31">
        <f t="shared" si="21"/>
        <v>1.2250000000000001</v>
      </c>
      <c r="T258">
        <v>452</v>
      </c>
      <c r="U258">
        <v>46.1</v>
      </c>
      <c r="V258" s="31">
        <f t="shared" si="26"/>
        <v>1.2466814159292035</v>
      </c>
      <c r="X258">
        <v>441</v>
      </c>
      <c r="Y258" s="23">
        <v>46.1</v>
      </c>
      <c r="Z258" s="31">
        <f t="shared" si="28"/>
        <v>1.2777777777777777</v>
      </c>
    </row>
    <row r="259" spans="1:26">
      <c r="A259" s="44" t="s">
        <v>279</v>
      </c>
      <c r="B259" s="69">
        <v>166</v>
      </c>
      <c r="C259" s="70">
        <v>5</v>
      </c>
      <c r="D259" s="68">
        <v>295.95999999999998</v>
      </c>
      <c r="E259" s="41">
        <v>200</v>
      </c>
      <c r="F259" s="71">
        <v>41.096000000000004</v>
      </c>
      <c r="G259" s="49">
        <f>Data!G257</f>
        <v>35.459818953761385</v>
      </c>
      <c r="H259" s="48">
        <v>710</v>
      </c>
      <c r="I259" s="57">
        <v>100</v>
      </c>
      <c r="J259" s="57">
        <v>100</v>
      </c>
      <c r="K259" s="31">
        <f>Data!I257</f>
        <v>4.2771084337349397</v>
      </c>
      <c r="L259" s="32">
        <f>Data!J257</f>
        <v>0.186</v>
      </c>
      <c r="M259" s="67">
        <v>509.6</v>
      </c>
      <c r="N259" s="31">
        <f t="shared" si="27"/>
        <v>50.96</v>
      </c>
      <c r="P259">
        <v>460</v>
      </c>
      <c r="Q259" s="23">
        <v>46</v>
      </c>
      <c r="R259" s="31">
        <f t="shared" si="21"/>
        <v>1.1078260869565217</v>
      </c>
      <c r="T259">
        <v>453</v>
      </c>
      <c r="U259">
        <v>46.1</v>
      </c>
      <c r="V259" s="31">
        <f t="shared" si="26"/>
        <v>1.1249448123620309</v>
      </c>
      <c r="X259">
        <v>442</v>
      </c>
      <c r="Y259" s="23">
        <v>46.1</v>
      </c>
      <c r="Z259" s="31">
        <f t="shared" si="28"/>
        <v>1.1529411764705884</v>
      </c>
    </row>
    <row r="260" spans="1:26">
      <c r="A260" s="44" t="s">
        <v>280</v>
      </c>
      <c r="B260" s="69">
        <v>166</v>
      </c>
      <c r="C260" s="70">
        <v>5</v>
      </c>
      <c r="D260" s="68">
        <v>289.10000000000002</v>
      </c>
      <c r="E260" s="41">
        <v>200</v>
      </c>
      <c r="F260" s="71">
        <v>41.096000000000004</v>
      </c>
      <c r="G260" s="49">
        <f>Data!G258</f>
        <v>35.459818953761385</v>
      </c>
      <c r="H260" s="48">
        <v>870</v>
      </c>
      <c r="I260" s="57">
        <v>20</v>
      </c>
      <c r="J260" s="57">
        <v>20</v>
      </c>
      <c r="K260" s="31">
        <f>Data!I258</f>
        <v>5.2409638554216871</v>
      </c>
      <c r="L260" s="32">
        <f>Data!J258</f>
        <v>0.22700000000000001</v>
      </c>
      <c r="M260" s="67">
        <v>1430.8</v>
      </c>
      <c r="N260" s="31">
        <f t="shared" si="27"/>
        <v>28.616</v>
      </c>
      <c r="P260">
        <v>1160</v>
      </c>
      <c r="Q260">
        <v>23.2</v>
      </c>
      <c r="R260" s="31">
        <f t="shared" si="21"/>
        <v>1.2334482758620688</v>
      </c>
      <c r="T260">
        <v>1138</v>
      </c>
      <c r="U260">
        <v>24.4</v>
      </c>
      <c r="V260" s="31">
        <f t="shared" si="26"/>
        <v>1.2572934973637961</v>
      </c>
      <c r="X260">
        <v>1092</v>
      </c>
      <c r="Y260" s="23">
        <v>26.8</v>
      </c>
      <c r="Z260" s="31">
        <f t="shared" si="28"/>
        <v>1.3102564102564103</v>
      </c>
    </row>
    <row r="261" spans="1:26">
      <c r="A261" s="44" t="s">
        <v>281</v>
      </c>
      <c r="B261" s="69">
        <v>166</v>
      </c>
      <c r="C261" s="70">
        <v>5</v>
      </c>
      <c r="D261" s="68">
        <v>295.95999999999998</v>
      </c>
      <c r="E261" s="41">
        <v>200</v>
      </c>
      <c r="F261" s="71">
        <v>41.096000000000004</v>
      </c>
      <c r="G261" s="49">
        <f>Data!G259</f>
        <v>35.459818953761385</v>
      </c>
      <c r="H261" s="48">
        <v>870</v>
      </c>
      <c r="I261" s="57">
        <v>20</v>
      </c>
      <c r="J261" s="57">
        <v>20</v>
      </c>
      <c r="K261" s="31">
        <f>Data!I259</f>
        <v>5.2409638554216871</v>
      </c>
      <c r="L261" s="32">
        <f>Data!J259</f>
        <v>0.22800000000000001</v>
      </c>
      <c r="M261" s="67">
        <v>1523.9</v>
      </c>
      <c r="N261" s="31">
        <f t="shared" si="27"/>
        <v>30.478000000000002</v>
      </c>
      <c r="P261">
        <v>1173</v>
      </c>
      <c r="Q261">
        <v>23.5</v>
      </c>
      <c r="R261" s="31">
        <f t="shared" si="21"/>
        <v>1.299147485080989</v>
      </c>
      <c r="T261">
        <v>1151</v>
      </c>
      <c r="U261">
        <v>24.7</v>
      </c>
      <c r="V261" s="31">
        <f t="shared" si="26"/>
        <v>1.323979148566464</v>
      </c>
      <c r="X261">
        <v>1105</v>
      </c>
      <c r="Y261" s="23">
        <v>27.2</v>
      </c>
      <c r="Z261" s="31">
        <f t="shared" si="28"/>
        <v>1.3790950226244345</v>
      </c>
    </row>
    <row r="262" spans="1:26">
      <c r="A262" s="44" t="s">
        <v>282</v>
      </c>
      <c r="B262" s="69">
        <v>166</v>
      </c>
      <c r="C262" s="70">
        <v>5</v>
      </c>
      <c r="D262" s="68">
        <v>297.92</v>
      </c>
      <c r="E262" s="41">
        <v>200</v>
      </c>
      <c r="F262" s="71">
        <v>41.096000000000004</v>
      </c>
      <c r="G262" s="49">
        <f>Data!G260</f>
        <v>35.459818953761385</v>
      </c>
      <c r="H262" s="48">
        <v>870</v>
      </c>
      <c r="I262" s="57">
        <v>40</v>
      </c>
      <c r="J262" s="57">
        <v>40</v>
      </c>
      <c r="K262" s="31">
        <f>Data!I260</f>
        <v>5.2409638554216871</v>
      </c>
      <c r="L262" s="32">
        <f>Data!J260</f>
        <v>0.22900000000000001</v>
      </c>
      <c r="M262" s="67">
        <v>1019.2</v>
      </c>
      <c r="N262" s="31">
        <f t="shared" si="27"/>
        <v>40.768000000000001</v>
      </c>
      <c r="P262">
        <v>909</v>
      </c>
      <c r="Q262">
        <v>36.299999999999997</v>
      </c>
      <c r="R262" s="31">
        <f t="shared" si="21"/>
        <v>1.1212321232123212</v>
      </c>
      <c r="T262">
        <v>885</v>
      </c>
      <c r="U262">
        <v>37.200000000000003</v>
      </c>
      <c r="V262" s="31">
        <f t="shared" si="26"/>
        <v>1.1516384180790962</v>
      </c>
      <c r="X262">
        <v>852</v>
      </c>
      <c r="Y262" s="23">
        <v>38.4</v>
      </c>
      <c r="Z262" s="31">
        <f t="shared" si="28"/>
        <v>1.1962441314553991</v>
      </c>
    </row>
    <row r="263" spans="1:26">
      <c r="A263" s="44" t="s">
        <v>283</v>
      </c>
      <c r="B263" s="69">
        <v>166</v>
      </c>
      <c r="C263" s="70">
        <v>5</v>
      </c>
      <c r="D263" s="68">
        <v>279.3</v>
      </c>
      <c r="E263" s="41">
        <v>200</v>
      </c>
      <c r="F263" s="71">
        <v>41.096000000000004</v>
      </c>
      <c r="G263" s="49">
        <f>Data!G261</f>
        <v>35.459818953761385</v>
      </c>
      <c r="H263" s="48">
        <v>870</v>
      </c>
      <c r="I263" s="57">
        <v>40</v>
      </c>
      <c r="J263" s="57">
        <v>40</v>
      </c>
      <c r="K263" s="31">
        <f>Data!I261</f>
        <v>5.2409638554216871</v>
      </c>
      <c r="L263" s="32">
        <f>Data!J261</f>
        <v>0.22500000000000001</v>
      </c>
      <c r="M263" s="67">
        <v>1038.8</v>
      </c>
      <c r="N263" s="31">
        <f t="shared" si="27"/>
        <v>41.552</v>
      </c>
      <c r="P263">
        <v>877</v>
      </c>
      <c r="Q263">
        <v>35.1</v>
      </c>
      <c r="R263" s="31">
        <f t="shared" si="21"/>
        <v>1.1844925883694413</v>
      </c>
      <c r="T263">
        <v>854</v>
      </c>
      <c r="U263">
        <v>35.9</v>
      </c>
      <c r="V263" s="31">
        <f t="shared" si="26"/>
        <v>1.2163934426229508</v>
      </c>
      <c r="X263">
        <v>821</v>
      </c>
      <c r="Y263" s="23">
        <v>37</v>
      </c>
      <c r="Z263" s="31">
        <f t="shared" si="28"/>
        <v>1.2652862362971984</v>
      </c>
    </row>
    <row r="264" spans="1:26">
      <c r="A264" s="44" t="s">
        <v>284</v>
      </c>
      <c r="B264" s="69">
        <v>166</v>
      </c>
      <c r="C264" s="70">
        <v>5</v>
      </c>
      <c r="D264" s="68">
        <v>295.95999999999998</v>
      </c>
      <c r="E264" s="41">
        <v>200</v>
      </c>
      <c r="F264" s="71">
        <v>41.096000000000004</v>
      </c>
      <c r="G264" s="49">
        <f>Data!G262</f>
        <v>35.459818953761385</v>
      </c>
      <c r="H264" s="48">
        <v>870</v>
      </c>
      <c r="I264" s="57">
        <v>60</v>
      </c>
      <c r="J264" s="57">
        <v>60</v>
      </c>
      <c r="K264" s="31">
        <f>Data!I262</f>
        <v>5.2409638554216871</v>
      </c>
      <c r="L264" s="32">
        <f>Data!J262</f>
        <v>0.22800000000000001</v>
      </c>
      <c r="M264" s="67">
        <v>815.36</v>
      </c>
      <c r="N264" s="31">
        <f t="shared" si="27"/>
        <v>48.921599999999998</v>
      </c>
      <c r="P264">
        <v>705</v>
      </c>
      <c r="Q264">
        <v>42.3</v>
      </c>
      <c r="R264" s="31">
        <f t="shared" si="21"/>
        <v>1.1565390070921986</v>
      </c>
      <c r="T264">
        <v>685</v>
      </c>
      <c r="U264">
        <v>42.8</v>
      </c>
      <c r="V264" s="31">
        <f t="shared" si="26"/>
        <v>1.1903065693430657</v>
      </c>
      <c r="X264">
        <v>662</v>
      </c>
      <c r="Y264" s="23">
        <v>43.3</v>
      </c>
      <c r="Z264" s="31">
        <f t="shared" si="28"/>
        <v>1.2316616314199396</v>
      </c>
    </row>
    <row r="265" spans="1:26">
      <c r="A265" s="44" t="s">
        <v>285</v>
      </c>
      <c r="B265" s="69">
        <v>166</v>
      </c>
      <c r="C265" s="70">
        <v>5</v>
      </c>
      <c r="D265" s="68">
        <v>295.95999999999998</v>
      </c>
      <c r="E265" s="41">
        <v>200</v>
      </c>
      <c r="F265" s="71">
        <v>41.096000000000004</v>
      </c>
      <c r="G265" s="49">
        <f>Data!G263</f>
        <v>35.459818953761385</v>
      </c>
      <c r="H265" s="48">
        <v>870</v>
      </c>
      <c r="I265" s="57">
        <v>60</v>
      </c>
      <c r="J265" s="57">
        <v>60</v>
      </c>
      <c r="K265" s="31">
        <f>Data!I263</f>
        <v>5.2409638554216871</v>
      </c>
      <c r="L265" s="32">
        <f>Data!J263</f>
        <v>0.22800000000000001</v>
      </c>
      <c r="M265" s="65">
        <v>798.7</v>
      </c>
      <c r="N265" s="31">
        <f t="shared" si="27"/>
        <v>47.921999999999997</v>
      </c>
      <c r="P265">
        <v>705</v>
      </c>
      <c r="Q265">
        <v>42.3</v>
      </c>
      <c r="R265" s="31">
        <f t="shared" si="21"/>
        <v>1.1329078014184397</v>
      </c>
      <c r="T265">
        <v>685</v>
      </c>
      <c r="U265">
        <v>42.8</v>
      </c>
      <c r="V265" s="31">
        <f t="shared" si="26"/>
        <v>1.1659854014598541</v>
      </c>
      <c r="X265">
        <v>661</v>
      </c>
      <c r="Y265" s="23">
        <v>43.3</v>
      </c>
      <c r="Z265" s="31">
        <f t="shared" si="28"/>
        <v>1.208320726172466</v>
      </c>
    </row>
    <row r="266" spans="1:26">
      <c r="A266" s="44" t="s">
        <v>286</v>
      </c>
      <c r="B266" s="69">
        <v>166</v>
      </c>
      <c r="C266" s="70">
        <v>5</v>
      </c>
      <c r="D266" s="68">
        <v>313.60000000000002</v>
      </c>
      <c r="E266" s="41">
        <v>200</v>
      </c>
      <c r="F266" s="71">
        <v>41.096000000000004</v>
      </c>
      <c r="G266" s="49">
        <f>Data!G264</f>
        <v>35.459818953761385</v>
      </c>
      <c r="H266" s="48">
        <v>870</v>
      </c>
      <c r="I266" s="60">
        <v>100</v>
      </c>
      <c r="J266" s="60">
        <v>100</v>
      </c>
      <c r="K266" s="31">
        <f>Data!I264</f>
        <v>5.2409638554216871</v>
      </c>
      <c r="L266" s="32">
        <f>Data!J264</f>
        <v>0.23100000000000001</v>
      </c>
      <c r="M266" s="65">
        <v>509.6</v>
      </c>
      <c r="N266" s="31">
        <f t="shared" si="27"/>
        <v>50.96</v>
      </c>
      <c r="P266">
        <v>477</v>
      </c>
      <c r="Q266">
        <v>47.8</v>
      </c>
      <c r="R266" s="31">
        <f t="shared" si="21"/>
        <v>1.0683438155136269</v>
      </c>
      <c r="T266">
        <v>466</v>
      </c>
      <c r="U266">
        <v>47.8</v>
      </c>
      <c r="V266" s="31">
        <f t="shared" si="26"/>
        <v>1.0935622317596567</v>
      </c>
      <c r="X266">
        <v>453</v>
      </c>
      <c r="Y266" s="23">
        <v>47.9</v>
      </c>
      <c r="Z266" s="31">
        <f t="shared" si="28"/>
        <v>1.1249448123620309</v>
      </c>
    </row>
    <row r="267" spans="1:26">
      <c r="A267" s="44" t="s">
        <v>287</v>
      </c>
      <c r="B267" s="69">
        <v>166</v>
      </c>
      <c r="C267" s="70">
        <v>5</v>
      </c>
      <c r="D267" s="68">
        <v>303.8</v>
      </c>
      <c r="E267" s="41">
        <v>200</v>
      </c>
      <c r="F267" s="71">
        <v>41.096000000000004</v>
      </c>
      <c r="G267" s="49">
        <f>Data!G265</f>
        <v>35.459818953761385</v>
      </c>
      <c r="H267" s="48">
        <v>870</v>
      </c>
      <c r="I267" s="60">
        <v>100</v>
      </c>
      <c r="J267" s="60">
        <v>100</v>
      </c>
      <c r="K267" s="31">
        <f>Data!I265</f>
        <v>5.2409638554216871</v>
      </c>
      <c r="L267" s="32">
        <f>Data!J265</f>
        <v>0.23</v>
      </c>
      <c r="M267" s="65">
        <v>490</v>
      </c>
      <c r="N267" s="31">
        <f t="shared" si="27"/>
        <v>49</v>
      </c>
      <c r="P267">
        <v>467</v>
      </c>
      <c r="Q267">
        <v>46.7</v>
      </c>
      <c r="R267" s="31">
        <f t="shared" si="21"/>
        <v>1.0492505353319057</v>
      </c>
      <c r="T267">
        <v>456</v>
      </c>
      <c r="U267">
        <v>46.8</v>
      </c>
      <c r="V267" s="31">
        <f t="shared" si="26"/>
        <v>1.0745614035087718</v>
      </c>
      <c r="X267">
        <v>444</v>
      </c>
      <c r="Y267" s="23">
        <v>46.8</v>
      </c>
      <c r="Z267" s="31">
        <f t="shared" si="28"/>
        <v>1.1036036036036037</v>
      </c>
    </row>
    <row r="268" spans="1:26">
      <c r="A268" s="44" t="s">
        <v>288</v>
      </c>
      <c r="B268" s="69">
        <v>166</v>
      </c>
      <c r="C268" s="70">
        <v>5</v>
      </c>
      <c r="D268" s="68">
        <v>295.95999999999998</v>
      </c>
      <c r="E268" s="41">
        <v>200</v>
      </c>
      <c r="F268" s="71">
        <v>41.096000000000004</v>
      </c>
      <c r="G268" s="49">
        <f>Data!G266</f>
        <v>35.459818953761385</v>
      </c>
      <c r="H268" s="48">
        <v>1700</v>
      </c>
      <c r="I268" s="60">
        <v>20</v>
      </c>
      <c r="J268" s="60">
        <v>20</v>
      </c>
      <c r="K268" s="31">
        <f>Data!I266</f>
        <v>10.240963855421686</v>
      </c>
      <c r="L268" s="32">
        <f>Data!J266</f>
        <v>0.44600000000000001</v>
      </c>
      <c r="M268" s="65">
        <v>1274</v>
      </c>
      <c r="N268" s="31">
        <f t="shared" si="27"/>
        <v>25.48</v>
      </c>
      <c r="P268">
        <v>1041</v>
      </c>
      <c r="Q268">
        <v>20.8</v>
      </c>
      <c r="R268" s="31">
        <f t="shared" si="21"/>
        <v>1.2238232468780019</v>
      </c>
      <c r="T268">
        <v>1049</v>
      </c>
      <c r="U268">
        <v>26</v>
      </c>
      <c r="V268" s="31">
        <f t="shared" si="26"/>
        <v>1.2144899904671116</v>
      </c>
      <c r="X268">
        <v>958</v>
      </c>
      <c r="Y268" s="23">
        <v>30.4</v>
      </c>
      <c r="Z268" s="31">
        <f t="shared" si="28"/>
        <v>1.3298538622129437</v>
      </c>
    </row>
    <row r="269" spans="1:26">
      <c r="A269" s="44" t="s">
        <v>289</v>
      </c>
      <c r="B269" s="69">
        <v>166</v>
      </c>
      <c r="C269" s="70">
        <v>5</v>
      </c>
      <c r="D269" s="68">
        <v>294</v>
      </c>
      <c r="E269" s="41">
        <v>200</v>
      </c>
      <c r="F269" s="71">
        <v>41.096000000000004</v>
      </c>
      <c r="G269" s="49">
        <f>Data!G267</f>
        <v>35.459818953761385</v>
      </c>
      <c r="H269" s="48">
        <v>1700</v>
      </c>
      <c r="I269" s="60">
        <v>20</v>
      </c>
      <c r="J269" s="60">
        <v>20</v>
      </c>
      <c r="K269" s="31">
        <f>Data!I267</f>
        <v>10.240963855421686</v>
      </c>
      <c r="L269" s="32">
        <f>Data!J267</f>
        <v>0.44500000000000001</v>
      </c>
      <c r="M269" s="65">
        <v>1176</v>
      </c>
      <c r="N269" s="31">
        <f t="shared" si="27"/>
        <v>23.52</v>
      </c>
      <c r="P269">
        <v>1037</v>
      </c>
      <c r="Q269">
        <v>20.7</v>
      </c>
      <c r="R269" s="31">
        <f t="shared" si="21"/>
        <v>1.1340405014464803</v>
      </c>
      <c r="T269">
        <v>1052</v>
      </c>
      <c r="U269">
        <v>25.6</v>
      </c>
      <c r="V269" s="31">
        <f t="shared" si="26"/>
        <v>1.1178707224334601</v>
      </c>
      <c r="X269">
        <v>961</v>
      </c>
      <c r="Y269" s="23">
        <v>30.1</v>
      </c>
      <c r="Z269" s="31">
        <f t="shared" si="28"/>
        <v>1.2237252861602497</v>
      </c>
    </row>
    <row r="270" spans="1:26">
      <c r="A270" s="44" t="s">
        <v>290</v>
      </c>
      <c r="B270" s="69">
        <v>166</v>
      </c>
      <c r="C270" s="70">
        <v>5</v>
      </c>
      <c r="D270" s="68">
        <v>294</v>
      </c>
      <c r="E270" s="41">
        <v>200</v>
      </c>
      <c r="F270" s="71">
        <v>41.096000000000004</v>
      </c>
      <c r="G270" s="49">
        <f>Data!G268</f>
        <v>35.459818953761385</v>
      </c>
      <c r="H270" s="48">
        <v>1700</v>
      </c>
      <c r="I270" s="60">
        <v>40</v>
      </c>
      <c r="J270" s="60">
        <v>40</v>
      </c>
      <c r="K270" s="31">
        <f>Data!I268</f>
        <v>10.240963855421686</v>
      </c>
      <c r="L270" s="32">
        <f>Data!J268</f>
        <v>0.44500000000000001</v>
      </c>
      <c r="M270" s="65">
        <v>872.2</v>
      </c>
      <c r="N270" s="31">
        <f t="shared" si="27"/>
        <v>34.887999999999998</v>
      </c>
      <c r="P270">
        <v>771</v>
      </c>
      <c r="Q270">
        <v>37.5</v>
      </c>
      <c r="R270" s="31">
        <f t="shared" si="21"/>
        <v>1.1312581063553826</v>
      </c>
      <c r="T270">
        <v>791</v>
      </c>
      <c r="U270">
        <v>36.799999999999997</v>
      </c>
      <c r="V270" s="31">
        <f t="shared" si="26"/>
        <v>1.1026548672566372</v>
      </c>
      <c r="X270">
        <v>729</v>
      </c>
      <c r="Y270" s="23">
        <v>38.799999999999997</v>
      </c>
      <c r="Z270" s="31">
        <f t="shared" si="28"/>
        <v>1.1964334705075446</v>
      </c>
    </row>
    <row r="271" spans="1:26">
      <c r="A271" s="44" t="s">
        <v>291</v>
      </c>
      <c r="B271" s="69">
        <v>166</v>
      </c>
      <c r="C271" s="70">
        <v>5</v>
      </c>
      <c r="D271" s="68">
        <v>294</v>
      </c>
      <c r="E271" s="41">
        <v>200</v>
      </c>
      <c r="F271" s="71">
        <v>41.096000000000004</v>
      </c>
      <c r="G271" s="49">
        <f>Data!G269</f>
        <v>35.459818953761385</v>
      </c>
      <c r="H271" s="48">
        <v>1700</v>
      </c>
      <c r="I271" s="60">
        <v>40</v>
      </c>
      <c r="J271" s="60">
        <v>40</v>
      </c>
      <c r="K271" s="31">
        <f>Data!I269</f>
        <v>10.240963855421686</v>
      </c>
      <c r="L271" s="32">
        <f>Data!J269</f>
        <v>0.44500000000000001</v>
      </c>
      <c r="M271" s="65">
        <v>886.9</v>
      </c>
      <c r="N271" s="31">
        <f t="shared" si="27"/>
        <v>35.475999999999999</v>
      </c>
      <c r="P271">
        <v>771</v>
      </c>
      <c r="Q271">
        <v>37.5</v>
      </c>
      <c r="R271" s="31">
        <f t="shared" si="21"/>
        <v>1.1503242542153047</v>
      </c>
      <c r="T271">
        <v>789</v>
      </c>
      <c r="U271">
        <v>36.9</v>
      </c>
      <c r="V271" s="31">
        <f t="shared" si="26"/>
        <v>1.1240811153358681</v>
      </c>
      <c r="X271">
        <v>729</v>
      </c>
      <c r="Y271" s="23">
        <v>38.799999999999997</v>
      </c>
      <c r="Z271" s="31">
        <f t="shared" si="28"/>
        <v>1.2165980795610425</v>
      </c>
    </row>
    <row r="272" spans="1:26">
      <c r="A272" s="44" t="s">
        <v>292</v>
      </c>
      <c r="B272" s="69">
        <v>166</v>
      </c>
      <c r="C272" s="70">
        <v>5</v>
      </c>
      <c r="D272" s="68">
        <v>294</v>
      </c>
      <c r="E272" s="41">
        <v>200</v>
      </c>
      <c r="F272" s="71">
        <v>41.096000000000004</v>
      </c>
      <c r="G272" s="49">
        <f>Data!G270</f>
        <v>35.459818953761385</v>
      </c>
      <c r="H272" s="48">
        <v>1700</v>
      </c>
      <c r="I272" s="60">
        <v>60</v>
      </c>
      <c r="J272" s="60">
        <v>60</v>
      </c>
      <c r="K272" s="31">
        <f>Data!I270</f>
        <v>10.240963855421686</v>
      </c>
      <c r="L272" s="32">
        <f>Data!J270</f>
        <v>0.44500000000000001</v>
      </c>
      <c r="M272" s="65">
        <v>686</v>
      </c>
      <c r="N272" s="31">
        <f t="shared" si="27"/>
        <v>41.16</v>
      </c>
      <c r="P272">
        <v>670</v>
      </c>
      <c r="Q272">
        <v>40.299999999999997</v>
      </c>
      <c r="R272" s="31">
        <f t="shared" si="21"/>
        <v>1.0238805970149254</v>
      </c>
      <c r="T272">
        <v>614</v>
      </c>
      <c r="U272">
        <v>41.6</v>
      </c>
      <c r="V272" s="31">
        <f t="shared" si="26"/>
        <v>1.1172638436482085</v>
      </c>
      <c r="X272">
        <v>572</v>
      </c>
      <c r="Y272" s="23">
        <v>42.4</v>
      </c>
      <c r="Z272" s="31">
        <f t="shared" si="28"/>
        <v>1.1993006993006994</v>
      </c>
    </row>
    <row r="273" spans="1:26">
      <c r="A273" s="44" t="s">
        <v>293</v>
      </c>
      <c r="B273" s="69">
        <v>166</v>
      </c>
      <c r="C273" s="70">
        <v>5</v>
      </c>
      <c r="D273" s="68">
        <v>294</v>
      </c>
      <c r="E273" s="41">
        <v>200</v>
      </c>
      <c r="F273" s="71">
        <v>41.096000000000004</v>
      </c>
      <c r="G273" s="49">
        <f>Data!G271</f>
        <v>35.459818953761385</v>
      </c>
      <c r="H273" s="48">
        <v>1700</v>
      </c>
      <c r="I273" s="60">
        <v>60</v>
      </c>
      <c r="J273" s="60">
        <v>60</v>
      </c>
      <c r="K273" s="31">
        <f>Data!I271</f>
        <v>10.240963855421686</v>
      </c>
      <c r="L273" s="32">
        <f>Data!J271</f>
        <v>0.44500000000000001</v>
      </c>
      <c r="M273" s="65">
        <v>686</v>
      </c>
      <c r="N273" s="31">
        <f t="shared" si="27"/>
        <v>41.16</v>
      </c>
      <c r="P273">
        <v>670</v>
      </c>
      <c r="Q273">
        <v>40.299999999999997</v>
      </c>
      <c r="R273" s="31">
        <f t="shared" si="21"/>
        <v>1.0238805970149254</v>
      </c>
      <c r="T273">
        <v>614</v>
      </c>
      <c r="U273">
        <v>41.6</v>
      </c>
      <c r="V273" s="31">
        <f t="shared" si="26"/>
        <v>1.1172638436482085</v>
      </c>
      <c r="X273">
        <v>572</v>
      </c>
      <c r="Y273" s="23">
        <v>42.4</v>
      </c>
      <c r="Z273" s="31">
        <f t="shared" si="28"/>
        <v>1.1993006993006994</v>
      </c>
    </row>
    <row r="274" spans="1:26">
      <c r="A274" s="44" t="s">
        <v>294</v>
      </c>
      <c r="B274" s="69">
        <v>166</v>
      </c>
      <c r="C274" s="70">
        <v>5</v>
      </c>
      <c r="D274" s="68">
        <v>295.95999999999998</v>
      </c>
      <c r="E274" s="41">
        <v>200</v>
      </c>
      <c r="F274" s="71">
        <v>41.096000000000004</v>
      </c>
      <c r="G274" s="49">
        <f>Data!G272</f>
        <v>35.459818953761385</v>
      </c>
      <c r="H274" s="48">
        <v>1700</v>
      </c>
      <c r="I274" s="60">
        <v>100</v>
      </c>
      <c r="J274" s="60">
        <v>100</v>
      </c>
      <c r="K274" s="31">
        <f>Data!I272</f>
        <v>10.240963855421686</v>
      </c>
      <c r="L274" s="32">
        <f>Data!J272</f>
        <v>0.44600000000000001</v>
      </c>
      <c r="M274" s="65">
        <v>468.44</v>
      </c>
      <c r="N274" s="31">
        <f t="shared" si="27"/>
        <v>46.844000000000001</v>
      </c>
      <c r="P274">
        <v>441</v>
      </c>
      <c r="Q274">
        <v>44.2</v>
      </c>
      <c r="R274" s="31">
        <f t="shared" si="21"/>
        <v>1.0622222222222222</v>
      </c>
      <c r="T274">
        <v>409</v>
      </c>
      <c r="U274">
        <v>44.5</v>
      </c>
      <c r="V274" s="31">
        <f t="shared" si="26"/>
        <v>1.1453300733496332</v>
      </c>
      <c r="X274">
        <v>387</v>
      </c>
      <c r="Y274" s="23">
        <v>44.5</v>
      </c>
      <c r="Z274" s="31">
        <f t="shared" si="28"/>
        <v>1.2104392764857881</v>
      </c>
    </row>
    <row r="275" spans="1:26">
      <c r="A275" s="44" t="s">
        <v>295</v>
      </c>
      <c r="B275" s="69">
        <v>166</v>
      </c>
      <c r="C275" s="70">
        <v>5</v>
      </c>
      <c r="D275" s="68">
        <v>329.28</v>
      </c>
      <c r="E275" s="41">
        <v>200</v>
      </c>
      <c r="F275" s="71">
        <v>27.8</v>
      </c>
      <c r="G275" s="49">
        <f>Data!G273</f>
        <v>32.254297606572415</v>
      </c>
      <c r="H275">
        <v>2700</v>
      </c>
      <c r="I275" s="60">
        <v>20</v>
      </c>
      <c r="J275" s="60">
        <v>20</v>
      </c>
      <c r="K275" s="31">
        <f>Data!I273</f>
        <v>16.265060240963855</v>
      </c>
      <c r="L275" s="32">
        <f>Data!J273</f>
        <v>0.67600000000000005</v>
      </c>
      <c r="M275" s="65">
        <v>808.5</v>
      </c>
      <c r="N275" s="31">
        <f t="shared" si="27"/>
        <v>16.170000000000002</v>
      </c>
      <c r="P275">
        <v>818</v>
      </c>
      <c r="Q275">
        <v>16.399999999999999</v>
      </c>
      <c r="R275" s="31">
        <f t="shared" si="21"/>
        <v>0.98838630806845962</v>
      </c>
      <c r="T275">
        <v>842</v>
      </c>
      <c r="U275">
        <v>23.4</v>
      </c>
      <c r="V275" s="31">
        <f t="shared" si="26"/>
        <v>0.9602137767220903</v>
      </c>
      <c r="X275">
        <v>729</v>
      </c>
      <c r="Y275" s="23">
        <v>29.4</v>
      </c>
      <c r="Z275" s="31">
        <f t="shared" si="28"/>
        <v>1.1090534979423867</v>
      </c>
    </row>
    <row r="276" spans="1:26">
      <c r="A276" s="44" t="s">
        <v>296</v>
      </c>
      <c r="B276" s="69">
        <v>166</v>
      </c>
      <c r="C276" s="70">
        <v>5</v>
      </c>
      <c r="D276" s="68">
        <v>329.28</v>
      </c>
      <c r="E276" s="41">
        <v>200</v>
      </c>
      <c r="F276" s="72">
        <v>27.808</v>
      </c>
      <c r="G276" s="49">
        <f>Data!G274</f>
        <v>32.256459736756341</v>
      </c>
      <c r="H276">
        <v>2700</v>
      </c>
      <c r="I276" s="60">
        <v>20</v>
      </c>
      <c r="J276" s="60">
        <v>20</v>
      </c>
      <c r="K276" s="31">
        <f>Data!I274</f>
        <v>16.265060240963855</v>
      </c>
      <c r="L276" s="32">
        <f>Data!J274</f>
        <v>0.67600000000000005</v>
      </c>
      <c r="M276" s="65">
        <v>784</v>
      </c>
      <c r="N276" s="31">
        <f t="shared" si="27"/>
        <v>15.68</v>
      </c>
      <c r="P276">
        <v>818</v>
      </c>
      <c r="Q276">
        <v>16.399999999999999</v>
      </c>
      <c r="R276" s="31">
        <f t="shared" si="21"/>
        <v>0.95843520782396086</v>
      </c>
      <c r="T276">
        <v>845</v>
      </c>
      <c r="U276">
        <v>23.3</v>
      </c>
      <c r="V276" s="31">
        <f t="shared" si="26"/>
        <v>0.92781065088757397</v>
      </c>
      <c r="X276">
        <v>732</v>
      </c>
      <c r="Y276" s="23">
        <v>29.3</v>
      </c>
      <c r="Z276" s="31">
        <f t="shared" si="28"/>
        <v>1.0710382513661203</v>
      </c>
    </row>
    <row r="277" spans="1:26">
      <c r="A277" s="44" t="s">
        <v>297</v>
      </c>
      <c r="B277" s="69">
        <v>166</v>
      </c>
      <c r="C277" s="70">
        <v>5</v>
      </c>
      <c r="D277" s="68">
        <v>286.16000000000003</v>
      </c>
      <c r="E277" s="41">
        <v>200</v>
      </c>
      <c r="F277" s="72">
        <v>27.808</v>
      </c>
      <c r="G277" s="49">
        <f>Data!G275</f>
        <v>32.256459736756341</v>
      </c>
      <c r="H277">
        <v>2700</v>
      </c>
      <c r="I277" s="60">
        <v>40</v>
      </c>
      <c r="J277" s="60">
        <v>40</v>
      </c>
      <c r="K277" s="31">
        <f>Data!I275</f>
        <v>16.265060240963855</v>
      </c>
      <c r="L277" s="32">
        <f>Data!J275</f>
        <v>0.64900000000000002</v>
      </c>
      <c r="M277" s="65">
        <v>588</v>
      </c>
      <c r="N277" s="31">
        <f t="shared" si="27"/>
        <v>23.52</v>
      </c>
      <c r="P277">
        <v>574</v>
      </c>
      <c r="Q277">
        <v>23</v>
      </c>
      <c r="R277" s="31">
        <f t="shared" si="21"/>
        <v>1.024390243902439</v>
      </c>
      <c r="T277">
        <v>594</v>
      </c>
      <c r="U277">
        <v>30.5</v>
      </c>
      <c r="V277" s="31">
        <f t="shared" si="26"/>
        <v>0.98989898989898994</v>
      </c>
      <c r="X277">
        <v>526</v>
      </c>
      <c r="Y277" s="23">
        <v>33</v>
      </c>
      <c r="Z277" s="31">
        <f t="shared" si="28"/>
        <v>1.1178707224334601</v>
      </c>
    </row>
    <row r="278" spans="1:26">
      <c r="A278" s="44" t="s">
        <v>298</v>
      </c>
      <c r="B278" s="69">
        <v>166</v>
      </c>
      <c r="C278" s="70">
        <v>5</v>
      </c>
      <c r="D278" s="68">
        <v>286.16000000000003</v>
      </c>
      <c r="E278" s="41">
        <v>200</v>
      </c>
      <c r="F278" s="72">
        <v>27.808</v>
      </c>
      <c r="G278" s="49">
        <f>Data!G276</f>
        <v>32.256459736756341</v>
      </c>
      <c r="H278">
        <v>2700</v>
      </c>
      <c r="I278" s="60">
        <v>40</v>
      </c>
      <c r="J278" s="60">
        <v>40</v>
      </c>
      <c r="K278" s="31">
        <f>Data!I276</f>
        <v>16.265060240963855</v>
      </c>
      <c r="L278" s="32">
        <f>Data!J276</f>
        <v>0.64900000000000002</v>
      </c>
      <c r="M278" s="65">
        <v>585.05999999999995</v>
      </c>
      <c r="N278" s="31">
        <f t="shared" si="27"/>
        <v>23.402399999999997</v>
      </c>
      <c r="P278">
        <v>574</v>
      </c>
      <c r="Q278">
        <v>23</v>
      </c>
      <c r="R278" s="31">
        <f t="shared" si="21"/>
        <v>1.0192682926829266</v>
      </c>
      <c r="T278">
        <v>595</v>
      </c>
      <c r="U278">
        <v>30.5</v>
      </c>
      <c r="V278" s="31">
        <f t="shared" si="26"/>
        <v>0.98329411764705876</v>
      </c>
      <c r="X278">
        <v>526</v>
      </c>
      <c r="Y278" s="23">
        <v>33</v>
      </c>
      <c r="Z278" s="31">
        <f t="shared" si="28"/>
        <v>1.1122813688212927</v>
      </c>
    </row>
    <row r="279" spans="1:26">
      <c r="A279" s="44" t="s">
        <v>299</v>
      </c>
      <c r="B279" s="69">
        <v>166</v>
      </c>
      <c r="C279" s="70">
        <v>5</v>
      </c>
      <c r="D279" s="68">
        <v>289.10000000000002</v>
      </c>
      <c r="E279" s="41">
        <v>200</v>
      </c>
      <c r="F279" s="72">
        <v>27.808</v>
      </c>
      <c r="G279" s="49">
        <f>Data!G277</f>
        <v>32.256459736756341</v>
      </c>
      <c r="H279">
        <v>2700</v>
      </c>
      <c r="I279" s="60">
        <v>60</v>
      </c>
      <c r="J279" s="60">
        <v>60</v>
      </c>
      <c r="K279" s="31">
        <f>Data!I277</f>
        <v>16.265060240963855</v>
      </c>
      <c r="L279" s="32">
        <f>Data!J277</f>
        <v>0.65100000000000002</v>
      </c>
      <c r="M279" s="65">
        <v>478.24</v>
      </c>
      <c r="N279" s="31">
        <f t="shared" si="27"/>
        <v>28.694400000000002</v>
      </c>
      <c r="P279">
        <v>455</v>
      </c>
      <c r="Q279">
        <v>27.3</v>
      </c>
      <c r="R279" s="31">
        <f t="shared" si="21"/>
        <v>1.051076923076923</v>
      </c>
      <c r="T279">
        <v>473</v>
      </c>
      <c r="U279">
        <v>34.9</v>
      </c>
      <c r="V279" s="31">
        <f t="shared" si="26"/>
        <v>1.01107822410148</v>
      </c>
      <c r="X279">
        <v>427</v>
      </c>
      <c r="Y279" s="23">
        <v>36.200000000000003</v>
      </c>
      <c r="Z279" s="31">
        <f t="shared" si="28"/>
        <v>1.1200000000000001</v>
      </c>
    </row>
    <row r="280" spans="1:26">
      <c r="A280" s="44" t="s">
        <v>300</v>
      </c>
      <c r="B280" s="69">
        <v>166</v>
      </c>
      <c r="C280" s="70">
        <v>5</v>
      </c>
      <c r="D280" s="68">
        <v>248.92</v>
      </c>
      <c r="E280" s="41">
        <v>200</v>
      </c>
      <c r="F280" s="72">
        <v>27.808</v>
      </c>
      <c r="G280" s="49">
        <f>Data!G278</f>
        <v>32.256459736756341</v>
      </c>
      <c r="H280">
        <v>2700</v>
      </c>
      <c r="I280" s="60">
        <v>60</v>
      </c>
      <c r="J280" s="60">
        <v>60</v>
      </c>
      <c r="K280" s="31">
        <f>Data!I278</f>
        <v>16.265060240963855</v>
      </c>
      <c r="L280" s="32">
        <f>Data!J278</f>
        <v>0.624</v>
      </c>
      <c r="M280" s="65">
        <v>462.56</v>
      </c>
      <c r="N280" s="31">
        <f t="shared" si="27"/>
        <v>27.753599999999999</v>
      </c>
      <c r="P280">
        <v>417</v>
      </c>
      <c r="Q280" s="23">
        <v>25</v>
      </c>
      <c r="R280" s="31">
        <f t="shared" ref="R280:R288" si="29">M280/P280</f>
        <v>1.1092565947242206</v>
      </c>
      <c r="T280">
        <v>431</v>
      </c>
      <c r="U280">
        <v>31.7</v>
      </c>
      <c r="V280" s="31">
        <f t="shared" si="26"/>
        <v>1.0732250580046403</v>
      </c>
      <c r="X280">
        <v>387</v>
      </c>
      <c r="Y280" s="23">
        <v>32.700000000000003</v>
      </c>
      <c r="Z280" s="31">
        <f t="shared" si="28"/>
        <v>1.1952454780361756</v>
      </c>
    </row>
    <row r="281" spans="1:26">
      <c r="A281" s="44" t="s">
        <v>301</v>
      </c>
      <c r="B281" s="69">
        <v>166</v>
      </c>
      <c r="C281" s="70">
        <v>5</v>
      </c>
      <c r="D281" s="68">
        <v>286.16000000000003</v>
      </c>
      <c r="E281" s="41">
        <v>200</v>
      </c>
      <c r="F281" s="72">
        <v>27.808</v>
      </c>
      <c r="G281" s="49">
        <f>Data!G279</f>
        <v>32.256459736756341</v>
      </c>
      <c r="H281">
        <v>2700</v>
      </c>
      <c r="I281" s="60">
        <v>100</v>
      </c>
      <c r="J281" s="60">
        <v>100</v>
      </c>
      <c r="K281" s="31">
        <f>Data!I279</f>
        <v>16.265060240963855</v>
      </c>
      <c r="L281" s="32">
        <f>Data!J279</f>
        <v>0.64900000000000002</v>
      </c>
      <c r="M281" s="65">
        <v>333.2</v>
      </c>
      <c r="N281" s="31">
        <f t="shared" si="27"/>
        <v>33.32</v>
      </c>
      <c r="P281">
        <v>309</v>
      </c>
      <c r="Q281">
        <v>31</v>
      </c>
      <c r="R281" s="31">
        <f t="shared" si="29"/>
        <v>1.0783171521035599</v>
      </c>
      <c r="T281">
        <v>326</v>
      </c>
      <c r="U281">
        <v>37.9</v>
      </c>
      <c r="V281" s="31">
        <f t="shared" si="26"/>
        <v>1.022085889570552</v>
      </c>
      <c r="X281">
        <v>302</v>
      </c>
      <c r="Y281" s="23">
        <v>38.200000000000003</v>
      </c>
      <c r="Z281" s="31">
        <f t="shared" si="28"/>
        <v>1.1033112582781457</v>
      </c>
    </row>
    <row r="282" spans="1:26">
      <c r="A282" s="44" t="s">
        <v>302</v>
      </c>
      <c r="B282" s="69">
        <v>166</v>
      </c>
      <c r="C282" s="70">
        <v>5</v>
      </c>
      <c r="D282" s="68">
        <v>292.04000000000002</v>
      </c>
      <c r="E282" s="41">
        <v>200</v>
      </c>
      <c r="F282" s="72">
        <v>27.808</v>
      </c>
      <c r="G282" s="49">
        <f>Data!G280</f>
        <v>32.256459736756341</v>
      </c>
      <c r="H282">
        <v>3700</v>
      </c>
      <c r="I282" s="60">
        <v>20</v>
      </c>
      <c r="J282" s="60">
        <v>20</v>
      </c>
      <c r="K282" s="31">
        <f>Data!I280</f>
        <v>22.289156626506024</v>
      </c>
      <c r="L282" s="32">
        <f>Data!J280</f>
        <v>0.89400000000000002</v>
      </c>
      <c r="M282" s="65">
        <v>627.20000000000005</v>
      </c>
      <c r="N282" s="31">
        <f t="shared" si="27"/>
        <v>12.544</v>
      </c>
      <c r="P282">
        <v>614</v>
      </c>
      <c r="Q282">
        <v>12.2</v>
      </c>
      <c r="R282" s="31">
        <f t="shared" si="29"/>
        <v>1.021498371335505</v>
      </c>
      <c r="T282">
        <v>646</v>
      </c>
      <c r="U282">
        <v>20.2</v>
      </c>
      <c r="V282" s="31">
        <f t="shared" si="26"/>
        <v>0.97089783281733755</v>
      </c>
      <c r="X282">
        <v>524</v>
      </c>
      <c r="Y282" s="23">
        <v>26.6</v>
      </c>
      <c r="Z282" s="31">
        <f t="shared" si="28"/>
        <v>1.1969465648854962</v>
      </c>
    </row>
    <row r="283" spans="1:26">
      <c r="A283" s="44" t="s">
        <v>303</v>
      </c>
      <c r="B283" s="69">
        <v>166</v>
      </c>
      <c r="C283" s="70">
        <v>5</v>
      </c>
      <c r="D283" s="68">
        <v>292.04000000000002</v>
      </c>
      <c r="E283" s="41">
        <v>200</v>
      </c>
      <c r="F283" s="72">
        <v>27.808</v>
      </c>
      <c r="G283" s="49">
        <f>Data!G281</f>
        <v>32.256459736756341</v>
      </c>
      <c r="H283">
        <v>3700</v>
      </c>
      <c r="I283" s="60">
        <v>20</v>
      </c>
      <c r="J283" s="60">
        <v>20</v>
      </c>
      <c r="K283" s="31">
        <f>Data!I281</f>
        <v>22.289156626506024</v>
      </c>
      <c r="L283" s="32">
        <f>Data!J281</f>
        <v>0.89400000000000002</v>
      </c>
      <c r="M283" s="65">
        <v>655.62</v>
      </c>
      <c r="N283" s="31">
        <f t="shared" si="27"/>
        <v>13.112399999999999</v>
      </c>
      <c r="P283">
        <v>614</v>
      </c>
      <c r="Q283">
        <v>12.2</v>
      </c>
      <c r="R283" s="31">
        <f t="shared" si="29"/>
        <v>1.0677850162866449</v>
      </c>
      <c r="T283">
        <v>642</v>
      </c>
      <c r="U283">
        <v>20.399999999999999</v>
      </c>
      <c r="V283" s="31">
        <f t="shared" si="26"/>
        <v>1.021214953271028</v>
      </c>
      <c r="X283">
        <v>520</v>
      </c>
      <c r="Y283" s="23">
        <v>26.8</v>
      </c>
      <c r="Z283" s="31">
        <f t="shared" si="28"/>
        <v>1.2608076923076923</v>
      </c>
    </row>
    <row r="284" spans="1:26">
      <c r="A284" s="44" t="s">
        <v>304</v>
      </c>
      <c r="B284" s="69">
        <v>166</v>
      </c>
      <c r="C284" s="70">
        <v>5</v>
      </c>
      <c r="D284" s="68">
        <v>249.61</v>
      </c>
      <c r="E284" s="41">
        <v>200</v>
      </c>
      <c r="F284" s="72">
        <v>27.808</v>
      </c>
      <c r="G284" s="49">
        <f>Data!G282</f>
        <v>32.256459736756341</v>
      </c>
      <c r="H284">
        <v>3700</v>
      </c>
      <c r="I284" s="60">
        <v>40</v>
      </c>
      <c r="J284" s="60">
        <v>40</v>
      </c>
      <c r="K284" s="31">
        <f>Data!I282</f>
        <v>22.289156626506024</v>
      </c>
      <c r="L284" s="32">
        <f>Data!J282</f>
        <v>0.85599999999999998</v>
      </c>
      <c r="M284" s="65">
        <v>496.86</v>
      </c>
      <c r="N284" s="31">
        <f t="shared" si="27"/>
        <v>19.874400000000001</v>
      </c>
      <c r="P284">
        <v>436</v>
      </c>
      <c r="Q284">
        <v>17.5</v>
      </c>
      <c r="R284" s="31">
        <f t="shared" si="29"/>
        <v>1.1395871559633028</v>
      </c>
      <c r="T284">
        <v>449</v>
      </c>
      <c r="U284">
        <v>26.1</v>
      </c>
      <c r="V284" s="31">
        <f t="shared" si="26"/>
        <v>1.1065924276169266</v>
      </c>
      <c r="X284">
        <v>377</v>
      </c>
      <c r="Y284" s="23">
        <v>28.6</v>
      </c>
      <c r="Z284" s="31">
        <f t="shared" si="28"/>
        <v>1.3179310344827586</v>
      </c>
    </row>
    <row r="285" spans="1:26">
      <c r="A285" s="44" t="s">
        <v>305</v>
      </c>
      <c r="B285" s="69">
        <v>166</v>
      </c>
      <c r="C285" s="70">
        <v>5</v>
      </c>
      <c r="D285" s="68">
        <v>284.2</v>
      </c>
      <c r="E285" s="41">
        <v>200</v>
      </c>
      <c r="F285" s="72">
        <v>27.808</v>
      </c>
      <c r="G285" s="49">
        <f>Data!G283</f>
        <v>32.256459736756341</v>
      </c>
      <c r="H285">
        <v>3700</v>
      </c>
      <c r="I285" s="60">
        <v>40</v>
      </c>
      <c r="J285" s="60">
        <v>40</v>
      </c>
      <c r="K285" s="31">
        <f>Data!I283</f>
        <v>22.289156626506024</v>
      </c>
      <c r="L285" s="32">
        <f>Data!J283</f>
        <v>0.88700000000000001</v>
      </c>
      <c r="M285" s="65">
        <v>480.2</v>
      </c>
      <c r="N285" s="31">
        <f t="shared" si="27"/>
        <v>19.207999999999998</v>
      </c>
      <c r="P285">
        <v>461</v>
      </c>
      <c r="Q285">
        <v>18.5</v>
      </c>
      <c r="R285" s="31">
        <f t="shared" si="29"/>
        <v>1.0416485900216919</v>
      </c>
      <c r="T285">
        <v>483</v>
      </c>
      <c r="U285">
        <v>27.7</v>
      </c>
      <c r="V285" s="31">
        <f t="shared" si="26"/>
        <v>0.99420289855072463</v>
      </c>
      <c r="X285">
        <v>408</v>
      </c>
      <c r="Y285" s="23">
        <v>30.7</v>
      </c>
      <c r="Z285" s="31">
        <f t="shared" si="28"/>
        <v>1.1769607843137255</v>
      </c>
    </row>
    <row r="286" spans="1:26">
      <c r="A286" s="44" t="s">
        <v>306</v>
      </c>
      <c r="B286" s="69">
        <v>166</v>
      </c>
      <c r="C286" s="70">
        <v>5</v>
      </c>
      <c r="D286" s="68">
        <v>297.92</v>
      </c>
      <c r="E286" s="41">
        <v>200</v>
      </c>
      <c r="F286" s="72">
        <v>27.808</v>
      </c>
      <c r="G286" s="49">
        <f>Data!G284</f>
        <v>32.256459736756341</v>
      </c>
      <c r="H286">
        <v>3700</v>
      </c>
      <c r="I286" s="60">
        <v>60</v>
      </c>
      <c r="J286" s="60">
        <v>60</v>
      </c>
      <c r="K286" s="31">
        <f>Data!I284</f>
        <v>22.289156626506024</v>
      </c>
      <c r="L286" s="32">
        <f>Data!J284</f>
        <v>0.89900000000000002</v>
      </c>
      <c r="M286" s="65">
        <v>393.96</v>
      </c>
      <c r="N286" s="31">
        <f t="shared" si="27"/>
        <v>23.637599999999999</v>
      </c>
      <c r="P286">
        <v>379</v>
      </c>
      <c r="Q286">
        <v>22.7</v>
      </c>
      <c r="R286" s="31">
        <f t="shared" si="29"/>
        <v>1.0394722955145119</v>
      </c>
      <c r="T286">
        <v>397</v>
      </c>
      <c r="U286">
        <v>32.299999999999997</v>
      </c>
      <c r="V286" s="31">
        <f t="shared" si="26"/>
        <v>0.99234256926952136</v>
      </c>
      <c r="X286">
        <v>346</v>
      </c>
      <c r="Y286" s="23">
        <v>34</v>
      </c>
      <c r="Z286" s="31">
        <f t="shared" si="28"/>
        <v>1.1386127167630058</v>
      </c>
    </row>
    <row r="287" spans="1:26">
      <c r="A287" s="44" t="s">
        <v>307</v>
      </c>
      <c r="B287" s="69">
        <v>166</v>
      </c>
      <c r="C287" s="70">
        <v>5</v>
      </c>
      <c r="D287" s="68">
        <v>297.92</v>
      </c>
      <c r="E287" s="41">
        <v>200</v>
      </c>
      <c r="F287" s="72">
        <v>27.808</v>
      </c>
      <c r="G287" s="49">
        <f>Data!G285</f>
        <v>32.256459736756341</v>
      </c>
      <c r="H287">
        <v>3700</v>
      </c>
      <c r="I287" s="60">
        <v>60</v>
      </c>
      <c r="J287" s="60">
        <v>60</v>
      </c>
      <c r="K287" s="31">
        <f>Data!I285</f>
        <v>22.289156626506024</v>
      </c>
      <c r="L287" s="32">
        <f>Data!J285</f>
        <v>0.89900000000000002</v>
      </c>
      <c r="M287" s="65">
        <v>395.92</v>
      </c>
      <c r="N287" s="31">
        <f t="shared" si="27"/>
        <v>23.755200000000002</v>
      </c>
      <c r="P287">
        <v>379</v>
      </c>
      <c r="Q287">
        <v>22.7</v>
      </c>
      <c r="R287" s="31">
        <f t="shared" si="29"/>
        <v>1.0446437994722955</v>
      </c>
      <c r="T287">
        <v>396</v>
      </c>
      <c r="U287">
        <v>32.299999999999997</v>
      </c>
      <c r="V287" s="31">
        <f t="shared" si="26"/>
        <v>0.9997979797979798</v>
      </c>
      <c r="X287">
        <v>346</v>
      </c>
      <c r="Y287" s="23">
        <v>34</v>
      </c>
      <c r="Z287" s="31">
        <f t="shared" si="28"/>
        <v>1.144277456647399</v>
      </c>
    </row>
    <row r="288" spans="1:26">
      <c r="A288" s="44" t="s">
        <v>308</v>
      </c>
      <c r="B288" s="69">
        <v>166</v>
      </c>
      <c r="C288" s="70">
        <v>5</v>
      </c>
      <c r="D288" s="68">
        <v>303.8</v>
      </c>
      <c r="E288" s="41">
        <v>200</v>
      </c>
      <c r="F288" s="72">
        <v>27.808</v>
      </c>
      <c r="G288" s="49">
        <f>Data!G286</f>
        <v>32.256459736756341</v>
      </c>
      <c r="H288">
        <v>3700</v>
      </c>
      <c r="I288" s="60">
        <v>100</v>
      </c>
      <c r="J288" s="60">
        <v>100</v>
      </c>
      <c r="K288" s="31">
        <f>Data!I286</f>
        <v>22.289156626506024</v>
      </c>
      <c r="L288" s="32">
        <f>Data!J286</f>
        <v>0.90500000000000003</v>
      </c>
      <c r="M288" s="65">
        <v>303.8</v>
      </c>
      <c r="N288" s="31">
        <f t="shared" si="27"/>
        <v>30.38</v>
      </c>
      <c r="P288">
        <v>274</v>
      </c>
      <c r="Q288">
        <v>27.5</v>
      </c>
      <c r="R288" s="31">
        <f t="shared" si="29"/>
        <v>1.1087591240875914</v>
      </c>
      <c r="T288">
        <v>285</v>
      </c>
      <c r="U288">
        <v>36.299999999999997</v>
      </c>
      <c r="V288" s="31">
        <f t="shared" si="26"/>
        <v>1.0659649122807018</v>
      </c>
      <c r="X288">
        <v>258</v>
      </c>
      <c r="Y288" s="23">
        <v>37</v>
      </c>
      <c r="Z288" s="31">
        <f t="shared" si="28"/>
        <v>1.1775193798449612</v>
      </c>
    </row>
    <row r="289" spans="1:26">
      <c r="A289" s="44"/>
      <c r="B289" s="44"/>
      <c r="C289" s="45"/>
      <c r="Q289" s="34" t="s">
        <v>370</v>
      </c>
      <c r="R289" s="38">
        <f>AVERAGE(R248:R288)</f>
        <v>1.127478644608038</v>
      </c>
      <c r="U289" s="34" t="s">
        <v>370</v>
      </c>
      <c r="V289" s="38">
        <f>AVERAGE(V248:V288)</f>
        <v>1.1287840616664604</v>
      </c>
      <c r="Y289" s="34" t="s">
        <v>370</v>
      </c>
      <c r="Z289" s="38">
        <f>AVERAGE(Z248:Z288)</f>
        <v>1.2154524157590898</v>
      </c>
    </row>
    <row r="290" spans="1:26">
      <c r="A290" s="85" t="s">
        <v>371</v>
      </c>
      <c r="B290" s="52">
        <v>1993</v>
      </c>
      <c r="Q290" t="s">
        <v>344</v>
      </c>
      <c r="R290" s="32">
        <f>STDEV(R248:R288)</f>
        <v>9.6129092105275885E-2</v>
      </c>
      <c r="U290" t="s">
        <v>343</v>
      </c>
      <c r="V290" s="32">
        <f>STDEV(V248:V288)</f>
        <v>0.11284426814235729</v>
      </c>
      <c r="Y290" t="s">
        <v>344</v>
      </c>
      <c r="Z290" s="32">
        <f>STDEV(Z248:Z288)</f>
        <v>8.5123993869595752E-2</v>
      </c>
    </row>
    <row r="291" spans="1:26">
      <c r="A291" s="84" t="str">
        <f>Data!A289</f>
        <v>D-20</v>
      </c>
      <c r="B291" s="48">
        <f>Data!B289</f>
        <v>169</v>
      </c>
      <c r="C291" s="48">
        <f>Data!C289</f>
        <v>7.5</v>
      </c>
      <c r="D291" s="48">
        <f>Data!D289</f>
        <v>360</v>
      </c>
      <c r="E291" s="48">
        <f>Data!E289</f>
        <v>200</v>
      </c>
      <c r="F291" s="48">
        <f>Data!F289</f>
        <v>70.8</v>
      </c>
      <c r="G291" s="49">
        <f>Data!G289</f>
        <v>40.867732879045761</v>
      </c>
      <c r="H291" s="48">
        <f>Data!H289</f>
        <v>760</v>
      </c>
      <c r="I291" s="73">
        <f>Data!U289</f>
        <v>20</v>
      </c>
      <c r="J291" s="73">
        <f>Data!V289</f>
        <v>20</v>
      </c>
      <c r="K291" s="31">
        <f>Data!I289</f>
        <v>4.4970414201183431</v>
      </c>
      <c r="L291" s="32">
        <f>Data!J289</f>
        <v>0.223</v>
      </c>
      <c r="M291" s="73">
        <f>Data!M289</f>
        <v>2240</v>
      </c>
      <c r="N291">
        <f>M291*I291/1000</f>
        <v>44.8</v>
      </c>
      <c r="P291">
        <v>2061</v>
      </c>
      <c r="Q291">
        <v>41.4</v>
      </c>
      <c r="R291" s="31">
        <f>M291/P291</f>
        <v>1.0868510431829208</v>
      </c>
      <c r="T291">
        <v>2031</v>
      </c>
      <c r="U291">
        <v>43.1</v>
      </c>
      <c r="V291" s="31">
        <f t="shared" si="26"/>
        <v>1.102904972919744</v>
      </c>
      <c r="X291">
        <v>1963</v>
      </c>
      <c r="Y291" s="23">
        <v>46.9</v>
      </c>
      <c r="Z291" s="31">
        <f>M291/X291</f>
        <v>1.1411105450840551</v>
      </c>
    </row>
    <row r="292" spans="1:26">
      <c r="A292" s="84" t="str">
        <f>Data!A290</f>
        <v>D-40</v>
      </c>
      <c r="B292" s="48">
        <f>Data!B290</f>
        <v>169</v>
      </c>
      <c r="C292" s="48">
        <f>Data!C290</f>
        <v>7.5</v>
      </c>
      <c r="D292" s="48">
        <f>Data!D290</f>
        <v>360</v>
      </c>
      <c r="E292" s="48">
        <f>Data!E290</f>
        <v>200</v>
      </c>
      <c r="F292" s="48">
        <f>Data!F290</f>
        <v>70.8</v>
      </c>
      <c r="G292" s="49">
        <f>Data!G290</f>
        <v>40.867732879045761</v>
      </c>
      <c r="H292" s="48">
        <f>Data!H290</f>
        <v>760</v>
      </c>
      <c r="I292" s="73">
        <f>Data!U290</f>
        <v>40</v>
      </c>
      <c r="J292" s="73">
        <f>Data!V290</f>
        <v>40</v>
      </c>
      <c r="K292" s="31">
        <f>Data!I290</f>
        <v>4.4970414201183431</v>
      </c>
      <c r="L292" s="32">
        <f>Data!J290</f>
        <v>0.223</v>
      </c>
      <c r="M292" s="73">
        <f>Data!M290</f>
        <v>1580</v>
      </c>
      <c r="N292">
        <f t="shared" ref="N292:N299" si="30">M292*I292/1000</f>
        <v>63.2</v>
      </c>
      <c r="P292">
        <v>1598</v>
      </c>
      <c r="Q292">
        <v>63.9</v>
      </c>
      <c r="R292" s="31">
        <f t="shared" ref="R292:R299" si="31">M292/P292</f>
        <v>0.98873591989987486</v>
      </c>
      <c r="T292">
        <v>1564</v>
      </c>
      <c r="U292">
        <v>65.2</v>
      </c>
      <c r="V292" s="31">
        <f t="shared" si="26"/>
        <v>1.0102301790281329</v>
      </c>
      <c r="X292">
        <v>1513</v>
      </c>
      <c r="Y292" s="23">
        <v>67.099999999999994</v>
      </c>
      <c r="Z292" s="31">
        <f t="shared" ref="Z292:Z299" si="32">M292/X292</f>
        <v>1.0442828816920027</v>
      </c>
    </row>
    <row r="293" spans="1:26">
      <c r="A293" s="84" t="str">
        <f>Data!A291</f>
        <v>D-60</v>
      </c>
      <c r="B293" s="48">
        <f>Data!B291</f>
        <v>169</v>
      </c>
      <c r="C293" s="48">
        <f>Data!C291</f>
        <v>7.5</v>
      </c>
      <c r="D293" s="48">
        <f>Data!D291</f>
        <v>360</v>
      </c>
      <c r="E293" s="48">
        <f>Data!E291</f>
        <v>200</v>
      </c>
      <c r="F293" s="48">
        <f>Data!F291</f>
        <v>70.8</v>
      </c>
      <c r="G293" s="49">
        <f>Data!G291</f>
        <v>40.867732879045761</v>
      </c>
      <c r="H293" s="48">
        <f>Data!H291</f>
        <v>760</v>
      </c>
      <c r="I293" s="73">
        <f>Data!U291</f>
        <v>60</v>
      </c>
      <c r="J293" s="73">
        <f>Data!V291</f>
        <v>60</v>
      </c>
      <c r="K293" s="31">
        <f>Data!I291</f>
        <v>4.4970414201183431</v>
      </c>
      <c r="L293" s="32">
        <f>Data!J291</f>
        <v>0.223</v>
      </c>
      <c r="M293" s="73">
        <f>Data!M291</f>
        <v>1234</v>
      </c>
      <c r="N293">
        <f t="shared" si="30"/>
        <v>74.040000000000006</v>
      </c>
      <c r="P293">
        <v>1250</v>
      </c>
      <c r="Q293">
        <v>75.099999999999994</v>
      </c>
      <c r="R293" s="31">
        <f t="shared" si="31"/>
        <v>0.98719999999999997</v>
      </c>
      <c r="T293">
        <v>1223</v>
      </c>
      <c r="U293">
        <v>75.8</v>
      </c>
      <c r="V293" s="31">
        <f t="shared" si="26"/>
        <v>1.0089942763695829</v>
      </c>
      <c r="X293">
        <v>1185</v>
      </c>
      <c r="Y293" s="23">
        <v>76.599999999999994</v>
      </c>
      <c r="Z293" s="31">
        <f t="shared" si="32"/>
        <v>1.0413502109704642</v>
      </c>
    </row>
    <row r="294" spans="1:26">
      <c r="A294" s="84" t="str">
        <f>Data!A292</f>
        <v>D-100</v>
      </c>
      <c r="B294" s="48">
        <f>Data!B292</f>
        <v>169</v>
      </c>
      <c r="C294" s="48">
        <f>Data!C292</f>
        <v>7.5</v>
      </c>
      <c r="D294" s="48">
        <f>Data!D292</f>
        <v>360</v>
      </c>
      <c r="E294" s="48">
        <f>Data!E292</f>
        <v>200</v>
      </c>
      <c r="F294" s="48">
        <f>Data!F292</f>
        <v>70.8</v>
      </c>
      <c r="G294" s="49">
        <f>Data!G292</f>
        <v>40.867732879045761</v>
      </c>
      <c r="H294" s="48">
        <f>Data!H292</f>
        <v>760</v>
      </c>
      <c r="I294" s="73">
        <f>Data!U292</f>
        <v>100</v>
      </c>
      <c r="J294" s="73">
        <f>Data!V292</f>
        <v>100</v>
      </c>
      <c r="K294" s="31">
        <f>Data!I292</f>
        <v>4.4970414201183431</v>
      </c>
      <c r="L294" s="32">
        <f>Data!J292</f>
        <v>0.223</v>
      </c>
      <c r="M294" s="73">
        <f>Data!M292</f>
        <v>820</v>
      </c>
      <c r="N294">
        <f t="shared" si="30"/>
        <v>82</v>
      </c>
      <c r="P294">
        <v>818</v>
      </c>
      <c r="Q294">
        <v>82</v>
      </c>
      <c r="R294" s="31">
        <f t="shared" si="31"/>
        <v>1.0024449877750612</v>
      </c>
      <c r="T294">
        <v>803</v>
      </c>
      <c r="U294">
        <v>82.1</v>
      </c>
      <c r="V294" s="31">
        <f t="shared" si="26"/>
        <v>1.0211706102117062</v>
      </c>
      <c r="X294">
        <v>783</v>
      </c>
      <c r="Y294" s="23">
        <v>82.2</v>
      </c>
      <c r="Z294" s="31">
        <f t="shared" si="32"/>
        <v>1.0472541507024267</v>
      </c>
    </row>
    <row r="295" spans="1:26">
      <c r="A295" s="84" t="str">
        <f>Data!A293</f>
        <v>L-20</v>
      </c>
      <c r="B295" s="48">
        <f>Data!B293</f>
        <v>169</v>
      </c>
      <c r="C295" s="48">
        <f>Data!C293</f>
        <v>7.5</v>
      </c>
      <c r="D295" s="48">
        <f>Data!D293</f>
        <v>360</v>
      </c>
      <c r="E295" s="48">
        <f>Data!E293</f>
        <v>200</v>
      </c>
      <c r="F295" s="48">
        <f>Data!F293</f>
        <v>70.8</v>
      </c>
      <c r="G295" s="49">
        <f>Data!G293</f>
        <v>40.867732879045761</v>
      </c>
      <c r="H295" s="48">
        <f>Data!H293</f>
        <v>1768</v>
      </c>
      <c r="I295" s="73">
        <f>Data!U293</f>
        <v>20</v>
      </c>
      <c r="J295" s="73">
        <f>Data!V293</f>
        <v>20</v>
      </c>
      <c r="K295" s="31">
        <f>Data!I293</f>
        <v>10.461538461538462</v>
      </c>
      <c r="L295" s="32">
        <f>Data!J293</f>
        <v>0.51900000000000002</v>
      </c>
      <c r="M295" s="73">
        <f>Data!M293</f>
        <v>2090</v>
      </c>
      <c r="N295">
        <f t="shared" si="30"/>
        <v>41.8</v>
      </c>
      <c r="P295">
        <v>1761</v>
      </c>
      <c r="Q295">
        <v>35.299999999999997</v>
      </c>
      <c r="R295" s="31">
        <f t="shared" si="31"/>
        <v>1.1868256672345259</v>
      </c>
      <c r="T295">
        <v>1778</v>
      </c>
      <c r="U295">
        <v>46.3</v>
      </c>
      <c r="V295" s="31">
        <f t="shared" si="26"/>
        <v>1.1754780652418448</v>
      </c>
      <c r="X295">
        <v>1614</v>
      </c>
      <c r="Y295" s="23">
        <v>54.3</v>
      </c>
      <c r="Z295" s="31">
        <f t="shared" si="32"/>
        <v>1.2949194547707559</v>
      </c>
    </row>
    <row r="296" spans="1:26">
      <c r="A296" s="84" t="str">
        <f>Data!A294</f>
        <v>L-40-1</v>
      </c>
      <c r="B296" s="48">
        <f>Data!B294</f>
        <v>169</v>
      </c>
      <c r="C296" s="48">
        <f>Data!C294</f>
        <v>7.5</v>
      </c>
      <c r="D296" s="48">
        <f>Data!D294</f>
        <v>360</v>
      </c>
      <c r="E296" s="48">
        <f>Data!E294</f>
        <v>200</v>
      </c>
      <c r="F296" s="48">
        <f>Data!F294</f>
        <v>70.8</v>
      </c>
      <c r="G296" s="49">
        <f>Data!G294</f>
        <v>40.867732879045761</v>
      </c>
      <c r="H296" s="48">
        <f>Data!H294</f>
        <v>1768</v>
      </c>
      <c r="I296" s="73">
        <f>Data!U294</f>
        <v>40</v>
      </c>
      <c r="J296" s="73">
        <f>Data!V294</f>
        <v>40</v>
      </c>
      <c r="K296" s="31">
        <f>Data!I294</f>
        <v>10.461538461538462</v>
      </c>
      <c r="L296" s="32">
        <f>Data!J294</f>
        <v>0.51900000000000002</v>
      </c>
      <c r="M296" s="73">
        <f>Data!M294</f>
        <v>1230</v>
      </c>
      <c r="N296">
        <f t="shared" si="30"/>
        <v>49.2</v>
      </c>
      <c r="P296">
        <v>1307</v>
      </c>
      <c r="Q296">
        <v>52.4</v>
      </c>
      <c r="R296" s="31">
        <f t="shared" si="31"/>
        <v>0.94108645753634279</v>
      </c>
      <c r="T296">
        <v>1366</v>
      </c>
      <c r="U296">
        <v>64.3</v>
      </c>
      <c r="V296" s="31">
        <f t="shared" si="26"/>
        <v>0.90043923865300146</v>
      </c>
      <c r="X296">
        <v>1259</v>
      </c>
      <c r="Y296" s="23">
        <v>67.900000000000006</v>
      </c>
      <c r="Z296" s="31">
        <f t="shared" si="32"/>
        <v>0.9769658459094519</v>
      </c>
    </row>
    <row r="297" spans="1:26">
      <c r="A297" s="84" t="str">
        <f>Data!A295</f>
        <v>L-40-2</v>
      </c>
      <c r="B297" s="48">
        <f>Data!B295</f>
        <v>169</v>
      </c>
      <c r="C297" s="48">
        <f>Data!C295</f>
        <v>7.5</v>
      </c>
      <c r="D297" s="48">
        <f>Data!D295</f>
        <v>360</v>
      </c>
      <c r="E297" s="48">
        <f>Data!E295</f>
        <v>200</v>
      </c>
      <c r="F297" s="48">
        <f>Data!F295</f>
        <v>70.8</v>
      </c>
      <c r="G297" s="49">
        <f>Data!G295</f>
        <v>40.867732879045761</v>
      </c>
      <c r="H297" s="48">
        <f>Data!H295</f>
        <v>1768</v>
      </c>
      <c r="I297" s="73">
        <f>Data!U295</f>
        <v>40</v>
      </c>
      <c r="J297" s="73">
        <f>Data!V295</f>
        <v>40</v>
      </c>
      <c r="K297" s="31">
        <f>Data!I295</f>
        <v>10.461538461538462</v>
      </c>
      <c r="L297" s="32">
        <f>Data!J295</f>
        <v>0.51900000000000002</v>
      </c>
      <c r="M297" s="73">
        <f>Data!M295</f>
        <v>1500</v>
      </c>
      <c r="N297">
        <f t="shared" si="30"/>
        <v>60</v>
      </c>
      <c r="P297">
        <v>1307</v>
      </c>
      <c r="Q297">
        <v>52.4</v>
      </c>
      <c r="R297" s="31">
        <f t="shared" si="31"/>
        <v>1.1476664116296864</v>
      </c>
      <c r="T297">
        <v>1342</v>
      </c>
      <c r="U297">
        <v>65.2</v>
      </c>
      <c r="V297" s="31">
        <f t="shared" si="26"/>
        <v>1.1177347242921014</v>
      </c>
      <c r="X297">
        <v>1232</v>
      </c>
      <c r="Y297" s="23">
        <v>68.7</v>
      </c>
      <c r="Z297" s="31">
        <f t="shared" si="32"/>
        <v>1.2175324675324675</v>
      </c>
    </row>
    <row r="298" spans="1:26">
      <c r="A298" s="84" t="str">
        <f>Data!A296</f>
        <v>L-60</v>
      </c>
      <c r="B298" s="48">
        <f>Data!B296</f>
        <v>169</v>
      </c>
      <c r="C298" s="48">
        <f>Data!C296</f>
        <v>7.5</v>
      </c>
      <c r="D298" s="48">
        <f>Data!D296</f>
        <v>360</v>
      </c>
      <c r="E298" s="48">
        <f>Data!E296</f>
        <v>200</v>
      </c>
      <c r="F298" s="48">
        <f>Data!F296</f>
        <v>70.8</v>
      </c>
      <c r="G298" s="49">
        <f>Data!G296</f>
        <v>40.867732879045761</v>
      </c>
      <c r="H298" s="48">
        <f>Data!H296</f>
        <v>1768</v>
      </c>
      <c r="I298" s="73">
        <f>Data!U296</f>
        <v>60</v>
      </c>
      <c r="J298" s="73">
        <f>Data!V296</f>
        <v>60</v>
      </c>
      <c r="K298" s="31">
        <f>Data!I296</f>
        <v>10.461538461538462</v>
      </c>
      <c r="L298" s="32">
        <f>Data!J296</f>
        <v>0.51900000000000002</v>
      </c>
      <c r="M298" s="73">
        <f>Data!M296</f>
        <v>1250</v>
      </c>
      <c r="N298">
        <f t="shared" si="30"/>
        <v>75</v>
      </c>
      <c r="P298">
        <v>1010</v>
      </c>
      <c r="Q298">
        <v>60.7</v>
      </c>
      <c r="R298" s="31">
        <f t="shared" si="31"/>
        <v>1.2376237623762376</v>
      </c>
      <c r="T298">
        <v>1041</v>
      </c>
      <c r="U298">
        <v>73.599999999999994</v>
      </c>
      <c r="V298" s="31">
        <f t="shared" si="26"/>
        <v>1.2007684918347743</v>
      </c>
      <c r="X298">
        <v>966</v>
      </c>
      <c r="Y298" s="23">
        <v>75.099999999999994</v>
      </c>
      <c r="Z298" s="31">
        <f t="shared" si="32"/>
        <v>1.2939958592132506</v>
      </c>
    </row>
    <row r="299" spans="1:26">
      <c r="A299" s="84" t="str">
        <f>Data!A297</f>
        <v>L-100</v>
      </c>
      <c r="B299" s="48">
        <f>Data!B297</f>
        <v>169</v>
      </c>
      <c r="C299" s="48">
        <f>Data!C297</f>
        <v>7.5</v>
      </c>
      <c r="D299" s="48">
        <f>Data!D297</f>
        <v>360</v>
      </c>
      <c r="E299" s="48">
        <f>Data!E297</f>
        <v>200</v>
      </c>
      <c r="F299" s="48">
        <f>Data!F297</f>
        <v>70.8</v>
      </c>
      <c r="G299" s="49">
        <f>Data!G297</f>
        <v>40.867732879045761</v>
      </c>
      <c r="H299" s="48">
        <f>Data!H297</f>
        <v>1768</v>
      </c>
      <c r="I299" s="73">
        <f>Data!U297</f>
        <v>100</v>
      </c>
      <c r="J299" s="73">
        <f>Data!V297</f>
        <v>100</v>
      </c>
      <c r="K299" s="31">
        <f>Data!I297</f>
        <v>10.461538461538462</v>
      </c>
      <c r="L299" s="32">
        <f>Data!J297</f>
        <v>0.51900000000000002</v>
      </c>
      <c r="M299" s="73">
        <f>Data!M297</f>
        <v>590</v>
      </c>
      <c r="N299">
        <f t="shared" si="30"/>
        <v>59</v>
      </c>
      <c r="P299">
        <v>778</v>
      </c>
      <c r="Q299">
        <v>77.900000000000006</v>
      </c>
      <c r="R299" s="31">
        <f t="shared" si="31"/>
        <v>0.75835475578406175</v>
      </c>
      <c r="T299">
        <v>723</v>
      </c>
      <c r="U299">
        <v>78.400000000000006</v>
      </c>
      <c r="V299" s="31">
        <f t="shared" si="26"/>
        <v>0.8160442600276625</v>
      </c>
      <c r="X299">
        <v>686</v>
      </c>
      <c r="Y299" s="23">
        <v>78.7</v>
      </c>
      <c r="Z299" s="31">
        <f t="shared" si="32"/>
        <v>0.86005830903790093</v>
      </c>
    </row>
    <row r="300" spans="1:26">
      <c r="A300" s="84"/>
      <c r="Q300" s="34" t="s">
        <v>372</v>
      </c>
      <c r="R300" s="38">
        <f>AVERAGE(R291:R299)</f>
        <v>1.0374210006020792</v>
      </c>
      <c r="U300" s="34" t="s">
        <v>372</v>
      </c>
      <c r="V300" s="38">
        <f>AVERAGE(V291:V299)</f>
        <v>1.0393072020642835</v>
      </c>
      <c r="Y300" s="34" t="s">
        <v>372</v>
      </c>
      <c r="Z300" s="38">
        <f>AVERAGE(Z291:Z299)</f>
        <v>1.101941080545864</v>
      </c>
    </row>
    <row r="301" spans="1:26">
      <c r="A301" s="84"/>
      <c r="Q301" t="s">
        <v>344</v>
      </c>
      <c r="R301" s="32">
        <f>STDEV(R291:R299)</f>
        <v>0.14589135539759673</v>
      </c>
      <c r="U301" t="s">
        <v>343</v>
      </c>
      <c r="V301" s="32">
        <f>STDEV(V291:V299)</f>
        <v>0.12551480989266697</v>
      </c>
      <c r="Y301" t="s">
        <v>344</v>
      </c>
      <c r="Z301" s="32">
        <f>STDEV(Z291:Z299)</f>
        <v>0.14711125582218038</v>
      </c>
    </row>
    <row r="303" spans="1:26">
      <c r="A303" s="84"/>
      <c r="P303" s="85" t="s">
        <v>373</v>
      </c>
      <c r="Q303" s="34" t="s">
        <v>374</v>
      </c>
      <c r="R303" s="38">
        <f>(17*R28+18*R48+15*R66+18*R87+2*R91+14*R110+14*R126+5*R134+8*R147+27*R176+35*R213+31*R246+41*R289+9*R300)/254</f>
        <v>1.1546197285662407</v>
      </c>
      <c r="T303" s="85" t="s">
        <v>373</v>
      </c>
      <c r="U303" s="34" t="s">
        <v>374</v>
      </c>
      <c r="V303" s="38">
        <f>(17*V28+18*V48+15*V66+18*V87+2*V91+14*V110+14*V126+5*V134+8*V147+27*V176+35*V213+31*V246+41*V289+9*V300)/254</f>
        <v>1.153152030802588</v>
      </c>
      <c r="Y303" s="34" t="s">
        <v>374</v>
      </c>
      <c r="Z303" s="38">
        <f>(17*Z28+18*Z48+15*Z66+18*Z87+2*Z91+14*Z110+14*Z126+5*Z134+8*Z147+27*Z176+35*Z213+31*Z246+41*Z289+9*Z300)/254</f>
        <v>1.2823147135050381</v>
      </c>
    </row>
    <row r="304" spans="1:26">
      <c r="A304" s="84"/>
      <c r="P304" s="84" t="s">
        <v>373</v>
      </c>
      <c r="Q304" t="s">
        <v>344</v>
      </c>
      <c r="R304" s="32">
        <f>(17*R29+18*R49+15*R67+18*R88+14*R111+14*R127+5*R135+8*R148+27*R177+35*R214+31*R247+41*R290+9*R301)/254</f>
        <v>0.11099149123106487</v>
      </c>
      <c r="T304" s="84" t="s">
        <v>373</v>
      </c>
      <c r="U304" t="s">
        <v>344</v>
      </c>
      <c r="V304" s="32">
        <f>(17*V29+18*V49+15*V67+18*V88+14*V111+14*V127+5*V135+8*V148+27*V177+35*V214+31*V247+41*V290+9*V301)/254</f>
        <v>0.11970560003272838</v>
      </c>
      <c r="W304" s="32"/>
      <c r="Y304" t="s">
        <v>344</v>
      </c>
      <c r="Z304" s="32">
        <f>(17*Z29+18*Z49+15*Z67+18*Z88+14*Z111+14*Z127+5*Z135+8*Z148+27*Z177+35*Z214+31*Z247+41*Z290+9*Z301)/254</f>
        <v>0.14118505963921313</v>
      </c>
    </row>
    <row r="305" spans="10:26">
      <c r="L305" s="84" t="s">
        <v>375</v>
      </c>
      <c r="M305" s="84" t="s">
        <v>376</v>
      </c>
      <c r="N305" s="84" t="s">
        <v>377</v>
      </c>
    </row>
    <row r="306" spans="10:26">
      <c r="J306" t="s">
        <v>378</v>
      </c>
      <c r="K306" t="s">
        <v>379</v>
      </c>
      <c r="L306" s="84">
        <f>COUNTIF(F30:F47,"&gt;75")</f>
        <v>9</v>
      </c>
      <c r="M306" s="31">
        <f t="array" ref="M306">AVERAGE(IF(F30:F47 &gt;75,R30:R47))</f>
        <v>1.0116486411223109</v>
      </c>
      <c r="N306" s="31">
        <f t="array" ref="N306">AVERAGE(IF(F30:F47 &gt;75,V30:V47))</f>
        <v>0.97435045347509286</v>
      </c>
      <c r="P306" t="s">
        <v>380</v>
      </c>
      <c r="Q306" t="s">
        <v>381</v>
      </c>
      <c r="R306" s="31">
        <f>AVERAGE(R139:R144,R215:R230)</f>
        <v>1.257164227636183</v>
      </c>
      <c r="T306" t="s">
        <v>380</v>
      </c>
      <c r="U306" t="s">
        <v>382</v>
      </c>
      <c r="V306" s="31">
        <f>AVERAGE(V139:V144,V215:V230)</f>
        <v>1.2671726612759988</v>
      </c>
      <c r="X306" t="s">
        <v>380</v>
      </c>
      <c r="Y306" t="s">
        <v>382</v>
      </c>
      <c r="Z306" s="31">
        <f>AVERAGE(Z139:Z144,Z215:Z230)</f>
        <v>1.2943741640710125</v>
      </c>
    </row>
    <row r="307" spans="10:26">
      <c r="P307" t="s">
        <v>380</v>
      </c>
      <c r="Q307" t="s">
        <v>344</v>
      </c>
      <c r="R307" s="32">
        <f>(6*STDEV(R139:R144)+16*STDEV(R215:R230))/22</f>
        <v>0.15637573440222546</v>
      </c>
      <c r="T307" t="s">
        <v>380</v>
      </c>
      <c r="U307" t="s">
        <v>344</v>
      </c>
      <c r="V307" s="32">
        <f>(6*STDEV(V139:V144)+16*STDEV(V215:V230))/22</f>
        <v>0.15689296191946361</v>
      </c>
      <c r="X307" t="s">
        <v>380</v>
      </c>
      <c r="Y307" t="s">
        <v>344</v>
      </c>
      <c r="Z307" s="32">
        <f>(6*STDEV(Z139:Z144)+16*STDEV(Z215:Z230))/22</f>
        <v>0.16099395211836878</v>
      </c>
    </row>
    <row r="309" spans="10:26">
      <c r="Q309" s="84" t="s">
        <v>375</v>
      </c>
      <c r="R309" s="73">
        <f>COUNT(R10:R26,R30:R47,R50:R64,R69:R86,R89:R90,R93:R106,R112:R125,R129:R133,R139:R146,R149:R175,R178:R212,R215:R245,R248:R288,R291:R299)</f>
        <v>254</v>
      </c>
      <c r="V309" s="73">
        <f>COUNT(V10:V26,V30:V47,V50:V64,V69:V86,V89:V90,V93:V106,V112:V125,V129:V133,V139:V146,V149:V175,V178:V212,V215:V245,V248:V288,V291:V299)</f>
        <v>254</v>
      </c>
      <c r="Z309" s="73">
        <f>COUNT(Z10:Z26,Z30:Z47,Z50:Z64,Z69:Z86,Z89:Z90,Z93:Z106,Z112:Z125,Z129:Z133,Z139:Z146,Z149:Z175,Z178:Z212,Z215:Z245,Z248:Z288,Z291:Z299)</f>
        <v>254</v>
      </c>
    </row>
    <row r="310" spans="10:26">
      <c r="Q310" s="84" t="s">
        <v>383</v>
      </c>
      <c r="R310" s="73">
        <f>COUNTIF(R10:R26,"&lt;1")+COUNTIF(R30:R47,"&lt;1")+COUNTIF(R50:R64,"&lt;1")+COUNTIF(R69:R86,"&lt;1")+COUNTIF(R89:R90,"&lt;1")+COUNTIF(R93:R106,"&lt;1")+COUNTIF(R112:R125,"&lt;1")+COUNTIF(R129:R133,"&lt;1")+COUNTIF(R139:R146,"&lt;1")+COUNTIF(R149:R175,"&lt;1")+COUNTIF(R178:R212,"&lt;1")+COUNTIF(R215:R245,"&lt;1")+COUNTIF(R248:R288,"&lt;1")+COUNTIF(R291:R299,"&lt;1")</f>
        <v>40</v>
      </c>
      <c r="V310" s="73">
        <f>COUNTIF(V10:V26,"&lt;1")+COUNTIF(V30:V47,"&lt;1")+COUNTIF(V50:V64,"&lt;1")+COUNTIF(V69:V86,"&lt;1")+COUNTIF(V89:V90,"&lt;1")+COUNTIF(V93:V106,"&lt;1")+COUNTIF(V112:V125,"&lt;1")+COUNTIF(V129:V133,"&lt;1")+COUNTIF(V139:V146,"&lt;1")+COUNTIF(V149:V175,"&lt;1")+COUNTIF(V178:V212,"&lt;1")+COUNTIF(V215:V245,"&lt;1")+COUNTIF(V248:V288,"&lt;1")+COUNTIF(V291:V299,"&lt;1")</f>
        <v>55</v>
      </c>
      <c r="Z310" s="73">
        <f>COUNTIF(Z10:Z26,"&lt;1")+COUNTIF(Z30:Z47,"&lt;1")+COUNTIF(Z50:Z64,"&lt;1")+COUNTIF(Z69:Z86,"&lt;1")+COUNTIF(Z89:Z90,"&lt;1")+COUNTIF(Z93:Z106,"&lt;1")+COUNTIF(Z112:Z125,"&lt;1")+COUNTIF(Z129:Z133,"&lt;1")+COUNTIF(Z139:Z146,"&lt;1")+COUNTIF(Z149:Z175,"&lt;1")+COUNTIF(Z178:Z212,"&lt;1")+COUNTIF(Z215:Z245,"&lt;1")+COUNTIF(Z248:Z288,"&lt;1")+COUNTIF(Z291:Z299,"&lt;1")</f>
        <v>17</v>
      </c>
    </row>
    <row r="311" spans="10:26">
      <c r="Q311" s="84" t="s">
        <v>384</v>
      </c>
      <c r="R311" s="78">
        <f>R310/R309</f>
        <v>0.15748031496062992</v>
      </c>
      <c r="V311" s="78">
        <f>V310/V309</f>
        <v>0.21653543307086615</v>
      </c>
      <c r="Z311" s="78">
        <f>Z310/Z309</f>
        <v>6.6929133858267723E-2</v>
      </c>
    </row>
  </sheetData>
  <mergeCells count="13">
    <mergeCell ref="X4:Z4"/>
    <mergeCell ref="X3:Z3"/>
    <mergeCell ref="X5:Z5"/>
    <mergeCell ref="X6:Y6"/>
    <mergeCell ref="A2:D2"/>
    <mergeCell ref="T6:U6"/>
    <mergeCell ref="T5:V5"/>
    <mergeCell ref="P5:R5"/>
    <mergeCell ref="A1:G1"/>
    <mergeCell ref="C111:D111"/>
    <mergeCell ref="M6:N6"/>
    <mergeCell ref="C92:D92"/>
    <mergeCell ref="P6:Q6"/>
  </mergeCells>
  <phoneticPr fontId="0" type="noConversion"/>
  <pageMargins left="0.75" right="0.75" top="1" bottom="1" header="0.5" footer="0.5"/>
  <pageSetup paperSize="9" scale="74" orientation="landscape" horizontalDpi="300" verticalDpi="0" r:id="rId1"/>
  <headerFooter alignWithMargins="0"/>
  <rowBreaks count="7" manualBreakCount="7">
    <brk id="48" max="16383" man="1"/>
    <brk id="91" max="16383" man="1"/>
    <brk id="137" max="16383" man="1"/>
    <brk id="176" max="16383" man="1"/>
    <brk id="213" max="16383" man="1"/>
    <brk id="246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GOODE</dc:creator>
  <cp:keywords/>
  <dc:description/>
  <cp:lastModifiedBy>X</cp:lastModifiedBy>
  <cp:revision/>
  <dcterms:created xsi:type="dcterms:W3CDTF">2000-06-02T14:11:15Z</dcterms:created>
  <dcterms:modified xsi:type="dcterms:W3CDTF">2018-11-12T15:33:02Z</dcterms:modified>
  <cp:category/>
  <cp:contentStatus/>
</cp:coreProperties>
</file>