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0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345\"/>
    </mc:Choice>
  </mc:AlternateContent>
  <xr:revisionPtr revIDLastSave="0" documentId="8_{BA5A29E6-F47E-4A2F-9653-4944FE1788A9}" xr6:coauthVersionLast="40" xr6:coauthVersionMax="40" xr10:uidLastSave="{00000000-0000-0000-0000-000000000000}"/>
  <bookViews>
    <workbookView xWindow="900" yWindow="32760" windowWidth="10050" windowHeight="6585" xr2:uid="{00000000-000D-0000-FFFF-FFFF00000000}"/>
  </bookViews>
  <sheets>
    <sheet name="Data" sheetId="1" r:id="rId1"/>
    <sheet name="Summary" sheetId="2" r:id="rId2"/>
    <sheet name="Graph all" sheetId="8" r:id="rId3"/>
    <sheet name="Graph ex C" sheetId="9" r:id="rId4"/>
    <sheet name="v slend." sheetId="10" r:id="rId5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I10" i="1"/>
  <c r="AC10" i="1"/>
  <c r="J10" i="1"/>
  <c r="AI10" i="1"/>
  <c r="K10" i="1"/>
  <c r="L10" i="1"/>
  <c r="N10" i="1"/>
  <c r="O10" i="1"/>
  <c r="P10" i="1"/>
  <c r="T10" i="1"/>
  <c r="AD10" i="1"/>
  <c r="AE10" i="1"/>
  <c r="AG10" i="1"/>
  <c r="AF10" i="1"/>
  <c r="AH10" i="1"/>
  <c r="AJ10" i="1"/>
  <c r="G11" i="1"/>
  <c r="I11" i="1"/>
  <c r="AC11" i="1"/>
  <c r="J11" i="1"/>
  <c r="K11" i="1"/>
  <c r="L11" i="1"/>
  <c r="N11" i="1"/>
  <c r="O11" i="1"/>
  <c r="P11" i="1"/>
  <c r="T11" i="1"/>
  <c r="AD11" i="1"/>
  <c r="AE11" i="1"/>
  <c r="AG11" i="1"/>
  <c r="AF11" i="1"/>
  <c r="AH11" i="1"/>
  <c r="Q11" i="1"/>
  <c r="AI11" i="1"/>
  <c r="AJ11" i="1"/>
  <c r="G12" i="1"/>
  <c r="I12" i="1"/>
  <c r="AC12" i="1"/>
  <c r="J12" i="1"/>
  <c r="K12" i="1"/>
  <c r="L12" i="1"/>
  <c r="N12" i="1"/>
  <c r="O12" i="1"/>
  <c r="P12" i="1"/>
  <c r="T12" i="1"/>
  <c r="AD12" i="1"/>
  <c r="AE12" i="1"/>
  <c r="AG12" i="1"/>
  <c r="AF12" i="1"/>
  <c r="AH12" i="1"/>
  <c r="Q12" i="1"/>
  <c r="AI12" i="1"/>
  <c r="R12" i="1"/>
  <c r="S12" i="1"/>
  <c r="AJ12" i="1"/>
  <c r="G13" i="1"/>
  <c r="I13" i="1"/>
  <c r="AC13" i="1"/>
  <c r="J13" i="1"/>
  <c r="AI13" i="1"/>
  <c r="K13" i="1"/>
  <c r="L13" i="1"/>
  <c r="N13" i="1"/>
  <c r="O13" i="1"/>
  <c r="P13" i="1"/>
  <c r="T13" i="1"/>
  <c r="AD13" i="1"/>
  <c r="AF13" i="1"/>
  <c r="AH13" i="1"/>
  <c r="AJ13" i="1"/>
  <c r="AE13" i="1"/>
  <c r="AG13" i="1"/>
  <c r="G14" i="1"/>
  <c r="I14" i="1"/>
  <c r="AC14" i="1"/>
  <c r="J14" i="1"/>
  <c r="AI14" i="1"/>
  <c r="K14" i="1"/>
  <c r="L14" i="1"/>
  <c r="N14" i="1"/>
  <c r="O14" i="1"/>
  <c r="P14" i="1"/>
  <c r="T14" i="1"/>
  <c r="AD14" i="1"/>
  <c r="AJ14" i="1"/>
  <c r="AE14" i="1"/>
  <c r="AG14" i="1"/>
  <c r="AF14" i="1"/>
  <c r="AH14" i="1"/>
  <c r="G15" i="1"/>
  <c r="I15" i="1"/>
  <c r="AC15" i="1"/>
  <c r="J15" i="1"/>
  <c r="K15" i="1"/>
  <c r="L15" i="1"/>
  <c r="N15" i="1"/>
  <c r="O15" i="1"/>
  <c r="P15" i="1"/>
  <c r="T15" i="1"/>
  <c r="AD15" i="1"/>
  <c r="AJ15" i="1"/>
  <c r="AE15" i="1"/>
  <c r="AG15" i="1"/>
  <c r="AF15" i="1"/>
  <c r="AH15" i="1"/>
  <c r="Q15" i="1"/>
  <c r="AI15" i="1"/>
  <c r="G16" i="1"/>
  <c r="I16" i="1"/>
  <c r="AC16" i="1"/>
  <c r="J16" i="1"/>
  <c r="K16" i="1"/>
  <c r="L16" i="1"/>
  <c r="N16" i="1"/>
  <c r="O16" i="1"/>
  <c r="P16" i="1"/>
  <c r="T16" i="1"/>
  <c r="AD16" i="1"/>
  <c r="AE16" i="1"/>
  <c r="AG16" i="1"/>
  <c r="AF16" i="1"/>
  <c r="AH16" i="1"/>
  <c r="Q16" i="1"/>
  <c r="AI16" i="1"/>
  <c r="R16" i="1"/>
  <c r="S16" i="1"/>
  <c r="AJ16" i="1"/>
  <c r="G17" i="1"/>
  <c r="I17" i="1"/>
  <c r="AC17" i="1"/>
  <c r="J17" i="1"/>
  <c r="AI17" i="1"/>
  <c r="K17" i="1"/>
  <c r="L17" i="1"/>
  <c r="N17" i="1"/>
  <c r="O17" i="1"/>
  <c r="P17" i="1"/>
  <c r="T17" i="1"/>
  <c r="AD17" i="1"/>
  <c r="AE17" i="1"/>
  <c r="AG17" i="1"/>
  <c r="AF17" i="1"/>
  <c r="AH17" i="1"/>
  <c r="AJ17" i="1"/>
  <c r="G18" i="1"/>
  <c r="I18" i="1"/>
  <c r="AC18" i="1"/>
  <c r="J18" i="1"/>
  <c r="AI18" i="1"/>
  <c r="K18" i="1"/>
  <c r="L18" i="1"/>
  <c r="N18" i="1"/>
  <c r="O18" i="1"/>
  <c r="P18" i="1"/>
  <c r="T18" i="1"/>
  <c r="AD18" i="1"/>
  <c r="AE18" i="1"/>
  <c r="AG18" i="1"/>
  <c r="AF18" i="1"/>
  <c r="AH18" i="1"/>
  <c r="AJ18" i="1"/>
  <c r="G19" i="1"/>
  <c r="I19" i="1"/>
  <c r="AC19" i="1"/>
  <c r="J19" i="1"/>
  <c r="K19" i="1"/>
  <c r="L19" i="1"/>
  <c r="N19" i="1"/>
  <c r="O19" i="1"/>
  <c r="P19" i="1"/>
  <c r="T19" i="1"/>
  <c r="AD19" i="1"/>
  <c r="AJ19" i="1"/>
  <c r="AE19" i="1"/>
  <c r="AG19" i="1"/>
  <c r="AF19" i="1"/>
  <c r="AH19" i="1"/>
  <c r="Q19" i="1"/>
  <c r="AI19" i="1"/>
  <c r="G20" i="1"/>
  <c r="I20" i="1"/>
  <c r="AC20" i="1"/>
  <c r="J20" i="1"/>
  <c r="K20" i="1"/>
  <c r="L20" i="1"/>
  <c r="N20" i="1"/>
  <c r="O20" i="1"/>
  <c r="P20" i="1"/>
  <c r="T20" i="1"/>
  <c r="AD20" i="1"/>
  <c r="AF20" i="1"/>
  <c r="AH20" i="1"/>
  <c r="AI20" i="1"/>
  <c r="AJ20" i="1"/>
  <c r="AE20" i="1"/>
  <c r="AG20" i="1"/>
  <c r="G21" i="1"/>
  <c r="I21" i="1"/>
  <c r="AC21" i="1"/>
  <c r="J21" i="1"/>
  <c r="AI21" i="1"/>
  <c r="K21" i="1"/>
  <c r="L21" i="1"/>
  <c r="N21" i="1"/>
  <c r="O21" i="1"/>
  <c r="P21" i="1"/>
  <c r="T21" i="1"/>
  <c r="AD21" i="1"/>
  <c r="AF21" i="1"/>
  <c r="AH21" i="1"/>
  <c r="AJ21" i="1"/>
  <c r="AE21" i="1"/>
  <c r="AG21" i="1"/>
  <c r="G22" i="1"/>
  <c r="I22" i="1"/>
  <c r="AC22" i="1"/>
  <c r="J22" i="1"/>
  <c r="AI22" i="1"/>
  <c r="K22" i="1"/>
  <c r="L22" i="1"/>
  <c r="N22" i="1"/>
  <c r="O22" i="1"/>
  <c r="P22" i="1"/>
  <c r="T22" i="1"/>
  <c r="AD22" i="1"/>
  <c r="AE22" i="1"/>
  <c r="AG22" i="1"/>
  <c r="AF22" i="1"/>
  <c r="AH22" i="1"/>
  <c r="AJ22" i="1"/>
  <c r="G23" i="1"/>
  <c r="I23" i="1"/>
  <c r="AC23" i="1"/>
  <c r="J23" i="1"/>
  <c r="K23" i="1"/>
  <c r="L23" i="1"/>
  <c r="N23" i="1"/>
  <c r="O23" i="1"/>
  <c r="P23" i="1"/>
  <c r="T23" i="1"/>
  <c r="AD23" i="1"/>
  <c r="AE23" i="1"/>
  <c r="AG23" i="1"/>
  <c r="AF23" i="1"/>
  <c r="AH23" i="1"/>
  <c r="Q23" i="1"/>
  <c r="AI23" i="1"/>
  <c r="AJ23" i="1"/>
  <c r="G24" i="1"/>
  <c r="I24" i="1"/>
  <c r="AC24" i="1"/>
  <c r="J24" i="1"/>
  <c r="AI24" i="1"/>
  <c r="K24" i="1"/>
  <c r="L24" i="1"/>
  <c r="N24" i="1"/>
  <c r="O24" i="1"/>
  <c r="P24" i="1"/>
  <c r="T24" i="1"/>
  <c r="AD24" i="1"/>
  <c r="AE24" i="1"/>
  <c r="AG24" i="1"/>
  <c r="AF24" i="1"/>
  <c r="AH24" i="1"/>
  <c r="Q24" i="1"/>
  <c r="AJ24" i="1"/>
  <c r="G25" i="1"/>
  <c r="I25" i="1"/>
  <c r="AC25" i="1"/>
  <c r="J25" i="1"/>
  <c r="K25" i="1"/>
  <c r="L25" i="1"/>
  <c r="N25" i="1"/>
  <c r="O25" i="1"/>
  <c r="P25" i="1"/>
  <c r="T25" i="1"/>
  <c r="AD25" i="1"/>
  <c r="AF25" i="1"/>
  <c r="AH25" i="1"/>
  <c r="AE25" i="1"/>
  <c r="AG25" i="1"/>
  <c r="AI25" i="1"/>
  <c r="AJ25" i="1"/>
  <c r="G26" i="1"/>
  <c r="I26" i="1"/>
  <c r="AC26" i="1"/>
  <c r="J26" i="1"/>
  <c r="K26" i="1"/>
  <c r="L26" i="1"/>
  <c r="N26" i="1"/>
  <c r="O26" i="1"/>
  <c r="P26" i="1"/>
  <c r="T26" i="1"/>
  <c r="AD26" i="1"/>
  <c r="AI26" i="1"/>
  <c r="G27" i="1"/>
  <c r="I27" i="1"/>
  <c r="AC27" i="1"/>
  <c r="J27" i="1"/>
  <c r="AI27" i="1"/>
  <c r="K27" i="1"/>
  <c r="L27" i="1"/>
  <c r="N27" i="1"/>
  <c r="O27" i="1"/>
  <c r="P27" i="1"/>
  <c r="T27" i="1"/>
  <c r="AD27" i="1"/>
  <c r="AE27" i="1"/>
  <c r="AG27" i="1"/>
  <c r="AF27" i="1"/>
  <c r="AH27" i="1"/>
  <c r="Q27" i="1"/>
  <c r="G28" i="1"/>
  <c r="I28" i="1"/>
  <c r="AC28" i="1"/>
  <c r="J28" i="1"/>
  <c r="AI28" i="1"/>
  <c r="K28" i="1"/>
  <c r="L28" i="1"/>
  <c r="N28" i="1"/>
  <c r="O28" i="1"/>
  <c r="P28" i="1"/>
  <c r="T28" i="1"/>
  <c r="AD28" i="1"/>
  <c r="AF28" i="1"/>
  <c r="AH28" i="1"/>
  <c r="AJ28" i="1"/>
  <c r="AE28" i="1"/>
  <c r="AG28" i="1"/>
  <c r="G29" i="1"/>
  <c r="I29" i="1"/>
  <c r="AC29" i="1"/>
  <c r="J29" i="1"/>
  <c r="K29" i="1"/>
  <c r="L29" i="1"/>
  <c r="N29" i="1"/>
  <c r="O29" i="1"/>
  <c r="P29" i="1"/>
  <c r="T29" i="1"/>
  <c r="AD29" i="1"/>
  <c r="AF29" i="1"/>
  <c r="AH29" i="1"/>
  <c r="AJ29" i="1"/>
  <c r="AE29" i="1"/>
  <c r="AG29" i="1"/>
  <c r="AI29" i="1"/>
  <c r="G30" i="1"/>
  <c r="I30" i="1"/>
  <c r="AC30" i="1"/>
  <c r="J30" i="1"/>
  <c r="K30" i="1"/>
  <c r="L30" i="1"/>
  <c r="N30" i="1"/>
  <c r="O30" i="1"/>
  <c r="P30" i="1"/>
  <c r="T30" i="1"/>
  <c r="AD30" i="1"/>
  <c r="AI30" i="1"/>
  <c r="G31" i="1"/>
  <c r="I31" i="1"/>
  <c r="AC31" i="1"/>
  <c r="J31" i="1"/>
  <c r="AI31" i="1"/>
  <c r="K31" i="1"/>
  <c r="L31" i="1"/>
  <c r="N31" i="1"/>
  <c r="O31" i="1"/>
  <c r="P31" i="1"/>
  <c r="T31" i="1"/>
  <c r="AD31" i="1"/>
  <c r="AF31" i="1"/>
  <c r="AH31" i="1"/>
  <c r="G32" i="1"/>
  <c r="I32" i="1"/>
  <c r="AC32" i="1"/>
  <c r="J32" i="1"/>
  <c r="AI32" i="1"/>
  <c r="K32" i="1"/>
  <c r="L32" i="1"/>
  <c r="N32" i="1"/>
  <c r="O32" i="1"/>
  <c r="P32" i="1"/>
  <c r="T32" i="1"/>
  <c r="AD32" i="1"/>
  <c r="AF32" i="1"/>
  <c r="AH32" i="1"/>
  <c r="AJ32" i="1"/>
  <c r="AE32" i="1"/>
  <c r="AG32" i="1"/>
  <c r="G33" i="1"/>
  <c r="I33" i="1"/>
  <c r="AC33" i="1"/>
  <c r="J33" i="1"/>
  <c r="K33" i="1"/>
  <c r="L33" i="1"/>
  <c r="N33" i="1"/>
  <c r="O33" i="1"/>
  <c r="P33" i="1"/>
  <c r="T33" i="1"/>
  <c r="AD33" i="1"/>
  <c r="AF33" i="1"/>
  <c r="AH33" i="1"/>
  <c r="AJ33" i="1"/>
  <c r="AE33" i="1"/>
  <c r="AG33" i="1"/>
  <c r="AI33" i="1"/>
  <c r="G34" i="1"/>
  <c r="I34" i="1"/>
  <c r="AC34" i="1"/>
  <c r="J34" i="1"/>
  <c r="K34" i="1"/>
  <c r="L34" i="1"/>
  <c r="N34" i="1"/>
  <c r="O34" i="1"/>
  <c r="P34" i="1"/>
  <c r="T34" i="1"/>
  <c r="AD34" i="1"/>
  <c r="AI34" i="1"/>
  <c r="G35" i="1"/>
  <c r="I35" i="1"/>
  <c r="AC35" i="1"/>
  <c r="J35" i="1"/>
  <c r="AI35" i="1"/>
  <c r="K35" i="1"/>
  <c r="L35" i="1"/>
  <c r="N35" i="1"/>
  <c r="O35" i="1"/>
  <c r="P35" i="1"/>
  <c r="T35" i="1"/>
  <c r="AD35" i="1"/>
  <c r="AF35" i="1"/>
  <c r="AH35" i="1"/>
  <c r="G36" i="1"/>
  <c r="I36" i="1"/>
  <c r="AC36" i="1"/>
  <c r="J36" i="1"/>
  <c r="K36" i="1"/>
  <c r="L36" i="1"/>
  <c r="N36" i="1"/>
  <c r="O36" i="1"/>
  <c r="P36" i="1"/>
  <c r="T36" i="1"/>
  <c r="AD36" i="1"/>
  <c r="AE36" i="1"/>
  <c r="AG36" i="1"/>
  <c r="AF36" i="1"/>
  <c r="AH36" i="1"/>
  <c r="Q36" i="1"/>
  <c r="AI36" i="1"/>
  <c r="AJ36" i="1"/>
  <c r="G37" i="1"/>
  <c r="I37" i="1"/>
  <c r="AC37" i="1"/>
  <c r="J37" i="1"/>
  <c r="K37" i="1"/>
  <c r="L37" i="1"/>
  <c r="N37" i="1"/>
  <c r="O37" i="1"/>
  <c r="P37" i="1"/>
  <c r="T37" i="1"/>
  <c r="AD37" i="1"/>
  <c r="AF37" i="1"/>
  <c r="AH37" i="1"/>
  <c r="AI37" i="1"/>
  <c r="AJ37" i="1"/>
  <c r="G38" i="1"/>
  <c r="I38" i="1"/>
  <c r="AC38" i="1"/>
  <c r="J38" i="1"/>
  <c r="AI38" i="1"/>
  <c r="K38" i="1"/>
  <c r="L38" i="1"/>
  <c r="N38" i="1"/>
  <c r="O38" i="1"/>
  <c r="P38" i="1"/>
  <c r="T38" i="1"/>
  <c r="AD38" i="1"/>
  <c r="AE38" i="1"/>
  <c r="AF38" i="1"/>
  <c r="AH38" i="1"/>
  <c r="AG38" i="1"/>
  <c r="Q38" i="1"/>
  <c r="AJ38" i="1"/>
  <c r="G39" i="1"/>
  <c r="I39" i="1"/>
  <c r="K39" i="1"/>
  <c r="L39" i="1"/>
  <c r="N39" i="1"/>
  <c r="O39" i="1"/>
  <c r="P39" i="1"/>
  <c r="T39" i="1"/>
  <c r="AC39" i="1"/>
  <c r="G40" i="1"/>
  <c r="I40" i="1"/>
  <c r="K40" i="1"/>
  <c r="L40" i="1"/>
  <c r="N40" i="1"/>
  <c r="O40" i="1"/>
  <c r="P40" i="1"/>
  <c r="T40" i="1"/>
  <c r="AC40" i="1"/>
  <c r="G41" i="1"/>
  <c r="I41" i="1"/>
  <c r="K41" i="1"/>
  <c r="L41" i="1"/>
  <c r="N41" i="1"/>
  <c r="O41" i="1"/>
  <c r="P41" i="1"/>
  <c r="T41" i="1"/>
  <c r="AC41" i="1"/>
  <c r="G42" i="1"/>
  <c r="I42" i="1"/>
  <c r="K42" i="1"/>
  <c r="L42" i="1"/>
  <c r="N42" i="1"/>
  <c r="O42" i="1"/>
  <c r="P42" i="1"/>
  <c r="T42" i="1"/>
  <c r="AC42" i="1"/>
  <c r="G43" i="1"/>
  <c r="I43" i="1"/>
  <c r="K43" i="1"/>
  <c r="L43" i="1"/>
  <c r="N43" i="1"/>
  <c r="O43" i="1"/>
  <c r="P43" i="1"/>
  <c r="T43" i="1"/>
  <c r="AC43" i="1"/>
  <c r="G44" i="1"/>
  <c r="I44" i="1"/>
  <c r="K44" i="1"/>
  <c r="L44" i="1"/>
  <c r="N44" i="1"/>
  <c r="O44" i="1"/>
  <c r="P44" i="1"/>
  <c r="T44" i="1"/>
  <c r="AC44" i="1"/>
  <c r="G45" i="1"/>
  <c r="I45" i="1"/>
  <c r="K45" i="1"/>
  <c r="L45" i="1"/>
  <c r="N45" i="1"/>
  <c r="O45" i="1"/>
  <c r="P45" i="1"/>
  <c r="T45" i="1"/>
  <c r="AC45" i="1"/>
  <c r="G46" i="1"/>
  <c r="I46" i="1"/>
  <c r="K46" i="1"/>
  <c r="L46" i="1"/>
  <c r="N46" i="1"/>
  <c r="O46" i="1"/>
  <c r="P46" i="1"/>
  <c r="T46" i="1"/>
  <c r="AC46" i="1"/>
  <c r="G47" i="1"/>
  <c r="I47" i="1"/>
  <c r="K47" i="1"/>
  <c r="L47" i="1"/>
  <c r="N47" i="1"/>
  <c r="O47" i="1"/>
  <c r="P47" i="1"/>
  <c r="T47" i="1"/>
  <c r="AC47" i="1"/>
  <c r="G48" i="1"/>
  <c r="I48" i="1"/>
  <c r="K48" i="1"/>
  <c r="L48" i="1"/>
  <c r="N48" i="1"/>
  <c r="O48" i="1"/>
  <c r="P48" i="1"/>
  <c r="T48" i="1"/>
  <c r="AC48" i="1"/>
  <c r="G49" i="1"/>
  <c r="AC49" i="1"/>
  <c r="AD49" i="1"/>
  <c r="I49" i="1"/>
  <c r="K49" i="1"/>
  <c r="L49" i="1"/>
  <c r="N49" i="1"/>
  <c r="O49" i="1"/>
  <c r="P49" i="1"/>
  <c r="T49" i="1"/>
  <c r="AE49" i="1"/>
  <c r="AG49" i="1"/>
  <c r="G50" i="1"/>
  <c r="I50" i="1"/>
  <c r="AC50" i="1"/>
  <c r="J50" i="1"/>
  <c r="AI50" i="1"/>
  <c r="AD50" i="1"/>
  <c r="AF50" i="1"/>
  <c r="AH50" i="1"/>
  <c r="AE50" i="1"/>
  <c r="AG50" i="1"/>
  <c r="Q50" i="1"/>
  <c r="R50" i="1"/>
  <c r="S50" i="1"/>
  <c r="J48" i="2"/>
  <c r="K50" i="1"/>
  <c r="L50" i="1"/>
  <c r="N50" i="1"/>
  <c r="O50" i="1"/>
  <c r="P50" i="1"/>
  <c r="T50" i="1"/>
  <c r="G51" i="1"/>
  <c r="I51" i="1"/>
  <c r="AC51" i="1"/>
  <c r="J51" i="1"/>
  <c r="K51" i="1"/>
  <c r="L51" i="1"/>
  <c r="N51" i="1"/>
  <c r="O51" i="1"/>
  <c r="P51" i="1"/>
  <c r="T51" i="1"/>
  <c r="AD51" i="1"/>
  <c r="AF51" i="1"/>
  <c r="AH51" i="1"/>
  <c r="AE51" i="1"/>
  <c r="AG51" i="1"/>
  <c r="AI51" i="1"/>
  <c r="G52" i="1"/>
  <c r="I52" i="1"/>
  <c r="AC52" i="1"/>
  <c r="J52" i="1"/>
  <c r="AI52" i="1"/>
  <c r="AD52" i="1"/>
  <c r="AF52" i="1"/>
  <c r="AH52" i="1"/>
  <c r="AE52" i="1"/>
  <c r="AG52" i="1"/>
  <c r="Q52" i="1"/>
  <c r="R52" i="1"/>
  <c r="S52" i="1"/>
  <c r="K52" i="1"/>
  <c r="L52" i="1"/>
  <c r="N52" i="1"/>
  <c r="O52" i="1"/>
  <c r="P52" i="1"/>
  <c r="T52" i="1"/>
  <c r="G53" i="1"/>
  <c r="I53" i="1"/>
  <c r="AC53" i="1"/>
  <c r="J53" i="1"/>
  <c r="K53" i="1"/>
  <c r="L53" i="1"/>
  <c r="N53" i="1"/>
  <c r="O53" i="1"/>
  <c r="P53" i="1"/>
  <c r="T53" i="1"/>
  <c r="AD53" i="1"/>
  <c r="AF53" i="1"/>
  <c r="AH53" i="1"/>
  <c r="AE53" i="1"/>
  <c r="AG53" i="1"/>
  <c r="AI53" i="1"/>
  <c r="G54" i="1"/>
  <c r="I54" i="1"/>
  <c r="AC54" i="1"/>
  <c r="J54" i="1"/>
  <c r="AI54" i="1"/>
  <c r="K54" i="1"/>
  <c r="L54" i="1"/>
  <c r="N54" i="1"/>
  <c r="O54" i="1"/>
  <c r="P54" i="1"/>
  <c r="T54" i="1"/>
  <c r="AD54" i="1"/>
  <c r="AE54" i="1"/>
  <c r="AG54" i="1"/>
  <c r="G55" i="1"/>
  <c r="I55" i="1"/>
  <c r="AC55" i="1"/>
  <c r="J55" i="1"/>
  <c r="AI55" i="1"/>
  <c r="K55" i="1"/>
  <c r="L55" i="1"/>
  <c r="N55" i="1"/>
  <c r="O55" i="1"/>
  <c r="P55" i="1"/>
  <c r="T55" i="1"/>
  <c r="AD55" i="1"/>
  <c r="AE55" i="1"/>
  <c r="AG55" i="1"/>
  <c r="AG56" i="1"/>
  <c r="AH56" i="1"/>
  <c r="G57" i="1"/>
  <c r="I57" i="1"/>
  <c r="K57" i="1"/>
  <c r="L57" i="1"/>
  <c r="N57" i="1"/>
  <c r="O57" i="1"/>
  <c r="P57" i="1"/>
  <c r="T57" i="1"/>
  <c r="AC57" i="1"/>
  <c r="G58" i="1"/>
  <c r="I58" i="1"/>
  <c r="K58" i="1"/>
  <c r="L58" i="1"/>
  <c r="N58" i="1"/>
  <c r="O58" i="1"/>
  <c r="P58" i="1"/>
  <c r="T58" i="1"/>
  <c r="AC58" i="1"/>
  <c r="G59" i="1"/>
  <c r="I59" i="1"/>
  <c r="K59" i="1"/>
  <c r="L59" i="1"/>
  <c r="N59" i="1"/>
  <c r="O59" i="1"/>
  <c r="P59" i="1"/>
  <c r="T59" i="1"/>
  <c r="AC59" i="1"/>
  <c r="G60" i="1"/>
  <c r="I60" i="1"/>
  <c r="K60" i="1"/>
  <c r="L60" i="1"/>
  <c r="N60" i="1"/>
  <c r="O60" i="1"/>
  <c r="P60" i="1"/>
  <c r="T60" i="1"/>
  <c r="AC60" i="1"/>
  <c r="G61" i="1"/>
  <c r="I61" i="1"/>
  <c r="K61" i="1"/>
  <c r="L61" i="1"/>
  <c r="N61" i="1"/>
  <c r="O61" i="1"/>
  <c r="P61" i="1"/>
  <c r="T61" i="1"/>
  <c r="AC61" i="1"/>
  <c r="G62" i="1"/>
  <c r="I62" i="1"/>
  <c r="K62" i="1"/>
  <c r="L62" i="1"/>
  <c r="N62" i="1"/>
  <c r="O62" i="1"/>
  <c r="P62" i="1"/>
  <c r="T62" i="1"/>
  <c r="AC62" i="1"/>
  <c r="G63" i="1"/>
  <c r="I63" i="1"/>
  <c r="K63" i="1"/>
  <c r="L63" i="1"/>
  <c r="N63" i="1"/>
  <c r="O63" i="1"/>
  <c r="P63" i="1"/>
  <c r="T63" i="1"/>
  <c r="AC63" i="1"/>
  <c r="G64" i="1"/>
  <c r="I64" i="1"/>
  <c r="K64" i="1"/>
  <c r="L64" i="1"/>
  <c r="N64" i="1"/>
  <c r="O64" i="1"/>
  <c r="P64" i="1"/>
  <c r="T64" i="1"/>
  <c r="AC64" i="1"/>
  <c r="G65" i="1"/>
  <c r="I65" i="1"/>
  <c r="K65" i="1"/>
  <c r="L65" i="1"/>
  <c r="N65" i="1"/>
  <c r="O65" i="1"/>
  <c r="P65" i="1"/>
  <c r="T65" i="1"/>
  <c r="AC65" i="1"/>
  <c r="G66" i="1"/>
  <c r="I66" i="1"/>
  <c r="K66" i="1"/>
  <c r="L66" i="1"/>
  <c r="N66" i="1"/>
  <c r="O66" i="1"/>
  <c r="P66" i="1"/>
  <c r="T66" i="1"/>
  <c r="AC66" i="1"/>
  <c r="G67" i="1"/>
  <c r="I67" i="1"/>
  <c r="K67" i="1"/>
  <c r="L67" i="1"/>
  <c r="N67" i="1"/>
  <c r="O67" i="1"/>
  <c r="P67" i="1"/>
  <c r="T67" i="1"/>
  <c r="AC67" i="1"/>
  <c r="G68" i="1"/>
  <c r="I68" i="1"/>
  <c r="K68" i="1"/>
  <c r="L68" i="1"/>
  <c r="N68" i="1"/>
  <c r="O68" i="1"/>
  <c r="P68" i="1"/>
  <c r="T68" i="1"/>
  <c r="AC68" i="1"/>
  <c r="G69" i="1"/>
  <c r="I69" i="1"/>
  <c r="K69" i="1"/>
  <c r="L69" i="1"/>
  <c r="N69" i="1"/>
  <c r="O69" i="1"/>
  <c r="P69" i="1"/>
  <c r="T69" i="1"/>
  <c r="AC69" i="1"/>
  <c r="G70" i="1"/>
  <c r="I70" i="1"/>
  <c r="K70" i="1"/>
  <c r="L70" i="1"/>
  <c r="N70" i="1"/>
  <c r="O70" i="1"/>
  <c r="P70" i="1"/>
  <c r="T70" i="1"/>
  <c r="AC70" i="1"/>
  <c r="G71" i="1"/>
  <c r="I71" i="1"/>
  <c r="K71" i="1"/>
  <c r="L71" i="1"/>
  <c r="N71" i="1"/>
  <c r="O71" i="1"/>
  <c r="P71" i="1"/>
  <c r="T71" i="1"/>
  <c r="AC71" i="1"/>
  <c r="G72" i="1"/>
  <c r="I72" i="1"/>
  <c r="K72" i="1"/>
  <c r="L72" i="1"/>
  <c r="N72" i="1"/>
  <c r="O72" i="1"/>
  <c r="P72" i="1"/>
  <c r="T72" i="1"/>
  <c r="AC72" i="1"/>
  <c r="G73" i="1"/>
  <c r="I73" i="1"/>
  <c r="K73" i="1"/>
  <c r="L73" i="1"/>
  <c r="N73" i="1"/>
  <c r="O73" i="1"/>
  <c r="P73" i="1"/>
  <c r="T73" i="1"/>
  <c r="AC73" i="1"/>
  <c r="G75" i="1"/>
  <c r="I75" i="1"/>
  <c r="K75" i="1"/>
  <c r="L75" i="1"/>
  <c r="N75" i="1"/>
  <c r="O75" i="1"/>
  <c r="P75" i="1"/>
  <c r="T75" i="1"/>
  <c r="AC75" i="1"/>
  <c r="G76" i="1"/>
  <c r="I76" i="1"/>
  <c r="K76" i="1"/>
  <c r="L76" i="1"/>
  <c r="N76" i="1"/>
  <c r="O76" i="1"/>
  <c r="P76" i="1"/>
  <c r="T76" i="1"/>
  <c r="AC76" i="1"/>
  <c r="G77" i="1"/>
  <c r="I77" i="1"/>
  <c r="K77" i="1"/>
  <c r="L77" i="1"/>
  <c r="N77" i="1"/>
  <c r="O77" i="1"/>
  <c r="P77" i="1"/>
  <c r="T77" i="1"/>
  <c r="AC77" i="1"/>
  <c r="G78" i="1"/>
  <c r="I78" i="1"/>
  <c r="K78" i="1"/>
  <c r="L78" i="1"/>
  <c r="N78" i="1"/>
  <c r="O78" i="1"/>
  <c r="P78" i="1"/>
  <c r="T78" i="1"/>
  <c r="AC78" i="1"/>
  <c r="G79" i="1"/>
  <c r="I79" i="1"/>
  <c r="K79" i="1"/>
  <c r="L79" i="1"/>
  <c r="N79" i="1"/>
  <c r="O79" i="1"/>
  <c r="P79" i="1"/>
  <c r="T79" i="1"/>
  <c r="AC79" i="1"/>
  <c r="G80" i="1"/>
  <c r="I80" i="1"/>
  <c r="K80" i="1"/>
  <c r="L80" i="1"/>
  <c r="N80" i="1"/>
  <c r="O80" i="1"/>
  <c r="P80" i="1"/>
  <c r="T80" i="1"/>
  <c r="AC80" i="1"/>
  <c r="G81" i="1"/>
  <c r="I81" i="1"/>
  <c r="K81" i="1"/>
  <c r="L81" i="1"/>
  <c r="N81" i="1"/>
  <c r="O81" i="1"/>
  <c r="P81" i="1"/>
  <c r="T81" i="1"/>
  <c r="AC81" i="1"/>
  <c r="G82" i="1"/>
  <c r="I82" i="1"/>
  <c r="K82" i="1"/>
  <c r="L82" i="1"/>
  <c r="N82" i="1"/>
  <c r="O82" i="1"/>
  <c r="P82" i="1"/>
  <c r="T82" i="1"/>
  <c r="AC82" i="1"/>
  <c r="G83" i="1"/>
  <c r="I83" i="1"/>
  <c r="K83" i="1"/>
  <c r="L83" i="1"/>
  <c r="N83" i="1"/>
  <c r="O83" i="1"/>
  <c r="P83" i="1"/>
  <c r="T83" i="1"/>
  <c r="AC83" i="1"/>
  <c r="G84" i="1"/>
  <c r="I84" i="1"/>
  <c r="K84" i="1"/>
  <c r="L84" i="1"/>
  <c r="N84" i="1"/>
  <c r="O84" i="1"/>
  <c r="P84" i="1"/>
  <c r="T84" i="1"/>
  <c r="AC84" i="1"/>
  <c r="G86" i="1"/>
  <c r="I86" i="1"/>
  <c r="K86" i="1"/>
  <c r="L86" i="1"/>
  <c r="N86" i="1"/>
  <c r="O86" i="1"/>
  <c r="P86" i="1"/>
  <c r="T86" i="1"/>
  <c r="AC86" i="1"/>
  <c r="G87" i="1"/>
  <c r="I87" i="1"/>
  <c r="K87" i="1"/>
  <c r="L87" i="1"/>
  <c r="N87" i="1"/>
  <c r="O87" i="1"/>
  <c r="P87" i="1"/>
  <c r="T87" i="1"/>
  <c r="AC87" i="1"/>
  <c r="G88" i="1"/>
  <c r="I88" i="1"/>
  <c r="K88" i="1"/>
  <c r="L88" i="1"/>
  <c r="N88" i="1"/>
  <c r="O88" i="1"/>
  <c r="P88" i="1"/>
  <c r="T88" i="1"/>
  <c r="AC88" i="1"/>
  <c r="G89" i="1"/>
  <c r="I89" i="1"/>
  <c r="K89" i="1"/>
  <c r="L89" i="1"/>
  <c r="N89" i="1"/>
  <c r="O89" i="1"/>
  <c r="P89" i="1"/>
  <c r="T89" i="1"/>
  <c r="AC89" i="1"/>
  <c r="G90" i="1"/>
  <c r="I90" i="1"/>
  <c r="K90" i="1"/>
  <c r="L90" i="1"/>
  <c r="N90" i="1"/>
  <c r="O90" i="1"/>
  <c r="P90" i="1"/>
  <c r="T90" i="1"/>
  <c r="AC90" i="1"/>
  <c r="G91" i="1"/>
  <c r="I91" i="1"/>
  <c r="K91" i="1"/>
  <c r="L91" i="1"/>
  <c r="N91" i="1"/>
  <c r="O91" i="1"/>
  <c r="P91" i="1"/>
  <c r="T91" i="1"/>
  <c r="AC91" i="1"/>
  <c r="G92" i="1"/>
  <c r="I92" i="1"/>
  <c r="AC92" i="1"/>
  <c r="J92" i="1"/>
  <c r="K92" i="1"/>
  <c r="L92" i="1"/>
  <c r="N92" i="1"/>
  <c r="O92" i="1"/>
  <c r="P92" i="1"/>
  <c r="T92" i="1"/>
  <c r="AD92" i="1"/>
  <c r="AI92" i="1"/>
  <c r="G93" i="1"/>
  <c r="I93" i="1"/>
  <c r="K93" i="1"/>
  <c r="L93" i="1"/>
  <c r="N93" i="1"/>
  <c r="O93" i="1"/>
  <c r="P93" i="1"/>
  <c r="T93" i="1"/>
  <c r="AC93" i="1"/>
  <c r="AD93" i="1"/>
  <c r="AF93" i="1"/>
  <c r="AH93" i="1"/>
  <c r="G95" i="1"/>
  <c r="AC95" i="1"/>
  <c r="J95" i="1"/>
  <c r="AI95" i="1"/>
  <c r="I95" i="1"/>
  <c r="K95" i="1"/>
  <c r="L95" i="1"/>
  <c r="N95" i="1"/>
  <c r="O95" i="1"/>
  <c r="P95" i="1"/>
  <c r="T95" i="1"/>
  <c r="G96" i="1"/>
  <c r="I96" i="1"/>
  <c r="K96" i="1"/>
  <c r="L96" i="1"/>
  <c r="N96" i="1"/>
  <c r="O96" i="1"/>
  <c r="P96" i="1"/>
  <c r="T96" i="1"/>
  <c r="AC96" i="1"/>
  <c r="G97" i="1"/>
  <c r="I97" i="1"/>
  <c r="AC97" i="1"/>
  <c r="J97" i="1"/>
  <c r="AI97" i="1"/>
  <c r="K97" i="1"/>
  <c r="L97" i="1"/>
  <c r="N97" i="1"/>
  <c r="O97" i="1"/>
  <c r="P97" i="1"/>
  <c r="T97" i="1"/>
  <c r="G98" i="1"/>
  <c r="I98" i="1"/>
  <c r="K98" i="1"/>
  <c r="L98" i="1"/>
  <c r="N98" i="1"/>
  <c r="O98" i="1"/>
  <c r="P98" i="1"/>
  <c r="T98" i="1"/>
  <c r="AC98" i="1"/>
  <c r="G99" i="1"/>
  <c r="I99" i="1"/>
  <c r="K99" i="1"/>
  <c r="L99" i="1"/>
  <c r="N99" i="1"/>
  <c r="O99" i="1"/>
  <c r="P99" i="1"/>
  <c r="T99" i="1"/>
  <c r="AC99" i="1"/>
  <c r="G100" i="1"/>
  <c r="I100" i="1"/>
  <c r="K100" i="1"/>
  <c r="L100" i="1"/>
  <c r="N100" i="1"/>
  <c r="O100" i="1"/>
  <c r="P100" i="1"/>
  <c r="T100" i="1"/>
  <c r="AC100" i="1"/>
  <c r="G101" i="1"/>
  <c r="I101" i="1"/>
  <c r="K101" i="1"/>
  <c r="L101" i="1"/>
  <c r="N101" i="1"/>
  <c r="O101" i="1"/>
  <c r="P101" i="1"/>
  <c r="T101" i="1"/>
  <c r="AC101" i="1"/>
  <c r="G102" i="1"/>
  <c r="I102" i="1"/>
  <c r="K102" i="1"/>
  <c r="L102" i="1"/>
  <c r="N102" i="1"/>
  <c r="O102" i="1"/>
  <c r="P102" i="1"/>
  <c r="T102" i="1"/>
  <c r="AC102" i="1"/>
  <c r="G103" i="1"/>
  <c r="I103" i="1"/>
  <c r="K103" i="1"/>
  <c r="L103" i="1"/>
  <c r="N103" i="1"/>
  <c r="O103" i="1"/>
  <c r="P103" i="1"/>
  <c r="T103" i="1"/>
  <c r="AC103" i="1"/>
  <c r="G104" i="1"/>
  <c r="I104" i="1"/>
  <c r="K104" i="1"/>
  <c r="L104" i="1"/>
  <c r="N104" i="1"/>
  <c r="O104" i="1"/>
  <c r="P104" i="1"/>
  <c r="T104" i="1"/>
  <c r="AC104" i="1"/>
  <c r="G105" i="1"/>
  <c r="I105" i="1"/>
  <c r="K105" i="1"/>
  <c r="L105" i="1"/>
  <c r="N105" i="1"/>
  <c r="O105" i="1"/>
  <c r="P105" i="1"/>
  <c r="T105" i="1"/>
  <c r="AC105" i="1"/>
  <c r="G106" i="1"/>
  <c r="I106" i="1"/>
  <c r="K106" i="1"/>
  <c r="L106" i="1"/>
  <c r="N106" i="1"/>
  <c r="O106" i="1"/>
  <c r="P106" i="1"/>
  <c r="T106" i="1"/>
  <c r="AC106" i="1"/>
  <c r="G107" i="1"/>
  <c r="I107" i="1"/>
  <c r="K107" i="1"/>
  <c r="L107" i="1"/>
  <c r="N107" i="1"/>
  <c r="O107" i="1"/>
  <c r="P107" i="1"/>
  <c r="T107" i="1"/>
  <c r="AC107" i="1"/>
  <c r="G108" i="1"/>
  <c r="I108" i="1"/>
  <c r="K108" i="1"/>
  <c r="L108" i="1"/>
  <c r="N108" i="1"/>
  <c r="O108" i="1"/>
  <c r="P108" i="1"/>
  <c r="T108" i="1"/>
  <c r="AC108" i="1"/>
  <c r="G109" i="1"/>
  <c r="I109" i="1"/>
  <c r="K109" i="1"/>
  <c r="L109" i="1"/>
  <c r="N109" i="1"/>
  <c r="O109" i="1"/>
  <c r="P109" i="1"/>
  <c r="T109" i="1"/>
  <c r="AC109" i="1"/>
  <c r="G110" i="1"/>
  <c r="I110" i="1"/>
  <c r="K110" i="1"/>
  <c r="L110" i="1"/>
  <c r="N110" i="1"/>
  <c r="O110" i="1"/>
  <c r="P110" i="1"/>
  <c r="T110" i="1"/>
  <c r="AC110" i="1"/>
  <c r="G113" i="1"/>
  <c r="I113" i="1"/>
  <c r="K113" i="1"/>
  <c r="L113" i="1"/>
  <c r="N113" i="1"/>
  <c r="O113" i="1"/>
  <c r="P113" i="1"/>
  <c r="T113" i="1"/>
  <c r="AC113" i="1"/>
  <c r="G114" i="1"/>
  <c r="I114" i="1"/>
  <c r="K114" i="1"/>
  <c r="L114" i="1"/>
  <c r="N114" i="1"/>
  <c r="O114" i="1"/>
  <c r="P114" i="1"/>
  <c r="T114" i="1"/>
  <c r="AC114" i="1"/>
  <c r="G115" i="1"/>
  <c r="I115" i="1"/>
  <c r="K115" i="1"/>
  <c r="L115" i="1"/>
  <c r="N115" i="1"/>
  <c r="O115" i="1"/>
  <c r="P115" i="1"/>
  <c r="T115" i="1"/>
  <c r="AC115" i="1"/>
  <c r="G116" i="1"/>
  <c r="I116" i="1"/>
  <c r="K116" i="1"/>
  <c r="L116" i="1"/>
  <c r="N116" i="1"/>
  <c r="O116" i="1"/>
  <c r="P116" i="1"/>
  <c r="T116" i="1"/>
  <c r="AC116" i="1"/>
  <c r="G117" i="1"/>
  <c r="I117" i="1"/>
  <c r="K117" i="1"/>
  <c r="L117" i="1"/>
  <c r="N117" i="1"/>
  <c r="O117" i="1"/>
  <c r="P117" i="1"/>
  <c r="T117" i="1"/>
  <c r="AC117" i="1"/>
  <c r="G118" i="1"/>
  <c r="I118" i="1"/>
  <c r="K118" i="1"/>
  <c r="L118" i="1"/>
  <c r="N118" i="1"/>
  <c r="O118" i="1"/>
  <c r="P118" i="1"/>
  <c r="T118" i="1"/>
  <c r="AC118" i="1"/>
  <c r="G119" i="1"/>
  <c r="I119" i="1"/>
  <c r="K119" i="1"/>
  <c r="L119" i="1"/>
  <c r="N119" i="1"/>
  <c r="O119" i="1"/>
  <c r="P119" i="1"/>
  <c r="T119" i="1"/>
  <c r="AC119" i="1"/>
  <c r="G120" i="1"/>
  <c r="I120" i="1"/>
  <c r="K120" i="1"/>
  <c r="L120" i="1"/>
  <c r="N120" i="1"/>
  <c r="O120" i="1"/>
  <c r="P120" i="1"/>
  <c r="T120" i="1"/>
  <c r="AC120" i="1"/>
  <c r="I123" i="1"/>
  <c r="K123" i="1"/>
  <c r="L123" i="1"/>
  <c r="N123" i="1"/>
  <c r="O123" i="1"/>
  <c r="P123" i="1"/>
  <c r="T123" i="1"/>
  <c r="AC123" i="1"/>
  <c r="J123" i="1"/>
  <c r="AI123" i="1"/>
  <c r="AD123" i="1"/>
  <c r="I124" i="1"/>
  <c r="AC124" i="1"/>
  <c r="J124" i="1"/>
  <c r="AI124" i="1"/>
  <c r="K124" i="1"/>
  <c r="L124" i="1"/>
  <c r="N124" i="1"/>
  <c r="O124" i="1"/>
  <c r="P124" i="1"/>
  <c r="T124" i="1"/>
  <c r="AD124" i="1"/>
  <c r="AF124" i="1"/>
  <c r="AH124" i="1"/>
  <c r="AE124" i="1"/>
  <c r="AG124" i="1"/>
  <c r="Q124" i="1"/>
  <c r="I125" i="1"/>
  <c r="AC125" i="1"/>
  <c r="J125" i="1"/>
  <c r="K125" i="1"/>
  <c r="L125" i="1"/>
  <c r="N125" i="1"/>
  <c r="O125" i="1"/>
  <c r="P125" i="1"/>
  <c r="T125" i="1"/>
  <c r="AD125" i="1"/>
  <c r="AE125" i="1"/>
  <c r="AG125" i="1"/>
  <c r="AF125" i="1"/>
  <c r="AH125" i="1"/>
  <c r="AI125" i="1"/>
  <c r="AJ125" i="1"/>
  <c r="I126" i="1"/>
  <c r="K126" i="1"/>
  <c r="L126" i="1"/>
  <c r="N126" i="1"/>
  <c r="O126" i="1"/>
  <c r="P126" i="1"/>
  <c r="T126" i="1"/>
  <c r="AC126" i="1"/>
  <c r="I127" i="1"/>
  <c r="K127" i="1"/>
  <c r="L127" i="1"/>
  <c r="N127" i="1"/>
  <c r="O127" i="1"/>
  <c r="P127" i="1"/>
  <c r="T127" i="1"/>
  <c r="AC127" i="1"/>
  <c r="J127" i="1"/>
  <c r="AI127" i="1"/>
  <c r="AD127" i="1"/>
  <c r="I128" i="1"/>
  <c r="AC128" i="1"/>
  <c r="J128" i="1"/>
  <c r="K128" i="1"/>
  <c r="L128" i="1"/>
  <c r="N128" i="1"/>
  <c r="O128" i="1"/>
  <c r="P128" i="1"/>
  <c r="T128" i="1"/>
  <c r="AD128" i="1"/>
  <c r="AF128" i="1"/>
  <c r="AH128" i="1"/>
  <c r="AI128" i="1"/>
  <c r="I129" i="1"/>
  <c r="AC129" i="1"/>
  <c r="J129" i="1"/>
  <c r="K129" i="1"/>
  <c r="L129" i="1"/>
  <c r="N129" i="1"/>
  <c r="O129" i="1"/>
  <c r="P129" i="1"/>
  <c r="T129" i="1"/>
  <c r="AD129" i="1"/>
  <c r="AE129" i="1"/>
  <c r="AG129" i="1"/>
  <c r="AF129" i="1"/>
  <c r="AH129" i="1"/>
  <c r="Q129" i="1"/>
  <c r="AI129" i="1"/>
  <c r="AJ129" i="1"/>
  <c r="I130" i="1"/>
  <c r="K130" i="1"/>
  <c r="L130" i="1"/>
  <c r="N130" i="1"/>
  <c r="O130" i="1"/>
  <c r="P130" i="1"/>
  <c r="T130" i="1"/>
  <c r="AC130" i="1"/>
  <c r="I131" i="1"/>
  <c r="K131" i="1"/>
  <c r="L131" i="1"/>
  <c r="N131" i="1"/>
  <c r="O131" i="1"/>
  <c r="P131" i="1"/>
  <c r="T131" i="1"/>
  <c r="AC131" i="1"/>
  <c r="J131" i="1"/>
  <c r="AI131" i="1"/>
  <c r="AD131" i="1"/>
  <c r="I132" i="1"/>
  <c r="AC132" i="1"/>
  <c r="J132" i="1"/>
  <c r="K132" i="1"/>
  <c r="L132" i="1"/>
  <c r="N132" i="1"/>
  <c r="O132" i="1"/>
  <c r="P132" i="1"/>
  <c r="T132" i="1"/>
  <c r="AD132" i="1"/>
  <c r="AF132" i="1"/>
  <c r="AH132" i="1"/>
  <c r="AI132" i="1"/>
  <c r="I133" i="1"/>
  <c r="AC133" i="1"/>
  <c r="J133" i="1"/>
  <c r="K133" i="1"/>
  <c r="L133" i="1"/>
  <c r="N133" i="1"/>
  <c r="O133" i="1"/>
  <c r="P133" i="1"/>
  <c r="T133" i="1"/>
  <c r="AD133" i="1"/>
  <c r="AF133" i="1"/>
  <c r="AH133" i="1"/>
  <c r="AI133" i="1"/>
  <c r="AJ133" i="1"/>
  <c r="AE133" i="1"/>
  <c r="AG133" i="1"/>
  <c r="G136" i="1"/>
  <c r="I136" i="1"/>
  <c r="AC136" i="1"/>
  <c r="J136" i="1"/>
  <c r="K136" i="1"/>
  <c r="L136" i="1"/>
  <c r="N136" i="1"/>
  <c r="O136" i="1"/>
  <c r="P136" i="1"/>
  <c r="T136" i="1"/>
  <c r="AD136" i="1"/>
  <c r="AE136" i="1"/>
  <c r="AG136" i="1"/>
  <c r="AF136" i="1"/>
  <c r="AH136" i="1"/>
  <c r="Q136" i="1"/>
  <c r="AI136" i="1"/>
  <c r="AJ136" i="1"/>
  <c r="G137" i="1"/>
  <c r="I137" i="1"/>
  <c r="AC137" i="1"/>
  <c r="J137" i="1"/>
  <c r="K137" i="1"/>
  <c r="L137" i="1"/>
  <c r="N137" i="1"/>
  <c r="O137" i="1"/>
  <c r="P137" i="1"/>
  <c r="T137" i="1"/>
  <c r="AD137" i="1"/>
  <c r="AE137" i="1"/>
  <c r="AG137" i="1"/>
  <c r="AF137" i="1"/>
  <c r="AH137" i="1"/>
  <c r="Q137" i="1"/>
  <c r="AI137" i="1"/>
  <c r="R137" i="1"/>
  <c r="S137" i="1"/>
  <c r="AJ137" i="1"/>
  <c r="G138" i="1"/>
  <c r="I138" i="1"/>
  <c r="AC138" i="1"/>
  <c r="J138" i="1"/>
  <c r="K138" i="1"/>
  <c r="L138" i="1"/>
  <c r="N138" i="1"/>
  <c r="O138" i="1"/>
  <c r="P138" i="1"/>
  <c r="T138" i="1"/>
  <c r="AD138" i="1"/>
  <c r="AE138" i="1"/>
  <c r="AG138" i="1"/>
  <c r="AF138" i="1"/>
  <c r="AH138" i="1"/>
  <c r="AI138" i="1"/>
  <c r="AJ138" i="1"/>
  <c r="G139" i="1"/>
  <c r="I139" i="1"/>
  <c r="AC139" i="1"/>
  <c r="J139" i="1"/>
  <c r="AI139" i="1"/>
  <c r="K139" i="1"/>
  <c r="L139" i="1"/>
  <c r="N139" i="1"/>
  <c r="O139" i="1"/>
  <c r="P139" i="1"/>
  <c r="T139" i="1"/>
  <c r="AD139" i="1"/>
  <c r="AE139" i="1"/>
  <c r="AG139" i="1"/>
  <c r="AF139" i="1"/>
  <c r="AH139" i="1"/>
  <c r="Q139" i="1"/>
  <c r="AJ139" i="1"/>
  <c r="G140" i="1"/>
  <c r="I140" i="1"/>
  <c r="AC140" i="1"/>
  <c r="J140" i="1"/>
  <c r="K140" i="1"/>
  <c r="L140" i="1"/>
  <c r="N140" i="1"/>
  <c r="O140" i="1"/>
  <c r="P140" i="1"/>
  <c r="T140" i="1"/>
  <c r="AD140" i="1"/>
  <c r="AE140" i="1"/>
  <c r="AG140" i="1"/>
  <c r="AF140" i="1"/>
  <c r="AH140" i="1"/>
  <c r="Q140" i="1"/>
  <c r="AI140" i="1"/>
  <c r="R140" i="1"/>
  <c r="S140" i="1"/>
  <c r="AJ140" i="1"/>
  <c r="G141" i="1"/>
  <c r="I141" i="1"/>
  <c r="AC141" i="1"/>
  <c r="J141" i="1"/>
  <c r="K141" i="1"/>
  <c r="L141" i="1"/>
  <c r="N141" i="1"/>
  <c r="O141" i="1"/>
  <c r="P141" i="1"/>
  <c r="T141" i="1"/>
  <c r="AD141" i="1"/>
  <c r="AE141" i="1"/>
  <c r="AG141" i="1"/>
  <c r="AF141" i="1"/>
  <c r="AH141" i="1"/>
  <c r="Q141" i="1"/>
  <c r="AI141" i="1"/>
  <c r="R141" i="1"/>
  <c r="S141" i="1"/>
  <c r="AJ141" i="1"/>
  <c r="G142" i="1"/>
  <c r="I142" i="1"/>
  <c r="AC142" i="1"/>
  <c r="J142" i="1"/>
  <c r="AI142" i="1"/>
  <c r="K142" i="1"/>
  <c r="L142" i="1"/>
  <c r="N142" i="1"/>
  <c r="O142" i="1"/>
  <c r="P142" i="1"/>
  <c r="T142" i="1"/>
  <c r="AD142" i="1"/>
  <c r="AE142" i="1"/>
  <c r="AG142" i="1"/>
  <c r="AF142" i="1"/>
  <c r="AH142" i="1"/>
  <c r="Q142" i="1"/>
  <c r="G143" i="1"/>
  <c r="I143" i="1"/>
  <c r="AC143" i="1"/>
  <c r="J143" i="1"/>
  <c r="K143" i="1"/>
  <c r="L143" i="1"/>
  <c r="N143" i="1"/>
  <c r="O143" i="1"/>
  <c r="P143" i="1"/>
  <c r="T143" i="1"/>
  <c r="AD143" i="1"/>
  <c r="AE143" i="1"/>
  <c r="AG143" i="1"/>
  <c r="AF143" i="1"/>
  <c r="AH143" i="1"/>
  <c r="Q143" i="1"/>
  <c r="AI143" i="1"/>
  <c r="AJ143" i="1"/>
  <c r="G144" i="1"/>
  <c r="I144" i="1"/>
  <c r="AC144" i="1"/>
  <c r="J144" i="1"/>
  <c r="K144" i="1"/>
  <c r="L144" i="1"/>
  <c r="N144" i="1"/>
  <c r="O144" i="1"/>
  <c r="P144" i="1"/>
  <c r="T144" i="1"/>
  <c r="AD144" i="1"/>
  <c r="AF144" i="1"/>
  <c r="AH144" i="1"/>
  <c r="AE144" i="1"/>
  <c r="AG144" i="1"/>
  <c r="Q144" i="1"/>
  <c r="AI144" i="1"/>
  <c r="AJ144" i="1"/>
  <c r="G145" i="1"/>
  <c r="I145" i="1"/>
  <c r="AC145" i="1"/>
  <c r="J145" i="1"/>
  <c r="K145" i="1"/>
  <c r="L145" i="1"/>
  <c r="N145" i="1"/>
  <c r="O145" i="1"/>
  <c r="P145" i="1"/>
  <c r="T145" i="1"/>
  <c r="AD145" i="1"/>
  <c r="AI145" i="1"/>
  <c r="G146" i="1"/>
  <c r="I146" i="1"/>
  <c r="AC146" i="1"/>
  <c r="J146" i="1"/>
  <c r="AI146" i="1"/>
  <c r="K146" i="1"/>
  <c r="L146" i="1"/>
  <c r="N146" i="1"/>
  <c r="O146" i="1"/>
  <c r="P146" i="1"/>
  <c r="T146" i="1"/>
  <c r="AD146" i="1"/>
  <c r="AE146" i="1"/>
  <c r="AG146" i="1"/>
  <c r="AF146" i="1"/>
  <c r="AH146" i="1"/>
  <c r="Q146" i="1"/>
  <c r="AJ146" i="1"/>
  <c r="I149" i="1"/>
  <c r="AC149" i="1"/>
  <c r="J149" i="1"/>
  <c r="AI149" i="1"/>
  <c r="K149" i="1"/>
  <c r="L149" i="1"/>
  <c r="N149" i="1"/>
  <c r="O149" i="1"/>
  <c r="P149" i="1"/>
  <c r="T149" i="1"/>
  <c r="AD149" i="1"/>
  <c r="AF149" i="1"/>
  <c r="AH149" i="1"/>
  <c r="I150" i="1"/>
  <c r="K150" i="1"/>
  <c r="L150" i="1"/>
  <c r="N150" i="1"/>
  <c r="O150" i="1"/>
  <c r="P150" i="1"/>
  <c r="T150" i="1"/>
  <c r="AC150" i="1"/>
  <c r="I151" i="1"/>
  <c r="AC151" i="1"/>
  <c r="J151" i="1"/>
  <c r="AI151" i="1"/>
  <c r="K151" i="1"/>
  <c r="L151" i="1"/>
  <c r="N151" i="1"/>
  <c r="O151" i="1"/>
  <c r="P151" i="1"/>
  <c r="T151" i="1"/>
  <c r="AD151" i="1"/>
  <c r="I152" i="1"/>
  <c r="AC152" i="1"/>
  <c r="J152" i="1"/>
  <c r="AI152" i="1"/>
  <c r="K152" i="1"/>
  <c r="L152" i="1"/>
  <c r="N152" i="1"/>
  <c r="O152" i="1"/>
  <c r="P152" i="1"/>
  <c r="T152" i="1"/>
  <c r="AD152" i="1"/>
  <c r="AF152" i="1"/>
  <c r="AH152" i="1"/>
  <c r="I153" i="1"/>
  <c r="AC153" i="1"/>
  <c r="J153" i="1"/>
  <c r="AI153" i="1"/>
  <c r="K153" i="1"/>
  <c r="L153" i="1"/>
  <c r="N153" i="1"/>
  <c r="O153" i="1"/>
  <c r="P153" i="1"/>
  <c r="T153" i="1"/>
  <c r="AD153" i="1"/>
  <c r="AE153" i="1"/>
  <c r="AF153" i="1"/>
  <c r="AH153" i="1"/>
  <c r="AG153" i="1"/>
  <c r="I154" i="1"/>
  <c r="K154" i="1"/>
  <c r="L154" i="1"/>
  <c r="N154" i="1"/>
  <c r="O154" i="1"/>
  <c r="P154" i="1"/>
  <c r="T154" i="1"/>
  <c r="AC154" i="1"/>
  <c r="I155" i="1"/>
  <c r="AC155" i="1"/>
  <c r="J155" i="1"/>
  <c r="AI155" i="1"/>
  <c r="K155" i="1"/>
  <c r="L155" i="1"/>
  <c r="N155" i="1"/>
  <c r="O155" i="1"/>
  <c r="P155" i="1"/>
  <c r="T155" i="1"/>
  <c r="AD155" i="1"/>
  <c r="I156" i="1"/>
  <c r="AC156" i="1"/>
  <c r="J156" i="1"/>
  <c r="AI156" i="1"/>
  <c r="K156" i="1"/>
  <c r="L156" i="1"/>
  <c r="N156" i="1"/>
  <c r="O156" i="1"/>
  <c r="P156" i="1"/>
  <c r="T156" i="1"/>
  <c r="AD156" i="1"/>
  <c r="AE156" i="1"/>
  <c r="AG156" i="1"/>
  <c r="AF156" i="1"/>
  <c r="AH156" i="1"/>
  <c r="I157" i="1"/>
  <c r="AC157" i="1"/>
  <c r="J157" i="1"/>
  <c r="AI157" i="1"/>
  <c r="K157" i="1"/>
  <c r="L157" i="1"/>
  <c r="N157" i="1"/>
  <c r="O157" i="1"/>
  <c r="P157" i="1"/>
  <c r="T157" i="1"/>
  <c r="AD157" i="1"/>
  <c r="AE157" i="1"/>
  <c r="AF157" i="1"/>
  <c r="AH157" i="1"/>
  <c r="AG157" i="1"/>
  <c r="I158" i="1"/>
  <c r="AC158" i="1"/>
  <c r="J158" i="1"/>
  <c r="K158" i="1"/>
  <c r="L158" i="1"/>
  <c r="N158" i="1"/>
  <c r="O158" i="1"/>
  <c r="P158" i="1"/>
  <c r="T158" i="1"/>
  <c r="AD158" i="1"/>
  <c r="AF158" i="1"/>
  <c r="AH158" i="1"/>
  <c r="AE158" i="1"/>
  <c r="AG158" i="1"/>
  <c r="Q158" i="1"/>
  <c r="AI158" i="1"/>
  <c r="R158" i="1"/>
  <c r="S158" i="1"/>
  <c r="I159" i="1"/>
  <c r="AC159" i="1"/>
  <c r="J159" i="1"/>
  <c r="K159" i="1"/>
  <c r="L159" i="1"/>
  <c r="N159" i="1"/>
  <c r="O159" i="1"/>
  <c r="P159" i="1"/>
  <c r="T159" i="1"/>
  <c r="AD159" i="1"/>
  <c r="AI159" i="1"/>
  <c r="I160" i="1"/>
  <c r="K160" i="1"/>
  <c r="L160" i="1"/>
  <c r="N160" i="1"/>
  <c r="O160" i="1"/>
  <c r="P160" i="1"/>
  <c r="T160" i="1"/>
  <c r="AC160" i="1"/>
  <c r="I161" i="1"/>
  <c r="K161" i="1"/>
  <c r="L161" i="1"/>
  <c r="N161" i="1"/>
  <c r="O161" i="1"/>
  <c r="P161" i="1"/>
  <c r="T161" i="1"/>
  <c r="AC161" i="1"/>
  <c r="J161" i="1"/>
  <c r="AI161" i="1"/>
  <c r="AD161" i="1"/>
  <c r="I162" i="1"/>
  <c r="AC162" i="1"/>
  <c r="J162" i="1"/>
  <c r="K162" i="1"/>
  <c r="L162" i="1"/>
  <c r="N162" i="1"/>
  <c r="O162" i="1"/>
  <c r="P162" i="1"/>
  <c r="T162" i="1"/>
  <c r="AD162" i="1"/>
  <c r="AF162" i="1"/>
  <c r="AH162" i="1"/>
  <c r="AE162" i="1"/>
  <c r="AG162" i="1"/>
  <c r="Q162" i="1"/>
  <c r="AI162" i="1"/>
  <c r="R162" i="1"/>
  <c r="S162" i="1"/>
  <c r="I163" i="1"/>
  <c r="AC163" i="1"/>
  <c r="J163" i="1"/>
  <c r="K163" i="1"/>
  <c r="L163" i="1"/>
  <c r="N163" i="1"/>
  <c r="O163" i="1"/>
  <c r="P163" i="1"/>
  <c r="T163" i="1"/>
  <c r="AD163" i="1"/>
  <c r="AI163" i="1"/>
  <c r="I165" i="1"/>
  <c r="K165" i="1"/>
  <c r="L165" i="1"/>
  <c r="N165" i="1"/>
  <c r="O165" i="1"/>
  <c r="P165" i="1"/>
  <c r="T165" i="1"/>
  <c r="AC165" i="1"/>
  <c r="I166" i="1"/>
  <c r="K166" i="1"/>
  <c r="L166" i="1"/>
  <c r="N166" i="1"/>
  <c r="O166" i="1"/>
  <c r="P166" i="1"/>
  <c r="T166" i="1"/>
  <c r="AC166" i="1"/>
  <c r="J166" i="1"/>
  <c r="AI166" i="1"/>
  <c r="AD166" i="1"/>
  <c r="I167" i="1"/>
  <c r="AC167" i="1"/>
  <c r="J167" i="1"/>
  <c r="K167" i="1"/>
  <c r="L167" i="1"/>
  <c r="N167" i="1"/>
  <c r="O167" i="1"/>
  <c r="P167" i="1"/>
  <c r="T167" i="1"/>
  <c r="AD167" i="1"/>
  <c r="AF167" i="1"/>
  <c r="AH167" i="1"/>
  <c r="AI167" i="1"/>
  <c r="I168" i="1"/>
  <c r="AC168" i="1"/>
  <c r="J168" i="1"/>
  <c r="K168" i="1"/>
  <c r="L168" i="1"/>
  <c r="N168" i="1"/>
  <c r="O168" i="1"/>
  <c r="P168" i="1"/>
  <c r="T168" i="1"/>
  <c r="AD168" i="1"/>
  <c r="AI168" i="1"/>
  <c r="I169" i="1"/>
  <c r="K169" i="1"/>
  <c r="L169" i="1"/>
  <c r="N169" i="1"/>
  <c r="O169" i="1"/>
  <c r="P169" i="1"/>
  <c r="T169" i="1"/>
  <c r="AC169" i="1"/>
  <c r="I170" i="1"/>
  <c r="K170" i="1"/>
  <c r="L170" i="1"/>
  <c r="N170" i="1"/>
  <c r="O170" i="1"/>
  <c r="P170" i="1"/>
  <c r="T170" i="1"/>
  <c r="AC170" i="1"/>
  <c r="J170" i="1"/>
  <c r="AI170" i="1"/>
  <c r="AD170" i="1"/>
  <c r="I171" i="1"/>
  <c r="AC171" i="1"/>
  <c r="J171" i="1"/>
  <c r="K171" i="1"/>
  <c r="L171" i="1"/>
  <c r="N171" i="1"/>
  <c r="O171" i="1"/>
  <c r="P171" i="1"/>
  <c r="T171" i="1"/>
  <c r="AD171" i="1"/>
  <c r="AF171" i="1"/>
  <c r="AH171" i="1"/>
  <c r="AE171" i="1"/>
  <c r="AG171" i="1"/>
  <c r="Q171" i="1"/>
  <c r="AI171" i="1"/>
  <c r="R171" i="1"/>
  <c r="S171" i="1"/>
  <c r="I172" i="1"/>
  <c r="AC172" i="1"/>
  <c r="J172" i="1"/>
  <c r="K172" i="1"/>
  <c r="L172" i="1"/>
  <c r="N172" i="1"/>
  <c r="O172" i="1"/>
  <c r="P172" i="1"/>
  <c r="T172" i="1"/>
  <c r="AD172" i="1"/>
  <c r="AI172" i="1"/>
  <c r="I173" i="1"/>
  <c r="K173" i="1"/>
  <c r="L173" i="1"/>
  <c r="N173" i="1"/>
  <c r="O173" i="1"/>
  <c r="P173" i="1"/>
  <c r="T173" i="1"/>
  <c r="AC173" i="1"/>
  <c r="I174" i="1"/>
  <c r="K174" i="1"/>
  <c r="L174" i="1"/>
  <c r="N174" i="1"/>
  <c r="O174" i="1"/>
  <c r="P174" i="1"/>
  <c r="T174" i="1"/>
  <c r="AC174" i="1"/>
  <c r="J174" i="1"/>
  <c r="AI174" i="1"/>
  <c r="AD174" i="1"/>
  <c r="I175" i="1"/>
  <c r="AC175" i="1"/>
  <c r="J175" i="1"/>
  <c r="K175" i="1"/>
  <c r="L175" i="1"/>
  <c r="N175" i="1"/>
  <c r="O175" i="1"/>
  <c r="P175" i="1"/>
  <c r="T175" i="1"/>
  <c r="AD175" i="1"/>
  <c r="AF175" i="1"/>
  <c r="AH175" i="1"/>
  <c r="AE175" i="1"/>
  <c r="AG175" i="1"/>
  <c r="Q175" i="1"/>
  <c r="AI175" i="1"/>
  <c r="R175" i="1"/>
  <c r="S175" i="1"/>
  <c r="I176" i="1"/>
  <c r="AC176" i="1"/>
  <c r="J176" i="1"/>
  <c r="K176" i="1"/>
  <c r="L176" i="1"/>
  <c r="N176" i="1"/>
  <c r="O176" i="1"/>
  <c r="P176" i="1"/>
  <c r="T176" i="1"/>
  <c r="AD176" i="1"/>
  <c r="AI176" i="1"/>
  <c r="I177" i="1"/>
  <c r="K177" i="1"/>
  <c r="L177" i="1"/>
  <c r="N177" i="1"/>
  <c r="O177" i="1"/>
  <c r="P177" i="1"/>
  <c r="T177" i="1"/>
  <c r="AC177" i="1"/>
  <c r="I178" i="1"/>
  <c r="K178" i="1"/>
  <c r="L178" i="1"/>
  <c r="N178" i="1"/>
  <c r="O178" i="1"/>
  <c r="P178" i="1"/>
  <c r="T178" i="1"/>
  <c r="AC178" i="1"/>
  <c r="J178" i="1"/>
  <c r="AI178" i="1"/>
  <c r="AD178" i="1"/>
  <c r="I179" i="1"/>
  <c r="AC179" i="1"/>
  <c r="J179" i="1"/>
  <c r="K179" i="1"/>
  <c r="L179" i="1"/>
  <c r="N179" i="1"/>
  <c r="O179" i="1"/>
  <c r="P179" i="1"/>
  <c r="T179" i="1"/>
  <c r="AD179" i="1"/>
  <c r="AF179" i="1"/>
  <c r="AH179" i="1"/>
  <c r="AE179" i="1"/>
  <c r="AG179" i="1"/>
  <c r="Q179" i="1"/>
  <c r="AI179" i="1"/>
  <c r="R179" i="1"/>
  <c r="S179" i="1"/>
  <c r="I181" i="1"/>
  <c r="AC181" i="1"/>
  <c r="J181" i="1"/>
  <c r="K181" i="1"/>
  <c r="L181" i="1"/>
  <c r="N181" i="1"/>
  <c r="O181" i="1"/>
  <c r="P181" i="1"/>
  <c r="T181" i="1"/>
  <c r="AD181" i="1"/>
  <c r="AI181" i="1"/>
  <c r="I182" i="1"/>
  <c r="K182" i="1"/>
  <c r="L182" i="1"/>
  <c r="N182" i="1"/>
  <c r="O182" i="1"/>
  <c r="P182" i="1"/>
  <c r="T182" i="1"/>
  <c r="AC182" i="1"/>
  <c r="I183" i="1"/>
  <c r="K183" i="1"/>
  <c r="L183" i="1"/>
  <c r="N183" i="1"/>
  <c r="O183" i="1"/>
  <c r="P183" i="1"/>
  <c r="T183" i="1"/>
  <c r="AC183" i="1"/>
  <c r="J183" i="1"/>
  <c r="AI183" i="1"/>
  <c r="AD183" i="1"/>
  <c r="G186" i="1"/>
  <c r="I186" i="1"/>
  <c r="K186" i="1"/>
  <c r="L186" i="1"/>
  <c r="N186" i="1"/>
  <c r="O186" i="1"/>
  <c r="P186" i="1"/>
  <c r="T186" i="1"/>
  <c r="AC186" i="1"/>
  <c r="J186" i="1"/>
  <c r="AI186" i="1"/>
  <c r="AD186" i="1"/>
  <c r="G187" i="1"/>
  <c r="I187" i="1"/>
  <c r="K187" i="1"/>
  <c r="L187" i="1"/>
  <c r="N187" i="1"/>
  <c r="O187" i="1"/>
  <c r="P187" i="1"/>
  <c r="T187" i="1"/>
  <c r="AC187" i="1"/>
  <c r="J187" i="1"/>
  <c r="AI187" i="1"/>
  <c r="AD187" i="1"/>
  <c r="G188" i="1"/>
  <c r="I188" i="1"/>
  <c r="K188" i="1"/>
  <c r="L188" i="1"/>
  <c r="N188" i="1"/>
  <c r="O188" i="1"/>
  <c r="P188" i="1"/>
  <c r="T188" i="1"/>
  <c r="AC188" i="1"/>
  <c r="J188" i="1"/>
  <c r="AI188" i="1"/>
  <c r="AD188" i="1"/>
  <c r="G189" i="1"/>
  <c r="I189" i="1"/>
  <c r="K189" i="1"/>
  <c r="L189" i="1"/>
  <c r="N189" i="1"/>
  <c r="O189" i="1"/>
  <c r="P189" i="1"/>
  <c r="T189" i="1"/>
  <c r="AC189" i="1"/>
  <c r="J189" i="1"/>
  <c r="AI189" i="1"/>
  <c r="AD189" i="1"/>
  <c r="G190" i="1"/>
  <c r="I190" i="1"/>
  <c r="K190" i="1"/>
  <c r="L190" i="1"/>
  <c r="N190" i="1"/>
  <c r="O190" i="1"/>
  <c r="P190" i="1"/>
  <c r="T190" i="1"/>
  <c r="AC190" i="1"/>
  <c r="J190" i="1"/>
  <c r="AI190" i="1"/>
  <c r="AD190" i="1"/>
  <c r="G191" i="1"/>
  <c r="I191" i="1"/>
  <c r="K191" i="1"/>
  <c r="L191" i="1"/>
  <c r="N191" i="1"/>
  <c r="O191" i="1"/>
  <c r="P191" i="1"/>
  <c r="T191" i="1"/>
  <c r="AC191" i="1"/>
  <c r="J191" i="1"/>
  <c r="AI191" i="1"/>
  <c r="AD191" i="1"/>
  <c r="G192" i="1"/>
  <c r="I192" i="1"/>
  <c r="K192" i="1"/>
  <c r="L192" i="1"/>
  <c r="N192" i="1"/>
  <c r="O192" i="1"/>
  <c r="P192" i="1"/>
  <c r="T192" i="1"/>
  <c r="AC192" i="1"/>
  <c r="J192" i="1"/>
  <c r="AI192" i="1"/>
  <c r="AD192" i="1"/>
  <c r="G193" i="1"/>
  <c r="I193" i="1"/>
  <c r="K193" i="1"/>
  <c r="L193" i="1"/>
  <c r="N193" i="1"/>
  <c r="O193" i="1"/>
  <c r="P193" i="1"/>
  <c r="T193" i="1"/>
  <c r="AC193" i="1"/>
  <c r="J193" i="1"/>
  <c r="AI193" i="1"/>
  <c r="AD193" i="1"/>
  <c r="G194" i="1"/>
  <c r="I194" i="1"/>
  <c r="K194" i="1"/>
  <c r="L194" i="1"/>
  <c r="N194" i="1"/>
  <c r="O194" i="1"/>
  <c r="P194" i="1"/>
  <c r="T194" i="1"/>
  <c r="AC194" i="1"/>
  <c r="J194" i="1"/>
  <c r="AI194" i="1"/>
  <c r="AD194" i="1"/>
  <c r="G195" i="1"/>
  <c r="I195" i="1"/>
  <c r="K195" i="1"/>
  <c r="L195" i="1"/>
  <c r="N195" i="1"/>
  <c r="O195" i="1"/>
  <c r="P195" i="1"/>
  <c r="T195" i="1"/>
  <c r="AC195" i="1"/>
  <c r="J195" i="1"/>
  <c r="AI195" i="1"/>
  <c r="AD195" i="1"/>
  <c r="G196" i="1"/>
  <c r="I196" i="1"/>
  <c r="K196" i="1"/>
  <c r="L196" i="1"/>
  <c r="N196" i="1"/>
  <c r="O196" i="1"/>
  <c r="P196" i="1"/>
  <c r="T196" i="1"/>
  <c r="AC196" i="1"/>
  <c r="J196" i="1"/>
  <c r="AI196" i="1"/>
  <c r="AD196" i="1"/>
  <c r="G199" i="1"/>
  <c r="AC199" i="1"/>
  <c r="J199" i="1"/>
  <c r="I199" i="1"/>
  <c r="K199" i="1"/>
  <c r="L199" i="1"/>
  <c r="N199" i="1"/>
  <c r="O199" i="1"/>
  <c r="P199" i="1"/>
  <c r="T199" i="1"/>
  <c r="AD199" i="1"/>
  <c r="AF199" i="1"/>
  <c r="AH199" i="1"/>
  <c r="AI199" i="1"/>
  <c r="G200" i="1"/>
  <c r="I200" i="1"/>
  <c r="AC200" i="1"/>
  <c r="J200" i="1"/>
  <c r="AI200" i="1"/>
  <c r="K200" i="1"/>
  <c r="L200" i="1"/>
  <c r="N200" i="1"/>
  <c r="O200" i="1"/>
  <c r="P200" i="1"/>
  <c r="T200" i="1"/>
  <c r="AD200" i="1"/>
  <c r="AF200" i="1"/>
  <c r="AH200" i="1"/>
  <c r="AJ200" i="1"/>
  <c r="G201" i="1"/>
  <c r="I201" i="1"/>
  <c r="K201" i="1"/>
  <c r="L201" i="1"/>
  <c r="N201" i="1"/>
  <c r="O201" i="1"/>
  <c r="P201" i="1"/>
  <c r="T201" i="1"/>
  <c r="AC201" i="1"/>
  <c r="G202" i="1"/>
  <c r="I202" i="1"/>
  <c r="K202" i="1"/>
  <c r="L202" i="1"/>
  <c r="N202" i="1"/>
  <c r="O202" i="1"/>
  <c r="P202" i="1"/>
  <c r="T202" i="1"/>
  <c r="AC202" i="1"/>
  <c r="J202" i="1"/>
  <c r="AI202" i="1"/>
  <c r="AD202" i="1"/>
  <c r="G203" i="1"/>
  <c r="AC203" i="1"/>
  <c r="J203" i="1"/>
  <c r="I203" i="1"/>
  <c r="K203" i="1"/>
  <c r="L203" i="1"/>
  <c r="N203" i="1"/>
  <c r="O203" i="1"/>
  <c r="P203" i="1"/>
  <c r="T203" i="1"/>
  <c r="AD203" i="1"/>
  <c r="AF203" i="1"/>
  <c r="AH203" i="1"/>
  <c r="AE203" i="1"/>
  <c r="AG203" i="1"/>
  <c r="Q203" i="1"/>
  <c r="AI203" i="1"/>
  <c r="R203" i="1"/>
  <c r="G206" i="1"/>
  <c r="I206" i="1"/>
  <c r="AC206" i="1"/>
  <c r="J206" i="1"/>
  <c r="AI206" i="1"/>
  <c r="K206" i="1"/>
  <c r="L206" i="1"/>
  <c r="N206" i="1"/>
  <c r="O206" i="1"/>
  <c r="P206" i="1"/>
  <c r="T206" i="1"/>
  <c r="AD206" i="1"/>
  <c r="AF206" i="1"/>
  <c r="AH206" i="1"/>
  <c r="G207" i="1"/>
  <c r="I207" i="1"/>
  <c r="AC207" i="1"/>
  <c r="J207" i="1"/>
  <c r="AI207" i="1"/>
  <c r="K207" i="1"/>
  <c r="L207" i="1"/>
  <c r="N207" i="1"/>
  <c r="O207" i="1"/>
  <c r="P207" i="1"/>
  <c r="T207" i="1"/>
  <c r="AD207" i="1"/>
  <c r="AF207" i="1"/>
  <c r="AH207" i="1"/>
  <c r="G208" i="1"/>
  <c r="I208" i="1"/>
  <c r="AC208" i="1"/>
  <c r="J208" i="1"/>
  <c r="K208" i="1"/>
  <c r="L208" i="1"/>
  <c r="N208" i="1"/>
  <c r="O208" i="1"/>
  <c r="P208" i="1"/>
  <c r="T208" i="1"/>
  <c r="AD208" i="1"/>
  <c r="AF208" i="1"/>
  <c r="AH208" i="1"/>
  <c r="AI208" i="1"/>
  <c r="G209" i="1"/>
  <c r="I209" i="1"/>
  <c r="AC209" i="1"/>
  <c r="J209" i="1"/>
  <c r="K209" i="1"/>
  <c r="L209" i="1"/>
  <c r="N209" i="1"/>
  <c r="O209" i="1"/>
  <c r="P209" i="1"/>
  <c r="T209" i="1"/>
  <c r="AD209" i="1"/>
  <c r="AF209" i="1"/>
  <c r="AH209" i="1"/>
  <c r="AI209" i="1"/>
  <c r="G210" i="1"/>
  <c r="I210" i="1"/>
  <c r="AC210" i="1"/>
  <c r="J210" i="1"/>
  <c r="AI210" i="1"/>
  <c r="K210" i="1"/>
  <c r="L210" i="1"/>
  <c r="N210" i="1"/>
  <c r="O210" i="1"/>
  <c r="P210" i="1"/>
  <c r="T210" i="1"/>
  <c r="AD210" i="1"/>
  <c r="AF210" i="1"/>
  <c r="AH210" i="1"/>
  <c r="G211" i="1"/>
  <c r="I211" i="1"/>
  <c r="AC211" i="1"/>
  <c r="J211" i="1"/>
  <c r="AI211" i="1"/>
  <c r="K211" i="1"/>
  <c r="L211" i="1"/>
  <c r="N211" i="1"/>
  <c r="O211" i="1"/>
  <c r="P211" i="1"/>
  <c r="T211" i="1"/>
  <c r="AD211" i="1"/>
  <c r="AF211" i="1"/>
  <c r="AH211" i="1"/>
  <c r="G212" i="1"/>
  <c r="I212" i="1"/>
  <c r="AC212" i="1"/>
  <c r="J212" i="1"/>
  <c r="K212" i="1"/>
  <c r="L212" i="1"/>
  <c r="N212" i="1"/>
  <c r="O212" i="1"/>
  <c r="P212" i="1"/>
  <c r="T212" i="1"/>
  <c r="AD212" i="1"/>
  <c r="AF212" i="1"/>
  <c r="AH212" i="1"/>
  <c r="AI212" i="1"/>
  <c r="G213" i="1"/>
  <c r="I213" i="1"/>
  <c r="AC213" i="1"/>
  <c r="J213" i="1"/>
  <c r="K213" i="1"/>
  <c r="L213" i="1"/>
  <c r="N213" i="1"/>
  <c r="O213" i="1"/>
  <c r="P213" i="1"/>
  <c r="T213" i="1"/>
  <c r="AD213" i="1"/>
  <c r="AF213" i="1"/>
  <c r="AH213" i="1"/>
  <c r="AI213" i="1"/>
  <c r="G214" i="1"/>
  <c r="I214" i="1"/>
  <c r="AC214" i="1"/>
  <c r="J214" i="1"/>
  <c r="AI214" i="1"/>
  <c r="K214" i="1"/>
  <c r="L214" i="1"/>
  <c r="N214" i="1"/>
  <c r="O214" i="1"/>
  <c r="P214" i="1"/>
  <c r="T214" i="1"/>
  <c r="AD214" i="1"/>
  <c r="AF214" i="1"/>
  <c r="AH214" i="1"/>
  <c r="G215" i="1"/>
  <c r="I215" i="1"/>
  <c r="AC215" i="1"/>
  <c r="J215" i="1"/>
  <c r="AI215" i="1"/>
  <c r="K215" i="1"/>
  <c r="L215" i="1"/>
  <c r="N215" i="1"/>
  <c r="O215" i="1"/>
  <c r="P215" i="1"/>
  <c r="T215" i="1"/>
  <c r="AD215" i="1"/>
  <c r="AF215" i="1"/>
  <c r="AH215" i="1"/>
  <c r="G216" i="1"/>
  <c r="I216" i="1"/>
  <c r="AC216" i="1"/>
  <c r="J216" i="1"/>
  <c r="K216" i="1"/>
  <c r="L216" i="1"/>
  <c r="N216" i="1"/>
  <c r="O216" i="1"/>
  <c r="P216" i="1"/>
  <c r="T216" i="1"/>
  <c r="AD216" i="1"/>
  <c r="AF216" i="1"/>
  <c r="AH216" i="1"/>
  <c r="AI216" i="1"/>
  <c r="G217" i="1"/>
  <c r="I217" i="1"/>
  <c r="AC217" i="1"/>
  <c r="J217" i="1"/>
  <c r="K217" i="1"/>
  <c r="L217" i="1"/>
  <c r="N217" i="1"/>
  <c r="O217" i="1"/>
  <c r="P217" i="1"/>
  <c r="T217" i="1"/>
  <c r="AD217" i="1"/>
  <c r="AF217" i="1"/>
  <c r="AH217" i="1"/>
  <c r="AI217" i="1"/>
  <c r="G218" i="1"/>
  <c r="I218" i="1"/>
  <c r="AC218" i="1"/>
  <c r="J218" i="1"/>
  <c r="AI218" i="1"/>
  <c r="K218" i="1"/>
  <c r="L218" i="1"/>
  <c r="N218" i="1"/>
  <c r="O218" i="1"/>
  <c r="P218" i="1"/>
  <c r="T218" i="1"/>
  <c r="AD218" i="1"/>
  <c r="AF218" i="1"/>
  <c r="AH218" i="1"/>
  <c r="G219" i="1"/>
  <c r="I219" i="1"/>
  <c r="AC219" i="1"/>
  <c r="J219" i="1"/>
  <c r="AI219" i="1"/>
  <c r="K219" i="1"/>
  <c r="L219" i="1"/>
  <c r="N219" i="1"/>
  <c r="O219" i="1"/>
  <c r="P219" i="1"/>
  <c r="T219" i="1"/>
  <c r="AD219" i="1"/>
  <c r="AF219" i="1"/>
  <c r="AH219" i="1"/>
  <c r="G220" i="1"/>
  <c r="I220" i="1"/>
  <c r="AC220" i="1"/>
  <c r="J220" i="1"/>
  <c r="K220" i="1"/>
  <c r="L220" i="1"/>
  <c r="N220" i="1"/>
  <c r="O220" i="1"/>
  <c r="P220" i="1"/>
  <c r="T220" i="1"/>
  <c r="AD220" i="1"/>
  <c r="AF220" i="1"/>
  <c r="AH220" i="1"/>
  <c r="AI220" i="1"/>
  <c r="G223" i="1"/>
  <c r="I223" i="1"/>
  <c r="AC223" i="1"/>
  <c r="J223" i="1"/>
  <c r="K223" i="1"/>
  <c r="L223" i="1"/>
  <c r="N223" i="1"/>
  <c r="O223" i="1"/>
  <c r="P223" i="1"/>
  <c r="T223" i="1"/>
  <c r="AD223" i="1"/>
  <c r="AF223" i="1"/>
  <c r="AH223" i="1"/>
  <c r="AE223" i="1"/>
  <c r="AG223" i="1"/>
  <c r="Q223" i="1"/>
  <c r="AI223" i="1"/>
  <c r="R223" i="1"/>
  <c r="S223" i="1"/>
  <c r="G224" i="1"/>
  <c r="I224" i="1"/>
  <c r="AC224" i="1"/>
  <c r="J224" i="1"/>
  <c r="AI224" i="1"/>
  <c r="K224" i="1"/>
  <c r="L224" i="1"/>
  <c r="N224" i="1"/>
  <c r="O224" i="1"/>
  <c r="P224" i="1"/>
  <c r="T224" i="1"/>
  <c r="AD224" i="1"/>
  <c r="AF224" i="1"/>
  <c r="AH224" i="1"/>
  <c r="AE224" i="1"/>
  <c r="AG224" i="1"/>
  <c r="G225" i="1"/>
  <c r="I225" i="1"/>
  <c r="AC225" i="1"/>
  <c r="J225" i="1"/>
  <c r="AI225" i="1"/>
  <c r="AD225" i="1"/>
  <c r="AF225" i="1"/>
  <c r="AH225" i="1"/>
  <c r="AE225" i="1"/>
  <c r="AG225" i="1"/>
  <c r="Q225" i="1"/>
  <c r="R225" i="1"/>
  <c r="S225" i="1"/>
  <c r="K225" i="1"/>
  <c r="L225" i="1"/>
  <c r="N225" i="1"/>
  <c r="O225" i="1"/>
  <c r="P225" i="1"/>
  <c r="T225" i="1"/>
  <c r="G228" i="1"/>
  <c r="I228" i="1"/>
  <c r="AC228" i="1"/>
  <c r="J228" i="1"/>
  <c r="K228" i="1"/>
  <c r="L228" i="1"/>
  <c r="N228" i="1"/>
  <c r="O228" i="1"/>
  <c r="P228" i="1"/>
  <c r="T228" i="1"/>
  <c r="AD228" i="1"/>
  <c r="AI228" i="1"/>
  <c r="G229" i="1"/>
  <c r="I229" i="1"/>
  <c r="AC229" i="1"/>
  <c r="J229" i="1"/>
  <c r="K229" i="1"/>
  <c r="L229" i="1"/>
  <c r="N229" i="1"/>
  <c r="O229" i="1"/>
  <c r="P229" i="1"/>
  <c r="T229" i="1"/>
  <c r="AD229" i="1"/>
  <c r="AE229" i="1"/>
  <c r="AG229" i="1"/>
  <c r="AI229" i="1"/>
  <c r="G230" i="1"/>
  <c r="I230" i="1"/>
  <c r="AC230" i="1"/>
  <c r="J230" i="1"/>
  <c r="K230" i="1"/>
  <c r="L230" i="1"/>
  <c r="N230" i="1"/>
  <c r="O230" i="1"/>
  <c r="P230" i="1"/>
  <c r="T230" i="1"/>
  <c r="AD230" i="1"/>
  <c r="AI230" i="1"/>
  <c r="G231" i="1"/>
  <c r="I231" i="1"/>
  <c r="AC231" i="1"/>
  <c r="J231" i="1"/>
  <c r="K231" i="1"/>
  <c r="L231" i="1"/>
  <c r="N231" i="1"/>
  <c r="O231" i="1"/>
  <c r="P231" i="1"/>
  <c r="T231" i="1"/>
  <c r="AD231" i="1"/>
  <c r="AI231" i="1"/>
  <c r="G232" i="1"/>
  <c r="I232" i="1"/>
  <c r="AC232" i="1"/>
  <c r="J232" i="1"/>
  <c r="K232" i="1"/>
  <c r="L232" i="1"/>
  <c r="N232" i="1"/>
  <c r="O232" i="1"/>
  <c r="P232" i="1"/>
  <c r="T232" i="1"/>
  <c r="AD232" i="1"/>
  <c r="AE232" i="1"/>
  <c r="AG232" i="1"/>
  <c r="AI232" i="1"/>
  <c r="G233" i="1"/>
  <c r="I233" i="1"/>
  <c r="AC233" i="1"/>
  <c r="J233" i="1"/>
  <c r="K233" i="1"/>
  <c r="L233" i="1"/>
  <c r="N233" i="1"/>
  <c r="O233" i="1"/>
  <c r="P233" i="1"/>
  <c r="T233" i="1"/>
  <c r="AD233" i="1"/>
  <c r="AI233" i="1"/>
  <c r="G234" i="1"/>
  <c r="I234" i="1"/>
  <c r="AC234" i="1"/>
  <c r="J234" i="1"/>
  <c r="K234" i="1"/>
  <c r="L234" i="1"/>
  <c r="N234" i="1"/>
  <c r="O234" i="1"/>
  <c r="P234" i="1"/>
  <c r="T234" i="1"/>
  <c r="AD234" i="1"/>
  <c r="AI234" i="1"/>
  <c r="G235" i="1"/>
  <c r="I235" i="1"/>
  <c r="AC235" i="1"/>
  <c r="J235" i="1"/>
  <c r="K235" i="1"/>
  <c r="L235" i="1"/>
  <c r="N235" i="1"/>
  <c r="O235" i="1"/>
  <c r="P235" i="1"/>
  <c r="T235" i="1"/>
  <c r="AD235" i="1"/>
  <c r="AE235" i="1"/>
  <c r="AG235" i="1"/>
  <c r="AI235" i="1"/>
  <c r="G236" i="1"/>
  <c r="I236" i="1"/>
  <c r="AC236" i="1"/>
  <c r="J236" i="1"/>
  <c r="K236" i="1"/>
  <c r="L236" i="1"/>
  <c r="N236" i="1"/>
  <c r="O236" i="1"/>
  <c r="P236" i="1"/>
  <c r="T236" i="1"/>
  <c r="AD236" i="1"/>
  <c r="AI236" i="1"/>
  <c r="G237" i="1"/>
  <c r="I237" i="1"/>
  <c r="AC237" i="1"/>
  <c r="J237" i="1"/>
  <c r="AI237" i="1"/>
  <c r="K237" i="1"/>
  <c r="L237" i="1"/>
  <c r="N237" i="1"/>
  <c r="O237" i="1"/>
  <c r="P237" i="1"/>
  <c r="T237" i="1"/>
  <c r="AD237" i="1"/>
  <c r="AE237" i="1"/>
  <c r="AG237" i="1"/>
  <c r="G240" i="1"/>
  <c r="I240" i="1"/>
  <c r="AC240" i="1"/>
  <c r="J240" i="1"/>
  <c r="K240" i="1"/>
  <c r="L240" i="1"/>
  <c r="N240" i="1"/>
  <c r="O240" i="1"/>
  <c r="P240" i="1"/>
  <c r="T240" i="1"/>
  <c r="AD240" i="1"/>
  <c r="AI240" i="1"/>
  <c r="G241" i="1"/>
  <c r="I241" i="1"/>
  <c r="AC241" i="1"/>
  <c r="J241" i="1"/>
  <c r="K241" i="1"/>
  <c r="L241" i="1"/>
  <c r="N241" i="1"/>
  <c r="O241" i="1"/>
  <c r="P241" i="1"/>
  <c r="T241" i="1"/>
  <c r="AD241" i="1"/>
  <c r="AI241" i="1"/>
  <c r="G242" i="1"/>
  <c r="I242" i="1"/>
  <c r="AC242" i="1"/>
  <c r="J242" i="1"/>
  <c r="K242" i="1"/>
  <c r="L242" i="1"/>
  <c r="N242" i="1"/>
  <c r="O242" i="1"/>
  <c r="P242" i="1"/>
  <c r="T242" i="1"/>
  <c r="AD242" i="1"/>
  <c r="AI242" i="1"/>
  <c r="G243" i="1"/>
  <c r="I243" i="1"/>
  <c r="AC243" i="1"/>
  <c r="J243" i="1"/>
  <c r="K243" i="1"/>
  <c r="L243" i="1"/>
  <c r="N243" i="1"/>
  <c r="O243" i="1"/>
  <c r="P243" i="1"/>
  <c r="T243" i="1"/>
  <c r="AD243" i="1"/>
  <c r="AI243" i="1"/>
  <c r="G244" i="1"/>
  <c r="I244" i="1"/>
  <c r="AC244" i="1"/>
  <c r="J244" i="1"/>
  <c r="K244" i="1"/>
  <c r="L244" i="1"/>
  <c r="N244" i="1"/>
  <c r="O244" i="1"/>
  <c r="P244" i="1"/>
  <c r="T244" i="1"/>
  <c r="AD244" i="1"/>
  <c r="AI244" i="1"/>
  <c r="G245" i="1"/>
  <c r="I245" i="1"/>
  <c r="AC245" i="1"/>
  <c r="J245" i="1"/>
  <c r="K245" i="1"/>
  <c r="L245" i="1"/>
  <c r="N245" i="1"/>
  <c r="O245" i="1"/>
  <c r="P245" i="1"/>
  <c r="T245" i="1"/>
  <c r="AD245" i="1"/>
  <c r="AI245" i="1"/>
  <c r="G246" i="1"/>
  <c r="I246" i="1"/>
  <c r="AC246" i="1"/>
  <c r="J246" i="1"/>
  <c r="K246" i="1"/>
  <c r="L246" i="1"/>
  <c r="N246" i="1"/>
  <c r="O246" i="1"/>
  <c r="P246" i="1"/>
  <c r="T246" i="1"/>
  <c r="AD246" i="1"/>
  <c r="AI246" i="1"/>
  <c r="G247" i="1"/>
  <c r="I247" i="1"/>
  <c r="AC247" i="1"/>
  <c r="J247" i="1"/>
  <c r="K247" i="1"/>
  <c r="L247" i="1"/>
  <c r="N247" i="1"/>
  <c r="O247" i="1"/>
  <c r="P247" i="1"/>
  <c r="T247" i="1"/>
  <c r="AD247" i="1"/>
  <c r="AE247" i="1"/>
  <c r="AG247" i="1"/>
  <c r="AI247" i="1"/>
  <c r="G248" i="1"/>
  <c r="I248" i="1"/>
  <c r="AC248" i="1"/>
  <c r="J248" i="1"/>
  <c r="K248" i="1"/>
  <c r="L248" i="1"/>
  <c r="N248" i="1"/>
  <c r="O248" i="1"/>
  <c r="P248" i="1"/>
  <c r="T248" i="1"/>
  <c r="AD248" i="1"/>
  <c r="AI248" i="1"/>
  <c r="G249" i="1"/>
  <c r="I249" i="1"/>
  <c r="AC249" i="1"/>
  <c r="J249" i="1"/>
  <c r="K249" i="1"/>
  <c r="L249" i="1"/>
  <c r="N249" i="1"/>
  <c r="O249" i="1"/>
  <c r="P249" i="1"/>
  <c r="T249" i="1"/>
  <c r="AD249" i="1"/>
  <c r="AE249" i="1"/>
  <c r="AG249" i="1"/>
  <c r="AI249" i="1"/>
  <c r="G250" i="1"/>
  <c r="I250" i="1"/>
  <c r="AC250" i="1"/>
  <c r="J250" i="1"/>
  <c r="K250" i="1"/>
  <c r="L250" i="1"/>
  <c r="N250" i="1"/>
  <c r="O250" i="1"/>
  <c r="P250" i="1"/>
  <c r="T250" i="1"/>
  <c r="AD250" i="1"/>
  <c r="AE250" i="1"/>
  <c r="AG250" i="1"/>
  <c r="AI250" i="1"/>
  <c r="G253" i="1"/>
  <c r="I253" i="1"/>
  <c r="AC253" i="1"/>
  <c r="J253" i="1"/>
  <c r="K253" i="1"/>
  <c r="L253" i="1"/>
  <c r="N253" i="1"/>
  <c r="O253" i="1"/>
  <c r="P253" i="1"/>
  <c r="T253" i="1"/>
  <c r="AD253" i="1"/>
  <c r="AI253" i="1"/>
  <c r="G254" i="1"/>
  <c r="I254" i="1"/>
  <c r="AC254" i="1"/>
  <c r="J254" i="1"/>
  <c r="K254" i="1"/>
  <c r="L254" i="1"/>
  <c r="N254" i="1"/>
  <c r="O254" i="1"/>
  <c r="P254" i="1"/>
  <c r="T254" i="1"/>
  <c r="AD254" i="1"/>
  <c r="AI254" i="1"/>
  <c r="G255" i="1"/>
  <c r="I255" i="1"/>
  <c r="AC255" i="1"/>
  <c r="J255" i="1"/>
  <c r="K255" i="1"/>
  <c r="L255" i="1"/>
  <c r="N255" i="1"/>
  <c r="O255" i="1"/>
  <c r="P255" i="1"/>
  <c r="T255" i="1"/>
  <c r="AD255" i="1"/>
  <c r="AI255" i="1"/>
  <c r="G256" i="1"/>
  <c r="I256" i="1"/>
  <c r="AC256" i="1"/>
  <c r="J256" i="1"/>
  <c r="K256" i="1"/>
  <c r="L256" i="1"/>
  <c r="N256" i="1"/>
  <c r="O256" i="1"/>
  <c r="P256" i="1"/>
  <c r="T256" i="1"/>
  <c r="AD256" i="1"/>
  <c r="AI256" i="1"/>
  <c r="G257" i="1"/>
  <c r="I257" i="1"/>
  <c r="AC257" i="1"/>
  <c r="J257" i="1"/>
  <c r="K257" i="1"/>
  <c r="L257" i="1"/>
  <c r="N257" i="1"/>
  <c r="O257" i="1"/>
  <c r="P257" i="1"/>
  <c r="T257" i="1"/>
  <c r="AD257" i="1"/>
  <c r="AI257" i="1"/>
  <c r="G258" i="1"/>
  <c r="I258" i="1"/>
  <c r="AC258" i="1"/>
  <c r="J258" i="1"/>
  <c r="K258" i="1"/>
  <c r="L258" i="1"/>
  <c r="N258" i="1"/>
  <c r="O258" i="1"/>
  <c r="P258" i="1"/>
  <c r="T258" i="1"/>
  <c r="AD258" i="1"/>
  <c r="AI258" i="1"/>
  <c r="G259" i="1"/>
  <c r="I259" i="1"/>
  <c r="AC259" i="1"/>
  <c r="J259" i="1"/>
  <c r="AI259" i="1"/>
  <c r="K259" i="1"/>
  <c r="L259" i="1"/>
  <c r="N259" i="1"/>
  <c r="O259" i="1"/>
  <c r="P259" i="1"/>
  <c r="T259" i="1"/>
  <c r="AD259" i="1"/>
  <c r="AJ259" i="1"/>
  <c r="AE259" i="1"/>
  <c r="AG259" i="1"/>
  <c r="AF259" i="1"/>
  <c r="AH259" i="1"/>
  <c r="G260" i="1"/>
  <c r="I260" i="1"/>
  <c r="AC260" i="1"/>
  <c r="J260" i="1"/>
  <c r="K260" i="1"/>
  <c r="L260" i="1"/>
  <c r="N260" i="1"/>
  <c r="O260" i="1"/>
  <c r="P260" i="1"/>
  <c r="T260" i="1"/>
  <c r="AD260" i="1"/>
  <c r="AI260" i="1"/>
  <c r="G261" i="1"/>
  <c r="I261" i="1"/>
  <c r="AC261" i="1"/>
  <c r="J261" i="1"/>
  <c r="AI261" i="1"/>
  <c r="K261" i="1"/>
  <c r="L261" i="1"/>
  <c r="N261" i="1"/>
  <c r="O261" i="1"/>
  <c r="P261" i="1"/>
  <c r="T261" i="1"/>
  <c r="AD261" i="1"/>
  <c r="AF261" i="1"/>
  <c r="AE261" i="1"/>
  <c r="AG261" i="1"/>
  <c r="AH261" i="1"/>
  <c r="Q261" i="1"/>
  <c r="AJ261" i="1"/>
  <c r="G262" i="1"/>
  <c r="I262" i="1"/>
  <c r="AC262" i="1"/>
  <c r="J262" i="1"/>
  <c r="K262" i="1"/>
  <c r="L262" i="1"/>
  <c r="N262" i="1"/>
  <c r="O262" i="1"/>
  <c r="P262" i="1"/>
  <c r="T262" i="1"/>
  <c r="AD262" i="1"/>
  <c r="AE262" i="1"/>
  <c r="AG262" i="1"/>
  <c r="AF262" i="1"/>
  <c r="AH262" i="1"/>
  <c r="Q262" i="1"/>
  <c r="AI262" i="1"/>
  <c r="G263" i="1"/>
  <c r="I263" i="1"/>
  <c r="AC263" i="1"/>
  <c r="J263" i="1"/>
  <c r="AI263" i="1"/>
  <c r="K263" i="1"/>
  <c r="L263" i="1"/>
  <c r="N263" i="1"/>
  <c r="O263" i="1"/>
  <c r="P263" i="1"/>
  <c r="T263" i="1"/>
  <c r="AD263" i="1"/>
  <c r="AE263" i="1"/>
  <c r="AG263" i="1"/>
  <c r="AF263" i="1"/>
  <c r="AH263" i="1"/>
  <c r="AJ263" i="1"/>
  <c r="G264" i="1"/>
  <c r="I264" i="1"/>
  <c r="AC264" i="1"/>
  <c r="J264" i="1"/>
  <c r="K264" i="1"/>
  <c r="L264" i="1"/>
  <c r="N264" i="1"/>
  <c r="O264" i="1"/>
  <c r="P264" i="1"/>
  <c r="T264" i="1"/>
  <c r="AD264" i="1"/>
  <c r="AI264" i="1"/>
  <c r="G265" i="1"/>
  <c r="I265" i="1"/>
  <c r="AC265" i="1"/>
  <c r="J265" i="1"/>
  <c r="AI265" i="1"/>
  <c r="K265" i="1"/>
  <c r="L265" i="1"/>
  <c r="N265" i="1"/>
  <c r="O265" i="1"/>
  <c r="P265" i="1"/>
  <c r="T265" i="1"/>
  <c r="AD265" i="1"/>
  <c r="AF265" i="1"/>
  <c r="AH265" i="1"/>
  <c r="AE265" i="1"/>
  <c r="AG265" i="1"/>
  <c r="Q265" i="1"/>
  <c r="AJ265" i="1"/>
  <c r="G266" i="1"/>
  <c r="I266" i="1"/>
  <c r="AC266" i="1"/>
  <c r="J266" i="1"/>
  <c r="K266" i="1"/>
  <c r="L266" i="1"/>
  <c r="N266" i="1"/>
  <c r="O266" i="1"/>
  <c r="P266" i="1"/>
  <c r="T266" i="1"/>
  <c r="AD266" i="1"/>
  <c r="AE266" i="1"/>
  <c r="AG266" i="1"/>
  <c r="AF266" i="1"/>
  <c r="AH266" i="1"/>
  <c r="Q266" i="1"/>
  <c r="AI266" i="1"/>
  <c r="G267" i="1"/>
  <c r="I267" i="1"/>
  <c r="AC267" i="1"/>
  <c r="J267" i="1"/>
  <c r="AI267" i="1"/>
  <c r="K267" i="1"/>
  <c r="L267" i="1"/>
  <c r="N267" i="1"/>
  <c r="O267" i="1"/>
  <c r="P267" i="1"/>
  <c r="T267" i="1"/>
  <c r="AD267" i="1"/>
  <c r="AE267" i="1"/>
  <c r="AG267" i="1"/>
  <c r="AF267" i="1"/>
  <c r="AH267" i="1"/>
  <c r="AJ267" i="1"/>
  <c r="G268" i="1"/>
  <c r="I268" i="1"/>
  <c r="AC268" i="1"/>
  <c r="J268" i="1"/>
  <c r="K268" i="1"/>
  <c r="L268" i="1"/>
  <c r="N268" i="1"/>
  <c r="O268" i="1"/>
  <c r="P268" i="1"/>
  <c r="T268" i="1"/>
  <c r="AD268" i="1"/>
  <c r="AI268" i="1"/>
  <c r="G269" i="1"/>
  <c r="I269" i="1"/>
  <c r="AC269" i="1"/>
  <c r="J269" i="1"/>
  <c r="AI269" i="1"/>
  <c r="K269" i="1"/>
  <c r="L269" i="1"/>
  <c r="N269" i="1"/>
  <c r="O269" i="1"/>
  <c r="P269" i="1"/>
  <c r="T269" i="1"/>
  <c r="AD269" i="1"/>
  <c r="AF269" i="1"/>
  <c r="AE269" i="1"/>
  <c r="AG269" i="1"/>
  <c r="AH269" i="1"/>
  <c r="Q269" i="1"/>
  <c r="AJ269" i="1"/>
  <c r="G270" i="1"/>
  <c r="I270" i="1"/>
  <c r="AC270" i="1"/>
  <c r="J270" i="1"/>
  <c r="AI270" i="1"/>
  <c r="K270" i="1"/>
  <c r="L270" i="1"/>
  <c r="N270" i="1"/>
  <c r="O270" i="1"/>
  <c r="P270" i="1"/>
  <c r="T270" i="1"/>
  <c r="AD270" i="1"/>
  <c r="AE270" i="1"/>
  <c r="AG270" i="1"/>
  <c r="AF270" i="1"/>
  <c r="AH270" i="1"/>
  <c r="Q270" i="1"/>
  <c r="AJ270" i="1"/>
  <c r="G271" i="1"/>
  <c r="I271" i="1"/>
  <c r="K271" i="1"/>
  <c r="L271" i="1"/>
  <c r="N271" i="1"/>
  <c r="O271" i="1"/>
  <c r="P271" i="1"/>
  <c r="T271" i="1"/>
  <c r="AC271" i="1"/>
  <c r="J271" i="1"/>
  <c r="AI271" i="1"/>
  <c r="AD271" i="1"/>
  <c r="AE271" i="1"/>
  <c r="AG271" i="1"/>
  <c r="AF271" i="1"/>
  <c r="AH271" i="1"/>
  <c r="Q271" i="1"/>
  <c r="AJ271" i="1"/>
  <c r="G272" i="1"/>
  <c r="I272" i="1"/>
  <c r="K272" i="1"/>
  <c r="L272" i="1"/>
  <c r="N272" i="1"/>
  <c r="O272" i="1"/>
  <c r="P272" i="1"/>
  <c r="T272" i="1"/>
  <c r="AC272" i="1"/>
  <c r="J272" i="1"/>
  <c r="AI272" i="1"/>
  <c r="AD272" i="1"/>
  <c r="AF272" i="1"/>
  <c r="AH272" i="1"/>
  <c r="AE272" i="1"/>
  <c r="AG272" i="1"/>
  <c r="Q272" i="1"/>
  <c r="R272" i="1"/>
  <c r="S272" i="1"/>
  <c r="AJ272" i="1"/>
  <c r="G273" i="1"/>
  <c r="I273" i="1"/>
  <c r="K273" i="1"/>
  <c r="L273" i="1"/>
  <c r="N273" i="1"/>
  <c r="O273" i="1"/>
  <c r="P273" i="1"/>
  <c r="T273" i="1"/>
  <c r="AC273" i="1"/>
  <c r="J273" i="1"/>
  <c r="AI273" i="1"/>
  <c r="AD273" i="1"/>
  <c r="AE273" i="1"/>
  <c r="AG273" i="1"/>
  <c r="AF273" i="1"/>
  <c r="AH273" i="1"/>
  <c r="AJ273" i="1"/>
  <c r="G274" i="1"/>
  <c r="I274" i="1"/>
  <c r="K274" i="1"/>
  <c r="L274" i="1"/>
  <c r="N274" i="1"/>
  <c r="O274" i="1"/>
  <c r="P274" i="1"/>
  <c r="T274" i="1"/>
  <c r="AC274" i="1"/>
  <c r="J274" i="1"/>
  <c r="AI274" i="1"/>
  <c r="AD274" i="1"/>
  <c r="AE274" i="1"/>
  <c r="AG274" i="1"/>
  <c r="AF274" i="1"/>
  <c r="AH274" i="1"/>
  <c r="Q274" i="1"/>
  <c r="AJ274" i="1"/>
  <c r="G275" i="1"/>
  <c r="I275" i="1"/>
  <c r="K275" i="1"/>
  <c r="L275" i="1"/>
  <c r="N275" i="1"/>
  <c r="O275" i="1"/>
  <c r="P275" i="1"/>
  <c r="T275" i="1"/>
  <c r="AC275" i="1"/>
  <c r="J275" i="1"/>
  <c r="AI275" i="1"/>
  <c r="AD275" i="1"/>
  <c r="AE275" i="1"/>
  <c r="AG275" i="1"/>
  <c r="AF275" i="1"/>
  <c r="AH275" i="1"/>
  <c r="Q275" i="1"/>
  <c r="AJ275" i="1"/>
  <c r="G278" i="1"/>
  <c r="I278" i="1"/>
  <c r="K278" i="1"/>
  <c r="L278" i="1"/>
  <c r="N278" i="1"/>
  <c r="O278" i="1"/>
  <c r="P278" i="1"/>
  <c r="T278" i="1"/>
  <c r="AC278" i="1"/>
  <c r="J278" i="1"/>
  <c r="AI278" i="1"/>
  <c r="AD278" i="1"/>
  <c r="AF278" i="1"/>
  <c r="AH278" i="1"/>
  <c r="AJ278" i="1"/>
  <c r="G279" i="1"/>
  <c r="I279" i="1"/>
  <c r="K279" i="1"/>
  <c r="L279" i="1"/>
  <c r="N279" i="1"/>
  <c r="O279" i="1"/>
  <c r="P279" i="1"/>
  <c r="T279" i="1"/>
  <c r="AC279" i="1"/>
  <c r="J279" i="1"/>
  <c r="AI279" i="1"/>
  <c r="AD279" i="1"/>
  <c r="AJ279" i="1"/>
  <c r="AE279" i="1"/>
  <c r="AG279" i="1"/>
  <c r="AF279" i="1"/>
  <c r="AH279" i="1"/>
  <c r="G280" i="1"/>
  <c r="I280" i="1"/>
  <c r="K280" i="1"/>
  <c r="L280" i="1"/>
  <c r="N280" i="1"/>
  <c r="O280" i="1"/>
  <c r="P280" i="1"/>
  <c r="T280" i="1"/>
  <c r="AC280" i="1"/>
  <c r="J280" i="1"/>
  <c r="AI280" i="1"/>
  <c r="AD280" i="1"/>
  <c r="AJ280" i="1"/>
  <c r="AE280" i="1"/>
  <c r="AG280" i="1"/>
  <c r="AF280" i="1"/>
  <c r="AH280" i="1"/>
  <c r="Q280" i="1"/>
  <c r="G281" i="1"/>
  <c r="I281" i="1"/>
  <c r="K281" i="1"/>
  <c r="L281" i="1"/>
  <c r="N281" i="1"/>
  <c r="O281" i="1"/>
  <c r="P281" i="1"/>
  <c r="T281" i="1"/>
  <c r="AC281" i="1"/>
  <c r="J281" i="1"/>
  <c r="AI281" i="1"/>
  <c r="AD281" i="1"/>
  <c r="AJ281" i="1"/>
  <c r="AE281" i="1"/>
  <c r="AG281" i="1"/>
  <c r="AF281" i="1"/>
  <c r="AH281" i="1"/>
  <c r="Q281" i="1"/>
  <c r="G282" i="1"/>
  <c r="I282" i="1"/>
  <c r="K282" i="1"/>
  <c r="L282" i="1"/>
  <c r="N282" i="1"/>
  <c r="O282" i="1"/>
  <c r="P282" i="1"/>
  <c r="T282" i="1"/>
  <c r="AC282" i="1"/>
  <c r="J282" i="1"/>
  <c r="AI282" i="1"/>
  <c r="AD282" i="1"/>
  <c r="AF282" i="1"/>
  <c r="AH282" i="1"/>
  <c r="G283" i="1"/>
  <c r="I283" i="1"/>
  <c r="K283" i="1"/>
  <c r="L283" i="1"/>
  <c r="N283" i="1"/>
  <c r="O283" i="1"/>
  <c r="P283" i="1"/>
  <c r="T283" i="1"/>
  <c r="AC283" i="1"/>
  <c r="J283" i="1"/>
  <c r="AI283" i="1"/>
  <c r="AD283" i="1"/>
  <c r="G284" i="1"/>
  <c r="I284" i="1"/>
  <c r="K284" i="1"/>
  <c r="L284" i="1"/>
  <c r="N284" i="1"/>
  <c r="O284" i="1"/>
  <c r="P284" i="1"/>
  <c r="T284" i="1"/>
  <c r="AC284" i="1"/>
  <c r="J284" i="1"/>
  <c r="AI284" i="1"/>
  <c r="AD284" i="1"/>
  <c r="AF284" i="1"/>
  <c r="AH284" i="1"/>
  <c r="AJ284" i="1"/>
  <c r="G285" i="1"/>
  <c r="I285" i="1"/>
  <c r="K285" i="1"/>
  <c r="L285" i="1"/>
  <c r="N285" i="1"/>
  <c r="O285" i="1"/>
  <c r="P285" i="1"/>
  <c r="T285" i="1"/>
  <c r="AC285" i="1"/>
  <c r="J285" i="1"/>
  <c r="AI285" i="1"/>
  <c r="AD285" i="1"/>
  <c r="AF285" i="1"/>
  <c r="AH285" i="1"/>
  <c r="G286" i="1"/>
  <c r="I286" i="1"/>
  <c r="K286" i="1"/>
  <c r="L286" i="1"/>
  <c r="N286" i="1"/>
  <c r="O286" i="1"/>
  <c r="P286" i="1"/>
  <c r="T286" i="1"/>
  <c r="AC286" i="1"/>
  <c r="J286" i="1"/>
  <c r="AI286" i="1"/>
  <c r="AD286" i="1"/>
  <c r="AF286" i="1"/>
  <c r="AH286" i="1"/>
  <c r="G287" i="1"/>
  <c r="I287" i="1"/>
  <c r="K287" i="1"/>
  <c r="L287" i="1"/>
  <c r="N287" i="1"/>
  <c r="O287" i="1"/>
  <c r="P287" i="1"/>
  <c r="T287" i="1"/>
  <c r="AC287" i="1"/>
  <c r="J287" i="1"/>
  <c r="AI287" i="1"/>
  <c r="AD287" i="1"/>
  <c r="G288" i="1"/>
  <c r="I288" i="1"/>
  <c r="K288" i="1"/>
  <c r="L288" i="1"/>
  <c r="N288" i="1"/>
  <c r="O288" i="1"/>
  <c r="P288" i="1"/>
  <c r="T288" i="1"/>
  <c r="AC288" i="1"/>
  <c r="J288" i="1"/>
  <c r="AI288" i="1"/>
  <c r="AD288" i="1"/>
  <c r="AF288" i="1"/>
  <c r="AH288" i="1"/>
  <c r="AJ288" i="1"/>
  <c r="G289" i="1"/>
  <c r="I289" i="1"/>
  <c r="K289" i="1"/>
  <c r="L289" i="1"/>
  <c r="N289" i="1"/>
  <c r="O289" i="1"/>
  <c r="P289" i="1"/>
  <c r="T289" i="1"/>
  <c r="AC289" i="1"/>
  <c r="J289" i="1"/>
  <c r="AI289" i="1"/>
  <c r="AD289" i="1"/>
  <c r="AF289" i="1"/>
  <c r="AH289" i="1"/>
  <c r="G290" i="1"/>
  <c r="I290" i="1"/>
  <c r="K290" i="1"/>
  <c r="L290" i="1"/>
  <c r="N290" i="1"/>
  <c r="O290" i="1"/>
  <c r="P290" i="1"/>
  <c r="T290" i="1"/>
  <c r="AC290" i="1"/>
  <c r="J290" i="1"/>
  <c r="AI290" i="1"/>
  <c r="AD290" i="1"/>
  <c r="AF290" i="1"/>
  <c r="AH290" i="1"/>
  <c r="G291" i="1"/>
  <c r="I291" i="1"/>
  <c r="K291" i="1"/>
  <c r="L291" i="1"/>
  <c r="N291" i="1"/>
  <c r="O291" i="1"/>
  <c r="P291" i="1"/>
  <c r="T291" i="1"/>
  <c r="AC291" i="1"/>
  <c r="J291" i="1"/>
  <c r="AI291" i="1"/>
  <c r="AD291" i="1"/>
  <c r="G292" i="1"/>
  <c r="I292" i="1"/>
  <c r="K292" i="1"/>
  <c r="L292" i="1"/>
  <c r="N292" i="1"/>
  <c r="O292" i="1"/>
  <c r="P292" i="1"/>
  <c r="T292" i="1"/>
  <c r="AC292" i="1"/>
  <c r="J292" i="1"/>
  <c r="AI292" i="1"/>
  <c r="AD292" i="1"/>
  <c r="AF292" i="1"/>
  <c r="AH292" i="1"/>
  <c r="AJ292" i="1"/>
  <c r="G293" i="1"/>
  <c r="I293" i="1"/>
  <c r="K293" i="1"/>
  <c r="L293" i="1"/>
  <c r="N293" i="1"/>
  <c r="O293" i="1"/>
  <c r="P293" i="1"/>
  <c r="T293" i="1"/>
  <c r="AC293" i="1"/>
  <c r="J293" i="1"/>
  <c r="AI293" i="1"/>
  <c r="AD293" i="1"/>
  <c r="AF293" i="1"/>
  <c r="AH293" i="1"/>
  <c r="G294" i="1"/>
  <c r="I294" i="1"/>
  <c r="K294" i="1"/>
  <c r="L294" i="1"/>
  <c r="N294" i="1"/>
  <c r="O294" i="1"/>
  <c r="P294" i="1"/>
  <c r="T294" i="1"/>
  <c r="AC294" i="1"/>
  <c r="J294" i="1"/>
  <c r="AI294" i="1"/>
  <c r="AD294" i="1"/>
  <c r="AF294" i="1"/>
  <c r="AH294" i="1"/>
  <c r="G295" i="1"/>
  <c r="I295" i="1"/>
  <c r="K295" i="1"/>
  <c r="L295" i="1"/>
  <c r="N295" i="1"/>
  <c r="O295" i="1"/>
  <c r="P295" i="1"/>
  <c r="T295" i="1"/>
  <c r="AC295" i="1"/>
  <c r="J295" i="1"/>
  <c r="AI295" i="1"/>
  <c r="AD295" i="1"/>
  <c r="G296" i="1"/>
  <c r="I296" i="1"/>
  <c r="K296" i="1"/>
  <c r="L296" i="1"/>
  <c r="N296" i="1"/>
  <c r="O296" i="1"/>
  <c r="P296" i="1"/>
  <c r="T296" i="1"/>
  <c r="AC296" i="1"/>
  <c r="J296" i="1"/>
  <c r="AI296" i="1"/>
  <c r="AD296" i="1"/>
  <c r="AF296" i="1"/>
  <c r="AH296" i="1"/>
  <c r="AJ296" i="1"/>
  <c r="G297" i="1"/>
  <c r="I297" i="1"/>
  <c r="K297" i="1"/>
  <c r="L297" i="1"/>
  <c r="N297" i="1"/>
  <c r="O297" i="1"/>
  <c r="P297" i="1"/>
  <c r="T297" i="1"/>
  <c r="AC297" i="1"/>
  <c r="J297" i="1"/>
  <c r="AI297" i="1"/>
  <c r="AD297" i="1"/>
  <c r="AF297" i="1"/>
  <c r="AH297" i="1"/>
  <c r="G298" i="1"/>
  <c r="I298" i="1"/>
  <c r="K298" i="1"/>
  <c r="L298" i="1"/>
  <c r="N298" i="1"/>
  <c r="O298" i="1"/>
  <c r="P298" i="1"/>
  <c r="T298" i="1"/>
  <c r="AC298" i="1"/>
  <c r="J298" i="1"/>
  <c r="AI298" i="1"/>
  <c r="AD298" i="1"/>
  <c r="AF298" i="1"/>
  <c r="AH298" i="1"/>
  <c r="G299" i="1"/>
  <c r="I299" i="1"/>
  <c r="K299" i="1"/>
  <c r="L299" i="1"/>
  <c r="N299" i="1"/>
  <c r="O299" i="1"/>
  <c r="P299" i="1"/>
  <c r="T299" i="1"/>
  <c r="AC299" i="1"/>
  <c r="J299" i="1"/>
  <c r="AI299" i="1"/>
  <c r="AD299" i="1"/>
  <c r="G300" i="1"/>
  <c r="I300" i="1"/>
  <c r="K300" i="1"/>
  <c r="L300" i="1"/>
  <c r="N300" i="1"/>
  <c r="O300" i="1"/>
  <c r="P300" i="1"/>
  <c r="T300" i="1"/>
  <c r="AC300" i="1"/>
  <c r="J300" i="1"/>
  <c r="AI300" i="1"/>
  <c r="AD300" i="1"/>
  <c r="AF300" i="1"/>
  <c r="AH300" i="1"/>
  <c r="AJ300" i="1"/>
  <c r="G301" i="1"/>
  <c r="I301" i="1"/>
  <c r="K301" i="1"/>
  <c r="L301" i="1"/>
  <c r="N301" i="1"/>
  <c r="O301" i="1"/>
  <c r="P301" i="1"/>
  <c r="T301" i="1"/>
  <c r="AC301" i="1"/>
  <c r="J301" i="1"/>
  <c r="AI301" i="1"/>
  <c r="AD301" i="1"/>
  <c r="AF301" i="1"/>
  <c r="AH301" i="1"/>
  <c r="G302" i="1"/>
  <c r="I302" i="1"/>
  <c r="K302" i="1"/>
  <c r="L302" i="1"/>
  <c r="N302" i="1"/>
  <c r="O302" i="1"/>
  <c r="P302" i="1"/>
  <c r="T302" i="1"/>
  <c r="AC302" i="1"/>
  <c r="J302" i="1"/>
  <c r="AI302" i="1"/>
  <c r="AD302" i="1"/>
  <c r="AF302" i="1"/>
  <c r="AH302" i="1"/>
  <c r="G303" i="1"/>
  <c r="I303" i="1"/>
  <c r="K303" i="1"/>
  <c r="L303" i="1"/>
  <c r="N303" i="1"/>
  <c r="O303" i="1"/>
  <c r="P303" i="1"/>
  <c r="T303" i="1"/>
  <c r="AC303" i="1"/>
  <c r="J303" i="1"/>
  <c r="AI303" i="1"/>
  <c r="AD303" i="1"/>
  <c r="G304" i="1"/>
  <c r="I304" i="1"/>
  <c r="K304" i="1"/>
  <c r="L304" i="1"/>
  <c r="N304" i="1"/>
  <c r="O304" i="1"/>
  <c r="P304" i="1"/>
  <c r="T304" i="1"/>
  <c r="AC304" i="1"/>
  <c r="J304" i="1"/>
  <c r="AI304" i="1"/>
  <c r="AD304" i="1"/>
  <c r="AF304" i="1"/>
  <c r="AH304" i="1"/>
  <c r="AJ304" i="1"/>
  <c r="G305" i="1"/>
  <c r="I305" i="1"/>
  <c r="K305" i="1"/>
  <c r="L305" i="1"/>
  <c r="N305" i="1"/>
  <c r="O305" i="1"/>
  <c r="P305" i="1"/>
  <c r="T305" i="1"/>
  <c r="AC305" i="1"/>
  <c r="J305" i="1"/>
  <c r="AI305" i="1"/>
  <c r="AD305" i="1"/>
  <c r="AF305" i="1"/>
  <c r="AH305" i="1"/>
  <c r="G306" i="1"/>
  <c r="I306" i="1"/>
  <c r="K306" i="1"/>
  <c r="L306" i="1"/>
  <c r="N306" i="1"/>
  <c r="O306" i="1"/>
  <c r="P306" i="1"/>
  <c r="T306" i="1"/>
  <c r="AC306" i="1"/>
  <c r="J306" i="1"/>
  <c r="AI306" i="1"/>
  <c r="AD306" i="1"/>
  <c r="AF306" i="1"/>
  <c r="AH306" i="1"/>
  <c r="G307" i="1"/>
  <c r="I307" i="1"/>
  <c r="K307" i="1"/>
  <c r="L307" i="1"/>
  <c r="N307" i="1"/>
  <c r="O307" i="1"/>
  <c r="P307" i="1"/>
  <c r="T307" i="1"/>
  <c r="AC307" i="1"/>
  <c r="J307" i="1"/>
  <c r="AI307" i="1"/>
  <c r="AD307" i="1"/>
  <c r="G308" i="1"/>
  <c r="I308" i="1"/>
  <c r="K308" i="1"/>
  <c r="L308" i="1"/>
  <c r="N308" i="1"/>
  <c r="O308" i="1"/>
  <c r="P308" i="1"/>
  <c r="T308" i="1"/>
  <c r="AC308" i="1"/>
  <c r="J308" i="1"/>
  <c r="AI308" i="1"/>
  <c r="AD308" i="1"/>
  <c r="AF308" i="1"/>
  <c r="AH308" i="1"/>
  <c r="AJ308" i="1"/>
  <c r="G309" i="1"/>
  <c r="I309" i="1"/>
  <c r="K309" i="1"/>
  <c r="L309" i="1"/>
  <c r="N309" i="1"/>
  <c r="O309" i="1"/>
  <c r="P309" i="1"/>
  <c r="T309" i="1"/>
  <c r="AC309" i="1"/>
  <c r="J309" i="1"/>
  <c r="AI309" i="1"/>
  <c r="AD309" i="1"/>
  <c r="AF309" i="1"/>
  <c r="AH309" i="1"/>
  <c r="G310" i="1"/>
  <c r="I310" i="1"/>
  <c r="K310" i="1"/>
  <c r="L310" i="1"/>
  <c r="N310" i="1"/>
  <c r="O310" i="1"/>
  <c r="P310" i="1"/>
  <c r="T310" i="1"/>
  <c r="AC310" i="1"/>
  <c r="J310" i="1"/>
  <c r="AI310" i="1"/>
  <c r="AD310" i="1"/>
  <c r="AF310" i="1"/>
  <c r="AH310" i="1"/>
  <c r="G311" i="1"/>
  <c r="I311" i="1"/>
  <c r="K311" i="1"/>
  <c r="L311" i="1"/>
  <c r="N311" i="1"/>
  <c r="O311" i="1"/>
  <c r="P311" i="1"/>
  <c r="T311" i="1"/>
  <c r="AC311" i="1"/>
  <c r="J311" i="1"/>
  <c r="AI311" i="1"/>
  <c r="AD311" i="1"/>
  <c r="G312" i="1"/>
  <c r="I312" i="1"/>
  <c r="K312" i="1"/>
  <c r="L312" i="1"/>
  <c r="N312" i="1"/>
  <c r="O312" i="1"/>
  <c r="P312" i="1"/>
  <c r="T312" i="1"/>
  <c r="AC312" i="1"/>
  <c r="J312" i="1"/>
  <c r="AI312" i="1"/>
  <c r="AD312" i="1"/>
  <c r="AF312" i="1"/>
  <c r="AH312" i="1"/>
  <c r="AJ312" i="1"/>
  <c r="G313" i="1"/>
  <c r="I313" i="1"/>
  <c r="K313" i="1"/>
  <c r="L313" i="1"/>
  <c r="N313" i="1"/>
  <c r="O313" i="1"/>
  <c r="P313" i="1"/>
  <c r="T313" i="1"/>
  <c r="AC313" i="1"/>
  <c r="J313" i="1"/>
  <c r="AI313" i="1"/>
  <c r="AD313" i="1"/>
  <c r="AF313" i="1"/>
  <c r="AH313" i="1"/>
  <c r="G314" i="1"/>
  <c r="I314" i="1"/>
  <c r="K314" i="1"/>
  <c r="L314" i="1"/>
  <c r="N314" i="1"/>
  <c r="O314" i="1"/>
  <c r="P314" i="1"/>
  <c r="T314" i="1"/>
  <c r="AC314" i="1"/>
  <c r="J314" i="1"/>
  <c r="AI314" i="1"/>
  <c r="AD314" i="1"/>
  <c r="AF314" i="1"/>
  <c r="AH314" i="1"/>
  <c r="G315" i="1"/>
  <c r="I315" i="1"/>
  <c r="K315" i="1"/>
  <c r="L315" i="1"/>
  <c r="N315" i="1"/>
  <c r="O315" i="1"/>
  <c r="P315" i="1"/>
  <c r="T315" i="1"/>
  <c r="AC315" i="1"/>
  <c r="J315" i="1"/>
  <c r="AI315" i="1"/>
  <c r="AD315" i="1"/>
  <c r="G316" i="1"/>
  <c r="I316" i="1"/>
  <c r="K316" i="1"/>
  <c r="L316" i="1"/>
  <c r="N316" i="1"/>
  <c r="O316" i="1"/>
  <c r="P316" i="1"/>
  <c r="T316" i="1"/>
  <c r="AC316" i="1"/>
  <c r="J316" i="1"/>
  <c r="AI316" i="1"/>
  <c r="AD316" i="1"/>
  <c r="AF316" i="1"/>
  <c r="AH316" i="1"/>
  <c r="AE316" i="1"/>
  <c r="AG316" i="1"/>
  <c r="Q316" i="1"/>
  <c r="R316" i="1"/>
  <c r="S316" i="1"/>
  <c r="AJ316" i="1"/>
  <c r="G317" i="1"/>
  <c r="I317" i="1"/>
  <c r="K317" i="1"/>
  <c r="L317" i="1"/>
  <c r="N317" i="1"/>
  <c r="O317" i="1"/>
  <c r="P317" i="1"/>
  <c r="T317" i="1"/>
  <c r="AC317" i="1"/>
  <c r="J317" i="1"/>
  <c r="AI317" i="1"/>
  <c r="AD317" i="1"/>
  <c r="AF317" i="1"/>
  <c r="AH317" i="1"/>
  <c r="AJ317" i="1"/>
  <c r="G318" i="1"/>
  <c r="AC318" i="1"/>
  <c r="AD318" i="1"/>
  <c r="I318" i="1"/>
  <c r="K318" i="1"/>
  <c r="L318" i="1"/>
  <c r="N318" i="1"/>
  <c r="O318" i="1"/>
  <c r="P318" i="1"/>
  <c r="T318" i="1"/>
  <c r="G319" i="1"/>
  <c r="AC319" i="1"/>
  <c r="AD319" i="1"/>
  <c r="I319" i="1"/>
  <c r="K319" i="1"/>
  <c r="L319" i="1"/>
  <c r="N319" i="1"/>
  <c r="O319" i="1"/>
  <c r="P319" i="1"/>
  <c r="T319" i="1"/>
  <c r="G320" i="1"/>
  <c r="AC320" i="1"/>
  <c r="AD320" i="1"/>
  <c r="I320" i="1"/>
  <c r="K320" i="1"/>
  <c r="L320" i="1"/>
  <c r="N320" i="1"/>
  <c r="O320" i="1"/>
  <c r="P320" i="1"/>
  <c r="T320" i="1"/>
  <c r="G321" i="1"/>
  <c r="I321" i="1"/>
  <c r="K321" i="1"/>
  <c r="L321" i="1"/>
  <c r="N321" i="1"/>
  <c r="O321" i="1"/>
  <c r="P321" i="1"/>
  <c r="T321" i="1"/>
  <c r="AC321" i="1"/>
  <c r="AD321" i="1"/>
  <c r="G322" i="1"/>
  <c r="I322" i="1"/>
  <c r="K322" i="1"/>
  <c r="L322" i="1"/>
  <c r="N322" i="1"/>
  <c r="O322" i="1"/>
  <c r="P322" i="1"/>
  <c r="T322" i="1"/>
  <c r="AC322" i="1"/>
  <c r="AD322" i="1"/>
  <c r="G323" i="1"/>
  <c r="I323" i="1"/>
  <c r="K323" i="1"/>
  <c r="L323" i="1"/>
  <c r="N323" i="1"/>
  <c r="O323" i="1"/>
  <c r="P323" i="1"/>
  <c r="T323" i="1"/>
  <c r="AC323" i="1"/>
  <c r="AD323" i="1"/>
  <c r="G324" i="1"/>
  <c r="I324" i="1"/>
  <c r="K324" i="1"/>
  <c r="L324" i="1"/>
  <c r="N324" i="1"/>
  <c r="O324" i="1"/>
  <c r="P324" i="1"/>
  <c r="T324" i="1"/>
  <c r="AC324" i="1"/>
  <c r="AD324" i="1"/>
  <c r="G325" i="1"/>
  <c r="I325" i="1"/>
  <c r="K325" i="1"/>
  <c r="L325" i="1"/>
  <c r="N325" i="1"/>
  <c r="O325" i="1"/>
  <c r="P325" i="1"/>
  <c r="T325" i="1"/>
  <c r="AC325" i="1"/>
  <c r="AD325" i="1"/>
  <c r="G326" i="1"/>
  <c r="I326" i="1"/>
  <c r="K326" i="1"/>
  <c r="L326" i="1"/>
  <c r="N326" i="1"/>
  <c r="O326" i="1"/>
  <c r="P326" i="1"/>
  <c r="T326" i="1"/>
  <c r="AC326" i="1"/>
  <c r="AD326" i="1"/>
  <c r="G329" i="1"/>
  <c r="I329" i="1"/>
  <c r="K329" i="1"/>
  <c r="L329" i="1"/>
  <c r="N329" i="1"/>
  <c r="O329" i="1"/>
  <c r="P329" i="1"/>
  <c r="T329" i="1"/>
  <c r="AC329" i="1"/>
  <c r="AD329" i="1"/>
  <c r="G330" i="1"/>
  <c r="I330" i="1"/>
  <c r="K330" i="1"/>
  <c r="L330" i="1"/>
  <c r="N330" i="1"/>
  <c r="O330" i="1"/>
  <c r="P330" i="1"/>
  <c r="T330" i="1"/>
  <c r="AC330" i="1"/>
  <c r="AD330" i="1"/>
  <c r="G331" i="1"/>
  <c r="I331" i="1"/>
  <c r="K331" i="1"/>
  <c r="L331" i="1"/>
  <c r="N331" i="1"/>
  <c r="O331" i="1"/>
  <c r="P331" i="1"/>
  <c r="T331" i="1"/>
  <c r="AC331" i="1"/>
  <c r="AD331" i="1"/>
  <c r="G332" i="1"/>
  <c r="I332" i="1"/>
  <c r="K332" i="1"/>
  <c r="L332" i="1"/>
  <c r="N332" i="1"/>
  <c r="O332" i="1"/>
  <c r="P332" i="1"/>
  <c r="T332" i="1"/>
  <c r="AC332" i="1"/>
  <c r="AD332" i="1"/>
  <c r="G333" i="1"/>
  <c r="I333" i="1"/>
  <c r="K333" i="1"/>
  <c r="L333" i="1"/>
  <c r="N333" i="1"/>
  <c r="O333" i="1"/>
  <c r="P333" i="1"/>
  <c r="T333" i="1"/>
  <c r="AC333" i="1"/>
  <c r="AD333" i="1"/>
  <c r="AE333" i="1"/>
  <c r="AG333" i="1"/>
  <c r="G336" i="1"/>
  <c r="I336" i="1"/>
  <c r="AC336" i="1"/>
  <c r="J336" i="1"/>
  <c r="K336" i="1"/>
  <c r="L336" i="1"/>
  <c r="N336" i="1"/>
  <c r="O336" i="1"/>
  <c r="P336" i="1"/>
  <c r="T336" i="1"/>
  <c r="AD336" i="1"/>
  <c r="AE336" i="1"/>
  <c r="AG336" i="1"/>
  <c r="AF336" i="1"/>
  <c r="AH336" i="1"/>
  <c r="Q336" i="1"/>
  <c r="AI336" i="1"/>
  <c r="AJ336" i="1"/>
  <c r="G337" i="1"/>
  <c r="I337" i="1"/>
  <c r="AC337" i="1"/>
  <c r="J337" i="1"/>
  <c r="K337" i="1"/>
  <c r="L337" i="1"/>
  <c r="N337" i="1"/>
  <c r="O337" i="1"/>
  <c r="P337" i="1"/>
  <c r="T337" i="1"/>
  <c r="AD337" i="1"/>
  <c r="AE337" i="1"/>
  <c r="AG337" i="1"/>
  <c r="AF337" i="1"/>
  <c r="AH337" i="1"/>
  <c r="Q337" i="1"/>
  <c r="AI337" i="1"/>
  <c r="AJ337" i="1"/>
  <c r="G338" i="1"/>
  <c r="I338" i="1"/>
  <c r="AC338" i="1"/>
  <c r="J338" i="1"/>
  <c r="K338" i="1"/>
  <c r="L338" i="1"/>
  <c r="N338" i="1"/>
  <c r="O338" i="1"/>
  <c r="P338" i="1"/>
  <c r="T338" i="1"/>
  <c r="AD338" i="1"/>
  <c r="AE338" i="1"/>
  <c r="AG338" i="1"/>
  <c r="AF338" i="1"/>
  <c r="AH338" i="1"/>
  <c r="Q338" i="1"/>
  <c r="AI338" i="1"/>
  <c r="AJ338" i="1"/>
  <c r="G339" i="1"/>
  <c r="I339" i="1"/>
  <c r="AC339" i="1"/>
  <c r="J339" i="1"/>
  <c r="K339" i="1"/>
  <c r="L339" i="1"/>
  <c r="N339" i="1"/>
  <c r="O339" i="1"/>
  <c r="P339" i="1"/>
  <c r="T339" i="1"/>
  <c r="AD339" i="1"/>
  <c r="AE339" i="1"/>
  <c r="AG339" i="1"/>
  <c r="AF339" i="1"/>
  <c r="AH339" i="1"/>
  <c r="Q339" i="1"/>
  <c r="AI339" i="1"/>
  <c r="AJ339" i="1"/>
  <c r="G340" i="1"/>
  <c r="I340" i="1"/>
  <c r="AC340" i="1"/>
  <c r="J340" i="1"/>
  <c r="K340" i="1"/>
  <c r="L340" i="1"/>
  <c r="N340" i="1"/>
  <c r="O340" i="1"/>
  <c r="P340" i="1"/>
  <c r="T340" i="1"/>
  <c r="AD340" i="1"/>
  <c r="AE340" i="1"/>
  <c r="AG340" i="1"/>
  <c r="AF340" i="1"/>
  <c r="AH340" i="1"/>
  <c r="Q340" i="1"/>
  <c r="AI340" i="1"/>
  <c r="AJ340" i="1"/>
  <c r="G341" i="1"/>
  <c r="I341" i="1"/>
  <c r="AC341" i="1"/>
  <c r="J341" i="1"/>
  <c r="K341" i="1"/>
  <c r="L341" i="1"/>
  <c r="N341" i="1"/>
  <c r="O341" i="1"/>
  <c r="P341" i="1"/>
  <c r="T341" i="1"/>
  <c r="AD341" i="1"/>
  <c r="AE341" i="1"/>
  <c r="AG341" i="1"/>
  <c r="AF341" i="1"/>
  <c r="AH341" i="1"/>
  <c r="Q341" i="1"/>
  <c r="AI341" i="1"/>
  <c r="AJ341" i="1"/>
  <c r="G342" i="1"/>
  <c r="I342" i="1"/>
  <c r="AC342" i="1"/>
  <c r="J342" i="1"/>
  <c r="K342" i="1"/>
  <c r="L342" i="1"/>
  <c r="N342" i="1"/>
  <c r="O342" i="1"/>
  <c r="P342" i="1"/>
  <c r="T342" i="1"/>
  <c r="AD342" i="1"/>
  <c r="AE342" i="1"/>
  <c r="AG342" i="1"/>
  <c r="AF342" i="1"/>
  <c r="AH342" i="1"/>
  <c r="Q342" i="1"/>
  <c r="AI342" i="1"/>
  <c r="AJ342" i="1"/>
  <c r="G343" i="1"/>
  <c r="I343" i="1"/>
  <c r="AC343" i="1"/>
  <c r="J343" i="1"/>
  <c r="K343" i="1"/>
  <c r="L343" i="1"/>
  <c r="N343" i="1"/>
  <c r="O343" i="1"/>
  <c r="P343" i="1"/>
  <c r="T343" i="1"/>
  <c r="AD343" i="1"/>
  <c r="AE343" i="1"/>
  <c r="AG343" i="1"/>
  <c r="AF343" i="1"/>
  <c r="AH343" i="1"/>
  <c r="Q343" i="1"/>
  <c r="AI343" i="1"/>
  <c r="AJ343" i="1"/>
  <c r="G344" i="1"/>
  <c r="I344" i="1"/>
  <c r="AC344" i="1"/>
  <c r="J344" i="1"/>
  <c r="K344" i="1"/>
  <c r="L344" i="1"/>
  <c r="N344" i="1"/>
  <c r="O344" i="1"/>
  <c r="P344" i="1"/>
  <c r="T344" i="1"/>
  <c r="AD344" i="1"/>
  <c r="AE344" i="1"/>
  <c r="AG344" i="1"/>
  <c r="AF344" i="1"/>
  <c r="AH344" i="1"/>
  <c r="Q344" i="1"/>
  <c r="AI344" i="1"/>
  <c r="AJ344" i="1"/>
  <c r="G345" i="1"/>
  <c r="I345" i="1"/>
  <c r="AC345" i="1"/>
  <c r="J345" i="1"/>
  <c r="K345" i="1"/>
  <c r="L345" i="1"/>
  <c r="N345" i="1"/>
  <c r="O345" i="1"/>
  <c r="P345" i="1"/>
  <c r="T345" i="1"/>
  <c r="AD345" i="1"/>
  <c r="AE345" i="1"/>
  <c r="AG345" i="1"/>
  <c r="AF345" i="1"/>
  <c r="AH345" i="1"/>
  <c r="Q345" i="1"/>
  <c r="AI345" i="1"/>
  <c r="AJ345" i="1"/>
  <c r="G346" i="1"/>
  <c r="I346" i="1"/>
  <c r="AC346" i="1"/>
  <c r="J346" i="1"/>
  <c r="K346" i="1"/>
  <c r="L346" i="1"/>
  <c r="N346" i="1"/>
  <c r="O346" i="1"/>
  <c r="P346" i="1"/>
  <c r="T346" i="1"/>
  <c r="AD346" i="1"/>
  <c r="AE346" i="1"/>
  <c r="AG346" i="1"/>
  <c r="AF346" i="1"/>
  <c r="AH346" i="1"/>
  <c r="Q346" i="1"/>
  <c r="AI346" i="1"/>
  <c r="AJ346" i="1"/>
  <c r="G347" i="1"/>
  <c r="I347" i="1"/>
  <c r="AC347" i="1"/>
  <c r="J347" i="1"/>
  <c r="K347" i="1"/>
  <c r="L347" i="1"/>
  <c r="N347" i="1"/>
  <c r="O347" i="1"/>
  <c r="P347" i="1"/>
  <c r="T347" i="1"/>
  <c r="AD347" i="1"/>
  <c r="AE347" i="1"/>
  <c r="AG347" i="1"/>
  <c r="AF347" i="1"/>
  <c r="AH347" i="1"/>
  <c r="Q347" i="1"/>
  <c r="AI347" i="1"/>
  <c r="AJ347" i="1"/>
  <c r="G348" i="1"/>
  <c r="I348" i="1"/>
  <c r="AC348" i="1"/>
  <c r="J348" i="1"/>
  <c r="K348" i="1"/>
  <c r="L348" i="1"/>
  <c r="N348" i="1"/>
  <c r="O348" i="1"/>
  <c r="P348" i="1"/>
  <c r="T348" i="1"/>
  <c r="AD348" i="1"/>
  <c r="AE348" i="1"/>
  <c r="AG348" i="1"/>
  <c r="AF348" i="1"/>
  <c r="AH348" i="1"/>
  <c r="Q348" i="1"/>
  <c r="AI348" i="1"/>
  <c r="AJ348" i="1"/>
  <c r="G349" i="1"/>
  <c r="I349" i="1"/>
  <c r="AC349" i="1"/>
  <c r="J349" i="1"/>
  <c r="K349" i="1"/>
  <c r="L349" i="1"/>
  <c r="N349" i="1"/>
  <c r="O349" i="1"/>
  <c r="P349" i="1"/>
  <c r="T349" i="1"/>
  <c r="AD349" i="1"/>
  <c r="AE349" i="1"/>
  <c r="AG349" i="1"/>
  <c r="AF349" i="1"/>
  <c r="AH349" i="1"/>
  <c r="Q349" i="1"/>
  <c r="AI349" i="1"/>
  <c r="AJ349" i="1"/>
  <c r="G350" i="1"/>
  <c r="I350" i="1"/>
  <c r="AC350" i="1"/>
  <c r="J350" i="1"/>
  <c r="K350" i="1"/>
  <c r="L350" i="1"/>
  <c r="N350" i="1"/>
  <c r="O350" i="1"/>
  <c r="P350" i="1"/>
  <c r="T350" i="1"/>
  <c r="AD350" i="1"/>
  <c r="AE350" i="1"/>
  <c r="AG350" i="1"/>
  <c r="AF350" i="1"/>
  <c r="AH350" i="1"/>
  <c r="Q350" i="1"/>
  <c r="AI350" i="1"/>
  <c r="AJ350" i="1"/>
  <c r="G353" i="1"/>
  <c r="I353" i="1"/>
  <c r="AC353" i="1"/>
  <c r="J353" i="1"/>
  <c r="K353" i="1"/>
  <c r="L353" i="1"/>
  <c r="N353" i="1"/>
  <c r="O353" i="1"/>
  <c r="P353" i="1"/>
  <c r="T353" i="1"/>
  <c r="AD353" i="1"/>
  <c r="AF353" i="1"/>
  <c r="AH353" i="1"/>
  <c r="AI353" i="1"/>
  <c r="AJ353" i="1"/>
  <c r="G354" i="1"/>
  <c r="I354" i="1"/>
  <c r="AC354" i="1"/>
  <c r="J354" i="1"/>
  <c r="K354" i="1"/>
  <c r="L354" i="1"/>
  <c r="N354" i="1"/>
  <c r="O354" i="1"/>
  <c r="P354" i="1"/>
  <c r="T354" i="1"/>
  <c r="AD354" i="1"/>
  <c r="AF354" i="1"/>
  <c r="AH354" i="1"/>
  <c r="AI354" i="1"/>
  <c r="AJ354" i="1"/>
  <c r="G355" i="1"/>
  <c r="I355" i="1"/>
  <c r="AC355" i="1"/>
  <c r="J355" i="1"/>
  <c r="K355" i="1"/>
  <c r="L355" i="1"/>
  <c r="N355" i="1"/>
  <c r="O355" i="1"/>
  <c r="P355" i="1"/>
  <c r="T355" i="1"/>
  <c r="AD355" i="1"/>
  <c r="AF355" i="1"/>
  <c r="AH355" i="1"/>
  <c r="AI355" i="1"/>
  <c r="AJ355" i="1"/>
  <c r="G356" i="1"/>
  <c r="I356" i="1"/>
  <c r="AC356" i="1"/>
  <c r="J356" i="1"/>
  <c r="K356" i="1"/>
  <c r="L356" i="1"/>
  <c r="N356" i="1"/>
  <c r="O356" i="1"/>
  <c r="P356" i="1"/>
  <c r="T356" i="1"/>
  <c r="AD356" i="1"/>
  <c r="AF356" i="1"/>
  <c r="AH356" i="1"/>
  <c r="AI356" i="1"/>
  <c r="AJ356" i="1"/>
  <c r="G357" i="1"/>
  <c r="I357" i="1"/>
  <c r="AC357" i="1"/>
  <c r="J357" i="1"/>
  <c r="K357" i="1"/>
  <c r="L357" i="1"/>
  <c r="N357" i="1"/>
  <c r="O357" i="1"/>
  <c r="P357" i="1"/>
  <c r="T357" i="1"/>
  <c r="AD357" i="1"/>
  <c r="AF357" i="1"/>
  <c r="AH357" i="1"/>
  <c r="AI357" i="1"/>
  <c r="AJ357" i="1"/>
  <c r="G361" i="1"/>
  <c r="I361" i="1"/>
  <c r="AC361" i="1"/>
  <c r="J361" i="1"/>
  <c r="K361" i="1"/>
  <c r="L361" i="1"/>
  <c r="N361" i="1"/>
  <c r="O361" i="1"/>
  <c r="P361" i="1"/>
  <c r="T361" i="1"/>
  <c r="AD361" i="1"/>
  <c r="AF361" i="1"/>
  <c r="AH361" i="1"/>
  <c r="AI361" i="1"/>
  <c r="AJ361" i="1"/>
  <c r="G362" i="1"/>
  <c r="I362" i="1"/>
  <c r="AC362" i="1"/>
  <c r="J362" i="1"/>
  <c r="K362" i="1"/>
  <c r="L362" i="1"/>
  <c r="N362" i="1"/>
  <c r="O362" i="1"/>
  <c r="P362" i="1"/>
  <c r="T362" i="1"/>
  <c r="AD362" i="1"/>
  <c r="AF362" i="1"/>
  <c r="AH362" i="1"/>
  <c r="AI362" i="1"/>
  <c r="AJ362" i="1"/>
  <c r="G363" i="1"/>
  <c r="I363" i="1"/>
  <c r="AC363" i="1"/>
  <c r="J363" i="1"/>
  <c r="K363" i="1"/>
  <c r="L363" i="1"/>
  <c r="N363" i="1"/>
  <c r="O363" i="1"/>
  <c r="P363" i="1"/>
  <c r="T363" i="1"/>
  <c r="AD363" i="1"/>
  <c r="AF363" i="1"/>
  <c r="AH363" i="1"/>
  <c r="AI363" i="1"/>
  <c r="AJ363" i="1"/>
  <c r="G364" i="1"/>
  <c r="I364" i="1"/>
  <c r="AC364" i="1"/>
  <c r="J364" i="1"/>
  <c r="K364" i="1"/>
  <c r="L364" i="1"/>
  <c r="N364" i="1"/>
  <c r="O364" i="1"/>
  <c r="P364" i="1"/>
  <c r="T364" i="1"/>
  <c r="AD364" i="1"/>
  <c r="AF364" i="1"/>
  <c r="AH364" i="1"/>
  <c r="AI364" i="1"/>
  <c r="AJ364" i="1"/>
  <c r="G365" i="1"/>
  <c r="I365" i="1"/>
  <c r="AC365" i="1"/>
  <c r="J365" i="1"/>
  <c r="K365" i="1"/>
  <c r="L365" i="1"/>
  <c r="N365" i="1"/>
  <c r="O365" i="1"/>
  <c r="P365" i="1"/>
  <c r="T365" i="1"/>
  <c r="AD365" i="1"/>
  <c r="AI365" i="1"/>
  <c r="G366" i="1"/>
  <c r="I366" i="1"/>
  <c r="AC366" i="1"/>
  <c r="J366" i="1"/>
  <c r="AI366" i="1"/>
  <c r="K366" i="1"/>
  <c r="L366" i="1"/>
  <c r="N366" i="1"/>
  <c r="O366" i="1"/>
  <c r="P366" i="1"/>
  <c r="T366" i="1"/>
  <c r="AD366" i="1"/>
  <c r="AJ366" i="1"/>
  <c r="AE366" i="1"/>
  <c r="AG366" i="1"/>
  <c r="AF366" i="1"/>
  <c r="AH366" i="1"/>
  <c r="Q366" i="1"/>
  <c r="G367" i="1"/>
  <c r="I367" i="1"/>
  <c r="AC367" i="1"/>
  <c r="J367" i="1"/>
  <c r="K367" i="1"/>
  <c r="L367" i="1"/>
  <c r="N367" i="1"/>
  <c r="O367" i="1"/>
  <c r="P367" i="1"/>
  <c r="T367" i="1"/>
  <c r="AD367" i="1"/>
  <c r="AI367" i="1"/>
  <c r="AJ367" i="1"/>
  <c r="G368" i="1"/>
  <c r="I368" i="1"/>
  <c r="AC368" i="1"/>
  <c r="J368" i="1"/>
  <c r="AI368" i="1"/>
  <c r="K368" i="1"/>
  <c r="L368" i="1"/>
  <c r="K369" i="1"/>
  <c r="L369" i="1"/>
  <c r="K370" i="1"/>
  <c r="L370" i="1"/>
  <c r="K371" i="1"/>
  <c r="L371" i="1"/>
  <c r="K372" i="1"/>
  <c r="L372" i="1"/>
  <c r="K373" i="1"/>
  <c r="L373" i="1"/>
  <c r="K374" i="1"/>
  <c r="L374" i="1"/>
  <c r="K375" i="1"/>
  <c r="L375" i="1"/>
  <c r="K376" i="1"/>
  <c r="L376" i="1"/>
  <c r="K377" i="1"/>
  <c r="L377" i="1"/>
  <c r="K378" i="1"/>
  <c r="L378" i="1"/>
  <c r="K379" i="1"/>
  <c r="L379" i="1"/>
  <c r="K380" i="1"/>
  <c r="L380" i="1"/>
  <c r="K381" i="1"/>
  <c r="L381" i="1"/>
  <c r="K382" i="1"/>
  <c r="L382" i="1"/>
  <c r="K383" i="1"/>
  <c r="L383" i="1"/>
  <c r="K384" i="1"/>
  <c r="L384" i="1"/>
  <c r="K385" i="1"/>
  <c r="L385" i="1"/>
  <c r="K386" i="1"/>
  <c r="L386" i="1"/>
  <c r="K387" i="1"/>
  <c r="L387" i="1"/>
  <c r="K388" i="1"/>
  <c r="L388" i="1"/>
  <c r="K389" i="1"/>
  <c r="L389" i="1"/>
  <c r="K390" i="1"/>
  <c r="L390" i="1"/>
  <c r="K391" i="1"/>
  <c r="L391" i="1"/>
  <c r="K392" i="1"/>
  <c r="L392" i="1"/>
  <c r="K393" i="1"/>
  <c r="L393" i="1"/>
  <c r="K394" i="1"/>
  <c r="L394" i="1"/>
  <c r="K395" i="1"/>
  <c r="L395" i="1"/>
  <c r="K396" i="1"/>
  <c r="L396" i="1"/>
  <c r="K397" i="1"/>
  <c r="L397" i="1"/>
  <c r="K398" i="1"/>
  <c r="L398" i="1"/>
  <c r="K399" i="1"/>
  <c r="L399" i="1"/>
  <c r="K400" i="1"/>
  <c r="L400" i="1"/>
  <c r="K401" i="1"/>
  <c r="L401" i="1"/>
  <c r="K402" i="1"/>
  <c r="L402" i="1"/>
  <c r="K403" i="1"/>
  <c r="L403" i="1"/>
  <c r="K404" i="1"/>
  <c r="L404" i="1"/>
  <c r="K405" i="1"/>
  <c r="L405" i="1"/>
  <c r="K408" i="1"/>
  <c r="L408" i="1"/>
  <c r="K409" i="1"/>
  <c r="L409" i="1"/>
  <c r="K410" i="1"/>
  <c r="L410" i="1"/>
  <c r="K413" i="1"/>
  <c r="L413" i="1"/>
  <c r="K414" i="1"/>
  <c r="L414" i="1"/>
  <c r="K416" i="1"/>
  <c r="L416" i="1"/>
  <c r="K417" i="1"/>
  <c r="L417" i="1"/>
  <c r="K418" i="1"/>
  <c r="L418" i="1"/>
  <c r="L420" i="1"/>
  <c r="N368" i="1"/>
  <c r="O368" i="1"/>
  <c r="P368" i="1"/>
  <c r="T368" i="1"/>
  <c r="AD368" i="1"/>
  <c r="AF368" i="1"/>
  <c r="AH368" i="1"/>
  <c r="AJ368" i="1"/>
  <c r="AE368" i="1"/>
  <c r="AG368" i="1"/>
  <c r="G369" i="1"/>
  <c r="I369" i="1"/>
  <c r="AC369" i="1"/>
  <c r="J369" i="1"/>
  <c r="N369" i="1"/>
  <c r="O369" i="1"/>
  <c r="P369" i="1"/>
  <c r="T369" i="1"/>
  <c r="AD369" i="1"/>
  <c r="AI369" i="1"/>
  <c r="G370" i="1"/>
  <c r="I370" i="1"/>
  <c r="AC370" i="1"/>
  <c r="J370" i="1"/>
  <c r="AI370" i="1"/>
  <c r="N370" i="1"/>
  <c r="O370" i="1"/>
  <c r="P370" i="1"/>
  <c r="T370" i="1"/>
  <c r="AD370" i="1"/>
  <c r="AF370" i="1"/>
  <c r="AH370" i="1"/>
  <c r="AJ370" i="1"/>
  <c r="AE370" i="1"/>
  <c r="AG370" i="1"/>
  <c r="Q370" i="1"/>
  <c r="G371" i="1"/>
  <c r="I371" i="1"/>
  <c r="AC371" i="1"/>
  <c r="J371" i="1"/>
  <c r="N371" i="1"/>
  <c r="O371" i="1"/>
  <c r="P371" i="1"/>
  <c r="T371" i="1"/>
  <c r="AD371" i="1"/>
  <c r="AI371" i="1"/>
  <c r="AJ371" i="1"/>
  <c r="G372" i="1"/>
  <c r="I372" i="1"/>
  <c r="AC372" i="1"/>
  <c r="J372" i="1"/>
  <c r="AI372" i="1"/>
  <c r="N372" i="1"/>
  <c r="O372" i="1"/>
  <c r="P372" i="1"/>
  <c r="T372" i="1"/>
  <c r="AD372" i="1"/>
  <c r="AE372" i="1"/>
  <c r="AG372" i="1"/>
  <c r="AF372" i="1"/>
  <c r="AH372" i="1"/>
  <c r="Q372" i="1"/>
  <c r="AJ372" i="1"/>
  <c r="G373" i="1"/>
  <c r="I373" i="1"/>
  <c r="AC373" i="1"/>
  <c r="J373" i="1"/>
  <c r="N373" i="1"/>
  <c r="O373" i="1"/>
  <c r="P373" i="1"/>
  <c r="T373" i="1"/>
  <c r="AD373" i="1"/>
  <c r="AJ373" i="1"/>
  <c r="AI373" i="1"/>
  <c r="G374" i="1"/>
  <c r="I374" i="1"/>
  <c r="AC374" i="1"/>
  <c r="J374" i="1"/>
  <c r="AI374" i="1"/>
  <c r="N374" i="1"/>
  <c r="O374" i="1"/>
  <c r="P374" i="1"/>
  <c r="T374" i="1"/>
  <c r="AD374" i="1"/>
  <c r="AJ374" i="1"/>
  <c r="AE374" i="1"/>
  <c r="AG374" i="1"/>
  <c r="AF374" i="1"/>
  <c r="AH374" i="1"/>
  <c r="Q374" i="1"/>
  <c r="G375" i="1"/>
  <c r="I375" i="1"/>
  <c r="AC375" i="1"/>
  <c r="J375" i="1"/>
  <c r="N375" i="1"/>
  <c r="O375" i="1"/>
  <c r="P375" i="1"/>
  <c r="T375" i="1"/>
  <c r="AD375" i="1"/>
  <c r="AI375" i="1"/>
  <c r="G376" i="1"/>
  <c r="I376" i="1"/>
  <c r="AC376" i="1"/>
  <c r="J376" i="1"/>
  <c r="AI376" i="1"/>
  <c r="N376" i="1"/>
  <c r="O376" i="1"/>
  <c r="P376" i="1"/>
  <c r="T376" i="1"/>
  <c r="AD376" i="1"/>
  <c r="AJ376" i="1"/>
  <c r="AE376" i="1"/>
  <c r="AG376" i="1"/>
  <c r="AF376" i="1"/>
  <c r="AH376" i="1"/>
  <c r="Q376" i="1"/>
  <c r="G377" i="1"/>
  <c r="I377" i="1"/>
  <c r="AC377" i="1"/>
  <c r="J377" i="1"/>
  <c r="N377" i="1"/>
  <c r="O377" i="1"/>
  <c r="P377" i="1"/>
  <c r="T377" i="1"/>
  <c r="AD377" i="1"/>
  <c r="AI377" i="1"/>
  <c r="AJ377" i="1"/>
  <c r="G378" i="1"/>
  <c r="I378" i="1"/>
  <c r="AC378" i="1"/>
  <c r="J378" i="1"/>
  <c r="AI378" i="1"/>
  <c r="N378" i="1"/>
  <c r="O378" i="1"/>
  <c r="P378" i="1"/>
  <c r="T378" i="1"/>
  <c r="P379" i="1"/>
  <c r="T379" i="1"/>
  <c r="P380" i="1"/>
  <c r="T380" i="1"/>
  <c r="P381" i="1"/>
  <c r="T381" i="1"/>
  <c r="P382" i="1"/>
  <c r="T382" i="1"/>
  <c r="P383" i="1"/>
  <c r="T383" i="1"/>
  <c r="P384" i="1"/>
  <c r="T384" i="1"/>
  <c r="P385" i="1"/>
  <c r="T385" i="1"/>
  <c r="P386" i="1"/>
  <c r="T386" i="1"/>
  <c r="P387" i="1"/>
  <c r="T387" i="1"/>
  <c r="P388" i="1"/>
  <c r="T388" i="1"/>
  <c r="P389" i="1"/>
  <c r="T389" i="1"/>
  <c r="P390" i="1"/>
  <c r="T390" i="1"/>
  <c r="P391" i="1"/>
  <c r="T391" i="1"/>
  <c r="P392" i="1"/>
  <c r="T392" i="1"/>
  <c r="P393" i="1"/>
  <c r="T393" i="1"/>
  <c r="P394" i="1"/>
  <c r="T394" i="1"/>
  <c r="P395" i="1"/>
  <c r="T395" i="1"/>
  <c r="P396" i="1"/>
  <c r="T396" i="1"/>
  <c r="P397" i="1"/>
  <c r="T397" i="1"/>
  <c r="P398" i="1"/>
  <c r="T398" i="1"/>
  <c r="P399" i="1"/>
  <c r="T399" i="1"/>
  <c r="P400" i="1"/>
  <c r="T400" i="1"/>
  <c r="P401" i="1"/>
  <c r="T401" i="1"/>
  <c r="P402" i="1"/>
  <c r="T402" i="1"/>
  <c r="P403" i="1"/>
  <c r="T403" i="1"/>
  <c r="P404" i="1"/>
  <c r="T404" i="1"/>
  <c r="P405" i="1"/>
  <c r="T405" i="1"/>
  <c r="P408" i="1"/>
  <c r="T408" i="1"/>
  <c r="P409" i="1"/>
  <c r="T409" i="1"/>
  <c r="P410" i="1"/>
  <c r="T410" i="1"/>
  <c r="P413" i="1"/>
  <c r="T413" i="1"/>
  <c r="P414" i="1"/>
  <c r="T414" i="1"/>
  <c r="P416" i="1"/>
  <c r="T416" i="1"/>
  <c r="P417" i="1"/>
  <c r="T417" i="1"/>
  <c r="P418" i="1"/>
  <c r="T418" i="1"/>
  <c r="T420" i="1"/>
  <c r="AD378" i="1"/>
  <c r="AJ378" i="1"/>
  <c r="AE378" i="1"/>
  <c r="AG378" i="1"/>
  <c r="AF378" i="1"/>
  <c r="AH378" i="1"/>
  <c r="Q378" i="1"/>
  <c r="G379" i="1"/>
  <c r="I379" i="1"/>
  <c r="AC379" i="1"/>
  <c r="J379" i="1"/>
  <c r="N379" i="1"/>
  <c r="O379" i="1"/>
  <c r="AD379" i="1"/>
  <c r="AI379" i="1"/>
  <c r="AJ379" i="1"/>
  <c r="G380" i="1"/>
  <c r="I380" i="1"/>
  <c r="AC380" i="1"/>
  <c r="J380" i="1"/>
  <c r="AI380" i="1"/>
  <c r="N380" i="1"/>
  <c r="O380" i="1"/>
  <c r="AD380" i="1"/>
  <c r="AJ380" i="1"/>
  <c r="AE380" i="1"/>
  <c r="AG380" i="1"/>
  <c r="AF380" i="1"/>
  <c r="AH380" i="1"/>
  <c r="Q380" i="1"/>
  <c r="G381" i="1"/>
  <c r="I381" i="1"/>
  <c r="AC381" i="1"/>
  <c r="J381" i="1"/>
  <c r="N381" i="1"/>
  <c r="O381" i="1"/>
  <c r="AD381" i="1"/>
  <c r="AJ381" i="1"/>
  <c r="AI381" i="1"/>
  <c r="G382" i="1"/>
  <c r="I382" i="1"/>
  <c r="AC382" i="1"/>
  <c r="J382" i="1"/>
  <c r="AI382" i="1"/>
  <c r="N382" i="1"/>
  <c r="O382" i="1"/>
  <c r="AD382" i="1"/>
  <c r="AE382" i="1"/>
  <c r="AG382" i="1"/>
  <c r="AF382" i="1"/>
  <c r="AH382" i="1"/>
  <c r="Q382" i="1"/>
  <c r="AJ382" i="1"/>
  <c r="G383" i="1"/>
  <c r="I383" i="1"/>
  <c r="AC383" i="1"/>
  <c r="J383" i="1"/>
  <c r="N383" i="1"/>
  <c r="O383" i="1"/>
  <c r="AD383" i="1"/>
  <c r="AI383" i="1"/>
  <c r="G384" i="1"/>
  <c r="I384" i="1"/>
  <c r="AC384" i="1"/>
  <c r="J384" i="1"/>
  <c r="AI384" i="1"/>
  <c r="N384" i="1"/>
  <c r="O384" i="1"/>
  <c r="AD384" i="1"/>
  <c r="AJ384" i="1"/>
  <c r="AE384" i="1"/>
  <c r="AG384" i="1"/>
  <c r="AF384" i="1"/>
  <c r="AH384" i="1"/>
  <c r="Q384" i="1"/>
  <c r="G385" i="1"/>
  <c r="I385" i="1"/>
  <c r="AC385" i="1"/>
  <c r="J385" i="1"/>
  <c r="N385" i="1"/>
  <c r="O385" i="1"/>
  <c r="AD385" i="1"/>
  <c r="AI385" i="1"/>
  <c r="AJ385" i="1"/>
  <c r="G386" i="1"/>
  <c r="I386" i="1"/>
  <c r="AC386" i="1"/>
  <c r="J386" i="1"/>
  <c r="AI386" i="1"/>
  <c r="N386" i="1"/>
  <c r="O386" i="1"/>
  <c r="AD386" i="1"/>
  <c r="AE386" i="1"/>
  <c r="AG386" i="1"/>
  <c r="AF386" i="1"/>
  <c r="AH386" i="1"/>
  <c r="Q386" i="1"/>
  <c r="AJ386" i="1"/>
  <c r="G387" i="1"/>
  <c r="I387" i="1"/>
  <c r="AC387" i="1"/>
  <c r="J387" i="1"/>
  <c r="N387" i="1"/>
  <c r="O387" i="1"/>
  <c r="AD387" i="1"/>
  <c r="AI387" i="1"/>
  <c r="AJ387" i="1"/>
  <c r="G388" i="1"/>
  <c r="I388" i="1"/>
  <c r="AC388" i="1"/>
  <c r="J388" i="1"/>
  <c r="AI388" i="1"/>
  <c r="N388" i="1"/>
  <c r="O388" i="1"/>
  <c r="AD388" i="1"/>
  <c r="AJ388" i="1"/>
  <c r="AE388" i="1"/>
  <c r="AG388" i="1"/>
  <c r="AF388" i="1"/>
  <c r="AH388" i="1"/>
  <c r="Q388" i="1"/>
  <c r="G389" i="1"/>
  <c r="I389" i="1"/>
  <c r="AC389" i="1"/>
  <c r="J389" i="1"/>
  <c r="N389" i="1"/>
  <c r="O389" i="1"/>
  <c r="AD389" i="1"/>
  <c r="AJ389" i="1"/>
  <c r="AI389" i="1"/>
  <c r="G390" i="1"/>
  <c r="I390" i="1"/>
  <c r="AC390" i="1"/>
  <c r="J390" i="1"/>
  <c r="AI390" i="1"/>
  <c r="N390" i="1"/>
  <c r="O390" i="1"/>
  <c r="AD390" i="1"/>
  <c r="AJ390" i="1"/>
  <c r="AE390" i="1"/>
  <c r="AG390" i="1"/>
  <c r="AF390" i="1"/>
  <c r="AH390" i="1"/>
  <c r="Q390" i="1"/>
  <c r="G391" i="1"/>
  <c r="I391" i="1"/>
  <c r="AC391" i="1"/>
  <c r="J391" i="1"/>
  <c r="N391" i="1"/>
  <c r="O391" i="1"/>
  <c r="AD391" i="1"/>
  <c r="AJ391" i="1"/>
  <c r="AI391" i="1"/>
  <c r="G392" i="1"/>
  <c r="I392" i="1"/>
  <c r="AC392" i="1"/>
  <c r="J392" i="1"/>
  <c r="AI392" i="1"/>
  <c r="N392" i="1"/>
  <c r="O392" i="1"/>
  <c r="AD392" i="1"/>
  <c r="AE392" i="1"/>
  <c r="AG392" i="1"/>
  <c r="AF392" i="1"/>
  <c r="AH392" i="1"/>
  <c r="Q392" i="1"/>
  <c r="AJ392" i="1"/>
  <c r="G393" i="1"/>
  <c r="I393" i="1"/>
  <c r="AC393" i="1"/>
  <c r="J393" i="1"/>
  <c r="N393" i="1"/>
  <c r="O393" i="1"/>
  <c r="AD393" i="1"/>
  <c r="AI393" i="1"/>
  <c r="AJ393" i="1"/>
  <c r="G394" i="1"/>
  <c r="I394" i="1"/>
  <c r="AC394" i="1"/>
  <c r="J394" i="1"/>
  <c r="AI394" i="1"/>
  <c r="N394" i="1"/>
  <c r="O394" i="1"/>
  <c r="AD394" i="1"/>
  <c r="AJ394" i="1"/>
  <c r="AE394" i="1"/>
  <c r="AG394" i="1"/>
  <c r="AF394" i="1"/>
  <c r="AH394" i="1"/>
  <c r="Q394" i="1"/>
  <c r="G395" i="1"/>
  <c r="I395" i="1"/>
  <c r="AC395" i="1"/>
  <c r="J395" i="1"/>
  <c r="N395" i="1"/>
  <c r="O395" i="1"/>
  <c r="AD395" i="1"/>
  <c r="AI395" i="1"/>
  <c r="AJ395" i="1"/>
  <c r="G396" i="1"/>
  <c r="I396" i="1"/>
  <c r="AC396" i="1"/>
  <c r="J396" i="1"/>
  <c r="AI396" i="1"/>
  <c r="N396" i="1"/>
  <c r="O396" i="1"/>
  <c r="AD396" i="1"/>
  <c r="AJ396" i="1"/>
  <c r="AE396" i="1"/>
  <c r="AG396" i="1"/>
  <c r="AF396" i="1"/>
  <c r="AH396" i="1"/>
  <c r="Q396" i="1"/>
  <c r="G397" i="1"/>
  <c r="I397" i="1"/>
  <c r="AC397" i="1"/>
  <c r="J397" i="1"/>
  <c r="N397" i="1"/>
  <c r="O397" i="1"/>
  <c r="AD397" i="1"/>
  <c r="AJ397" i="1"/>
  <c r="AI397" i="1"/>
  <c r="G398" i="1"/>
  <c r="I398" i="1"/>
  <c r="AC398" i="1"/>
  <c r="J398" i="1"/>
  <c r="AI398" i="1"/>
  <c r="N398" i="1"/>
  <c r="O398" i="1"/>
  <c r="AD398" i="1"/>
  <c r="AF398" i="1"/>
  <c r="AH398" i="1"/>
  <c r="AJ398" i="1"/>
  <c r="AE398" i="1"/>
  <c r="AG398" i="1"/>
  <c r="Q398" i="1"/>
  <c r="G399" i="1"/>
  <c r="I399" i="1"/>
  <c r="N399" i="1"/>
  <c r="O399" i="1"/>
  <c r="AC399" i="1"/>
  <c r="G400" i="1"/>
  <c r="I400" i="1"/>
  <c r="N400" i="1"/>
  <c r="O400" i="1"/>
  <c r="AC400" i="1"/>
  <c r="G401" i="1"/>
  <c r="I401" i="1"/>
  <c r="AC401" i="1"/>
  <c r="J401" i="1"/>
  <c r="AI401" i="1"/>
  <c r="N401" i="1"/>
  <c r="O401" i="1"/>
  <c r="G402" i="1"/>
  <c r="I402" i="1"/>
  <c r="N402" i="1"/>
  <c r="O402" i="1"/>
  <c r="AC402" i="1"/>
  <c r="G403" i="1"/>
  <c r="I403" i="1"/>
  <c r="N403" i="1"/>
  <c r="O403" i="1"/>
  <c r="AC403" i="1"/>
  <c r="G404" i="1"/>
  <c r="I404" i="1"/>
  <c r="N404" i="1"/>
  <c r="O404" i="1"/>
  <c r="AC404" i="1"/>
  <c r="G405" i="1"/>
  <c r="I405" i="1"/>
  <c r="AC405" i="1"/>
  <c r="J405" i="1"/>
  <c r="AI405" i="1"/>
  <c r="N405" i="1"/>
  <c r="O405" i="1"/>
  <c r="G408" i="1"/>
  <c r="I408" i="1"/>
  <c r="N408" i="1"/>
  <c r="O408" i="1"/>
  <c r="AC408" i="1"/>
  <c r="G409" i="1"/>
  <c r="I409" i="1"/>
  <c r="N409" i="1"/>
  <c r="O409" i="1"/>
  <c r="AC409" i="1"/>
  <c r="G410" i="1"/>
  <c r="I410" i="1"/>
  <c r="N410" i="1"/>
  <c r="O410" i="1"/>
  <c r="AC410" i="1"/>
  <c r="G413" i="1"/>
  <c r="I413" i="1"/>
  <c r="AC413" i="1"/>
  <c r="J413" i="1"/>
  <c r="AI413" i="1"/>
  <c r="N413" i="1"/>
  <c r="O413" i="1"/>
  <c r="G414" i="1"/>
  <c r="I414" i="1"/>
  <c r="N414" i="1"/>
  <c r="O414" i="1"/>
  <c r="AC414" i="1"/>
  <c r="J414" i="1"/>
  <c r="AI414" i="1"/>
  <c r="AD414" i="1"/>
  <c r="G416" i="1"/>
  <c r="I416" i="1"/>
  <c r="N416" i="1"/>
  <c r="O416" i="1"/>
  <c r="AC416" i="1"/>
  <c r="J416" i="1"/>
  <c r="AI416" i="1"/>
  <c r="AD416" i="1"/>
  <c r="G417" i="1"/>
  <c r="I417" i="1"/>
  <c r="N417" i="1"/>
  <c r="O417" i="1"/>
  <c r="AC417" i="1"/>
  <c r="J417" i="1"/>
  <c r="AI417" i="1"/>
  <c r="AD417" i="1"/>
  <c r="G418" i="1"/>
  <c r="I418" i="1"/>
  <c r="N418" i="1"/>
  <c r="O418" i="1"/>
  <c r="AC418" i="1"/>
  <c r="J418" i="1"/>
  <c r="AI418" i="1"/>
  <c r="AD418" i="1"/>
  <c r="T421" i="1" a="1"/>
  <c r="T421" i="1"/>
  <c r="A8" i="2"/>
  <c r="B8" i="2"/>
  <c r="C8" i="2"/>
  <c r="D8" i="2"/>
  <c r="E8" i="2"/>
  <c r="F8" i="2"/>
  <c r="G8" i="2"/>
  <c r="H8" i="2"/>
  <c r="A9" i="2"/>
  <c r="B9" i="2"/>
  <c r="C9" i="2"/>
  <c r="D9" i="2"/>
  <c r="E9" i="2"/>
  <c r="F9" i="2"/>
  <c r="G9" i="2"/>
  <c r="H9" i="2"/>
  <c r="A10" i="2"/>
  <c r="B10" i="2"/>
  <c r="C10" i="2"/>
  <c r="D10" i="2"/>
  <c r="E10" i="2"/>
  <c r="F10" i="2"/>
  <c r="G10" i="2"/>
  <c r="H10" i="2"/>
  <c r="J10" i="2"/>
  <c r="A11" i="2"/>
  <c r="B11" i="2"/>
  <c r="C11" i="2"/>
  <c r="D11" i="2"/>
  <c r="E11" i="2"/>
  <c r="F11" i="2"/>
  <c r="G11" i="2"/>
  <c r="H11" i="2"/>
  <c r="A12" i="2"/>
  <c r="B12" i="2"/>
  <c r="C12" i="2"/>
  <c r="D12" i="2"/>
  <c r="E12" i="2"/>
  <c r="F12" i="2"/>
  <c r="G12" i="2"/>
  <c r="H12" i="2"/>
  <c r="A13" i="2"/>
  <c r="B13" i="2"/>
  <c r="C13" i="2"/>
  <c r="D13" i="2"/>
  <c r="E13" i="2"/>
  <c r="F13" i="2"/>
  <c r="G13" i="2"/>
  <c r="H13" i="2"/>
  <c r="A14" i="2"/>
  <c r="B14" i="2"/>
  <c r="C14" i="2"/>
  <c r="D14" i="2"/>
  <c r="E14" i="2"/>
  <c r="F14" i="2"/>
  <c r="G14" i="2"/>
  <c r="H14" i="2"/>
  <c r="J14" i="2"/>
  <c r="A15" i="2"/>
  <c r="B15" i="2"/>
  <c r="C15" i="2"/>
  <c r="D15" i="2"/>
  <c r="E15" i="2"/>
  <c r="F15" i="2"/>
  <c r="G15" i="2"/>
  <c r="H15" i="2"/>
  <c r="A16" i="2"/>
  <c r="B16" i="2"/>
  <c r="C16" i="2"/>
  <c r="D16" i="2"/>
  <c r="E16" i="2"/>
  <c r="F16" i="2"/>
  <c r="G16" i="2"/>
  <c r="H16" i="2"/>
  <c r="A17" i="2"/>
  <c r="B17" i="2"/>
  <c r="C17" i="2"/>
  <c r="D17" i="2"/>
  <c r="E17" i="2"/>
  <c r="F17" i="2"/>
  <c r="G17" i="2"/>
  <c r="H17" i="2"/>
  <c r="A18" i="2"/>
  <c r="B18" i="2"/>
  <c r="C18" i="2"/>
  <c r="D18" i="2"/>
  <c r="E18" i="2"/>
  <c r="F18" i="2"/>
  <c r="G18" i="2"/>
  <c r="H18" i="2"/>
  <c r="A19" i="2"/>
  <c r="B19" i="2"/>
  <c r="C19" i="2"/>
  <c r="D19" i="2"/>
  <c r="E19" i="2"/>
  <c r="F19" i="2"/>
  <c r="G19" i="2"/>
  <c r="H19" i="2"/>
  <c r="A20" i="2"/>
  <c r="B20" i="2"/>
  <c r="C20" i="2"/>
  <c r="D20" i="2"/>
  <c r="E20" i="2"/>
  <c r="F20" i="2"/>
  <c r="G20" i="2"/>
  <c r="H20" i="2"/>
  <c r="A21" i="2"/>
  <c r="B21" i="2"/>
  <c r="C21" i="2"/>
  <c r="D21" i="2"/>
  <c r="E21" i="2"/>
  <c r="F21" i="2"/>
  <c r="G21" i="2"/>
  <c r="H21" i="2"/>
  <c r="A22" i="2"/>
  <c r="B22" i="2"/>
  <c r="C22" i="2"/>
  <c r="D22" i="2"/>
  <c r="E22" i="2"/>
  <c r="F22" i="2"/>
  <c r="G22" i="2"/>
  <c r="H22" i="2"/>
  <c r="A23" i="2"/>
  <c r="B23" i="2"/>
  <c r="C23" i="2"/>
  <c r="D23" i="2"/>
  <c r="E23" i="2"/>
  <c r="F23" i="2"/>
  <c r="G23" i="2"/>
  <c r="H23" i="2"/>
  <c r="A24" i="2"/>
  <c r="B24" i="2"/>
  <c r="D24" i="2"/>
  <c r="E24" i="2"/>
  <c r="F24" i="2"/>
  <c r="G24" i="2"/>
  <c r="H24" i="2"/>
  <c r="A25" i="2"/>
  <c r="B25" i="2"/>
  <c r="C25" i="2"/>
  <c r="D25" i="2"/>
  <c r="E25" i="2"/>
  <c r="F25" i="2"/>
  <c r="G25" i="2"/>
  <c r="H25" i="2"/>
  <c r="A26" i="2"/>
  <c r="B26" i="2"/>
  <c r="C26" i="2"/>
  <c r="D26" i="2"/>
  <c r="E26" i="2"/>
  <c r="F26" i="2"/>
  <c r="G26" i="2"/>
  <c r="H26" i="2"/>
  <c r="A27" i="2"/>
  <c r="B27" i="2"/>
  <c r="C27" i="2"/>
  <c r="D27" i="2"/>
  <c r="E27" i="2"/>
  <c r="F27" i="2"/>
  <c r="G27" i="2"/>
  <c r="H27" i="2"/>
  <c r="A28" i="2"/>
  <c r="B28" i="2"/>
  <c r="C28" i="2"/>
  <c r="D28" i="2"/>
  <c r="E28" i="2"/>
  <c r="F28" i="2"/>
  <c r="G28" i="2"/>
  <c r="H28" i="2"/>
  <c r="A29" i="2"/>
  <c r="B29" i="2"/>
  <c r="C29" i="2"/>
  <c r="D29" i="2"/>
  <c r="E29" i="2"/>
  <c r="F29" i="2"/>
  <c r="G29" i="2"/>
  <c r="H29" i="2"/>
  <c r="A30" i="2"/>
  <c r="B30" i="2"/>
  <c r="C30" i="2"/>
  <c r="D30" i="2"/>
  <c r="E30" i="2"/>
  <c r="F30" i="2"/>
  <c r="G30" i="2"/>
  <c r="H30" i="2"/>
  <c r="A31" i="2"/>
  <c r="B31" i="2"/>
  <c r="C31" i="2"/>
  <c r="D31" i="2"/>
  <c r="E31" i="2"/>
  <c r="F31" i="2"/>
  <c r="G31" i="2"/>
  <c r="H31" i="2"/>
  <c r="A32" i="2"/>
  <c r="B32" i="2"/>
  <c r="C32" i="2"/>
  <c r="D32" i="2"/>
  <c r="E32" i="2"/>
  <c r="F32" i="2"/>
  <c r="G32" i="2"/>
  <c r="H32" i="2"/>
  <c r="A33" i="2"/>
  <c r="B33" i="2"/>
  <c r="C33" i="2"/>
  <c r="D33" i="2"/>
  <c r="E33" i="2"/>
  <c r="F33" i="2"/>
  <c r="G33" i="2"/>
  <c r="H33" i="2"/>
  <c r="A34" i="2"/>
  <c r="B34" i="2"/>
  <c r="C34" i="2"/>
  <c r="D34" i="2"/>
  <c r="E34" i="2"/>
  <c r="F34" i="2"/>
  <c r="G34" i="2"/>
  <c r="H34" i="2"/>
  <c r="A35" i="2"/>
  <c r="B35" i="2"/>
  <c r="C35" i="2"/>
  <c r="D35" i="2"/>
  <c r="E35" i="2"/>
  <c r="F35" i="2"/>
  <c r="G35" i="2"/>
  <c r="H35" i="2"/>
  <c r="A36" i="2"/>
  <c r="B36" i="2"/>
  <c r="C36" i="2"/>
  <c r="D36" i="2"/>
  <c r="E36" i="2"/>
  <c r="F36" i="2"/>
  <c r="G36" i="2"/>
  <c r="H36" i="2"/>
  <c r="A37" i="2"/>
  <c r="B37" i="2"/>
  <c r="C37" i="2"/>
  <c r="D37" i="2"/>
  <c r="E37" i="2"/>
  <c r="F37" i="2"/>
  <c r="G37" i="2"/>
  <c r="H37" i="2"/>
  <c r="A38" i="2"/>
  <c r="B38" i="2"/>
  <c r="C38" i="2"/>
  <c r="D38" i="2"/>
  <c r="E38" i="2"/>
  <c r="F38" i="2"/>
  <c r="G38" i="2"/>
  <c r="H38" i="2"/>
  <c r="A39" i="2"/>
  <c r="B39" i="2"/>
  <c r="C39" i="2"/>
  <c r="D39" i="2"/>
  <c r="E39" i="2"/>
  <c r="F39" i="2"/>
  <c r="G39" i="2"/>
  <c r="H39" i="2"/>
  <c r="A40" i="2"/>
  <c r="B40" i="2"/>
  <c r="C40" i="2"/>
  <c r="D40" i="2"/>
  <c r="E40" i="2"/>
  <c r="F40" i="2"/>
  <c r="G40" i="2"/>
  <c r="H40" i="2"/>
  <c r="A41" i="2"/>
  <c r="B41" i="2"/>
  <c r="C41" i="2"/>
  <c r="D41" i="2"/>
  <c r="E41" i="2"/>
  <c r="F41" i="2"/>
  <c r="G41" i="2"/>
  <c r="H41" i="2"/>
  <c r="A42" i="2"/>
  <c r="B42" i="2"/>
  <c r="C42" i="2"/>
  <c r="D42" i="2"/>
  <c r="E42" i="2"/>
  <c r="F42" i="2"/>
  <c r="G42" i="2"/>
  <c r="H42" i="2"/>
  <c r="A43" i="2"/>
  <c r="B43" i="2"/>
  <c r="C43" i="2"/>
  <c r="D43" i="2"/>
  <c r="E43" i="2"/>
  <c r="F43" i="2"/>
  <c r="G43" i="2"/>
  <c r="H43" i="2"/>
  <c r="A44" i="2"/>
  <c r="B44" i="2"/>
  <c r="C44" i="2"/>
  <c r="D44" i="2"/>
  <c r="E44" i="2"/>
  <c r="F44" i="2"/>
  <c r="G44" i="2"/>
  <c r="H44" i="2"/>
  <c r="A45" i="2"/>
  <c r="B45" i="2"/>
  <c r="C45" i="2"/>
  <c r="D45" i="2"/>
  <c r="E45" i="2"/>
  <c r="F45" i="2"/>
  <c r="G45" i="2"/>
  <c r="H45" i="2"/>
  <c r="A46" i="2"/>
  <c r="B46" i="2"/>
  <c r="C46" i="2"/>
  <c r="D46" i="2"/>
  <c r="E46" i="2"/>
  <c r="F46" i="2"/>
  <c r="G46" i="2"/>
  <c r="H46" i="2"/>
  <c r="A47" i="2"/>
  <c r="B47" i="2"/>
  <c r="C47" i="2"/>
  <c r="D47" i="2"/>
  <c r="E47" i="2"/>
  <c r="F47" i="2"/>
  <c r="G47" i="2"/>
  <c r="H47" i="2"/>
  <c r="A48" i="2"/>
  <c r="B48" i="2"/>
  <c r="C48" i="2"/>
  <c r="D48" i="2"/>
  <c r="E48" i="2"/>
  <c r="F48" i="2"/>
  <c r="G48" i="2"/>
  <c r="H48" i="2"/>
  <c r="I48" i="2"/>
  <c r="A49" i="2"/>
  <c r="B49" i="2"/>
  <c r="C49" i="2"/>
  <c r="D49" i="2"/>
  <c r="E49" i="2"/>
  <c r="F49" i="2"/>
  <c r="G49" i="2"/>
  <c r="H49" i="2"/>
  <c r="A50" i="2"/>
  <c r="B50" i="2"/>
  <c r="C50" i="2"/>
  <c r="D50" i="2"/>
  <c r="E50" i="2"/>
  <c r="F50" i="2"/>
  <c r="G50" i="2"/>
  <c r="H50" i="2"/>
  <c r="I50" i="2"/>
  <c r="J50" i="2"/>
  <c r="A51" i="2"/>
  <c r="B51" i="2"/>
  <c r="C51" i="2"/>
  <c r="D51" i="2"/>
  <c r="E51" i="2"/>
  <c r="F51" i="2"/>
  <c r="G51" i="2"/>
  <c r="H51" i="2"/>
  <c r="A52" i="2"/>
  <c r="B52" i="2"/>
  <c r="C52" i="2"/>
  <c r="D52" i="2"/>
  <c r="E52" i="2"/>
  <c r="F52" i="2"/>
  <c r="G52" i="2"/>
  <c r="H52" i="2"/>
  <c r="A53" i="2"/>
  <c r="B53" i="2"/>
  <c r="C53" i="2"/>
  <c r="D53" i="2"/>
  <c r="E53" i="2"/>
  <c r="F53" i="2"/>
  <c r="G53" i="2"/>
  <c r="H53" i="2"/>
  <c r="A55" i="2"/>
  <c r="B55" i="2"/>
  <c r="A74" i="2"/>
  <c r="B74" i="2"/>
  <c r="A75" i="2"/>
  <c r="B75" i="2"/>
  <c r="C75" i="2"/>
  <c r="D75" i="2"/>
  <c r="E75" i="2"/>
  <c r="F75" i="2"/>
  <c r="G75" i="2"/>
  <c r="H75" i="2"/>
  <c r="A76" i="2"/>
  <c r="B76" i="2"/>
  <c r="C76" i="2"/>
  <c r="D76" i="2"/>
  <c r="E76" i="2"/>
  <c r="F76" i="2"/>
  <c r="G76" i="2"/>
  <c r="H76" i="2"/>
  <c r="A77" i="2"/>
  <c r="B77" i="2"/>
  <c r="C77" i="2"/>
  <c r="D77" i="2"/>
  <c r="E77" i="2"/>
  <c r="F77" i="2"/>
  <c r="G77" i="2"/>
  <c r="H77" i="2"/>
  <c r="A78" i="2"/>
  <c r="B78" i="2"/>
  <c r="C78" i="2"/>
  <c r="D78" i="2"/>
  <c r="E78" i="2"/>
  <c r="F78" i="2"/>
  <c r="G78" i="2"/>
  <c r="H78" i="2"/>
  <c r="A79" i="2"/>
  <c r="B79" i="2"/>
  <c r="C79" i="2"/>
  <c r="D79" i="2"/>
  <c r="E79" i="2"/>
  <c r="F79" i="2"/>
  <c r="G79" i="2"/>
  <c r="H79" i="2"/>
  <c r="A80" i="2"/>
  <c r="B80" i="2"/>
  <c r="C80" i="2"/>
  <c r="D80" i="2"/>
  <c r="E80" i="2"/>
  <c r="F80" i="2"/>
  <c r="G80" i="2"/>
  <c r="H80" i="2"/>
  <c r="A81" i="2"/>
  <c r="B81" i="2"/>
  <c r="C81" i="2"/>
  <c r="D81" i="2"/>
  <c r="E81" i="2"/>
  <c r="F81" i="2"/>
  <c r="G81" i="2"/>
  <c r="H81" i="2"/>
  <c r="A82" i="2"/>
  <c r="B82" i="2"/>
  <c r="C82" i="2"/>
  <c r="D82" i="2"/>
  <c r="E82" i="2"/>
  <c r="F82" i="2"/>
  <c r="G82" i="2"/>
  <c r="H82" i="2"/>
  <c r="A83" i="2"/>
  <c r="B83" i="2"/>
  <c r="C83" i="2"/>
  <c r="D83" i="2"/>
  <c r="E83" i="2"/>
  <c r="F83" i="2"/>
  <c r="G83" i="2"/>
  <c r="H83" i="2"/>
  <c r="A84" i="2"/>
  <c r="B84" i="2"/>
  <c r="C84" i="2"/>
  <c r="D84" i="2"/>
  <c r="E84" i="2"/>
  <c r="F84" i="2"/>
  <c r="G84" i="2"/>
  <c r="H84" i="2"/>
  <c r="A86" i="2"/>
  <c r="A87" i="2"/>
  <c r="B87" i="2"/>
  <c r="C87" i="2"/>
  <c r="D87" i="2"/>
  <c r="E87" i="2"/>
  <c r="F87" i="2"/>
  <c r="G87" i="2"/>
  <c r="H87" i="2"/>
  <c r="A88" i="2"/>
  <c r="B88" i="2"/>
  <c r="C88" i="2"/>
  <c r="D88" i="2"/>
  <c r="E88" i="2"/>
  <c r="F88" i="2"/>
  <c r="G88" i="2"/>
  <c r="H88" i="2"/>
  <c r="A89" i="2"/>
  <c r="B89" i="2"/>
  <c r="C89" i="2"/>
  <c r="D89" i="2"/>
  <c r="E89" i="2"/>
  <c r="F89" i="2"/>
  <c r="G89" i="2"/>
  <c r="H89" i="2"/>
  <c r="A90" i="2"/>
  <c r="B90" i="2"/>
  <c r="C90" i="2"/>
  <c r="D90" i="2"/>
  <c r="E90" i="2"/>
  <c r="F90" i="2"/>
  <c r="G90" i="2"/>
  <c r="H90" i="2"/>
  <c r="A91" i="2"/>
  <c r="B91" i="2"/>
  <c r="C91" i="2"/>
  <c r="D91" i="2"/>
  <c r="E91" i="2"/>
  <c r="F91" i="2"/>
  <c r="G91" i="2"/>
  <c r="H91" i="2"/>
  <c r="A92" i="2"/>
  <c r="B92" i="2"/>
  <c r="C92" i="2"/>
  <c r="D92" i="2"/>
  <c r="E92" i="2"/>
  <c r="F92" i="2"/>
  <c r="G92" i="2"/>
  <c r="H92" i="2"/>
  <c r="A93" i="2"/>
  <c r="B93" i="2"/>
  <c r="C93" i="2"/>
  <c r="D93" i="2"/>
  <c r="E93" i="2"/>
  <c r="F93" i="2"/>
  <c r="G93" i="2"/>
  <c r="H93" i="2"/>
  <c r="A94" i="2"/>
  <c r="B94" i="2"/>
  <c r="C94" i="2"/>
  <c r="D94" i="2"/>
  <c r="E94" i="2"/>
  <c r="F94" i="2"/>
  <c r="G94" i="2"/>
  <c r="H94" i="2"/>
  <c r="A96" i="2"/>
  <c r="B96" i="2"/>
  <c r="A97" i="2"/>
  <c r="B97" i="2"/>
  <c r="C97" i="2"/>
  <c r="D97" i="2"/>
  <c r="E97" i="2"/>
  <c r="F97" i="2"/>
  <c r="G97" i="2"/>
  <c r="H97" i="2"/>
  <c r="A98" i="2"/>
  <c r="B98" i="2"/>
  <c r="C98" i="2"/>
  <c r="D98" i="2"/>
  <c r="E98" i="2"/>
  <c r="F98" i="2"/>
  <c r="G98" i="2"/>
  <c r="H98" i="2"/>
  <c r="A99" i="2"/>
  <c r="B99" i="2"/>
  <c r="C99" i="2"/>
  <c r="D99" i="2"/>
  <c r="E99" i="2"/>
  <c r="F99" i="2"/>
  <c r="G99" i="2"/>
  <c r="H99" i="2"/>
  <c r="A100" i="2"/>
  <c r="B100" i="2"/>
  <c r="C100" i="2"/>
  <c r="D100" i="2"/>
  <c r="E100" i="2"/>
  <c r="F100" i="2"/>
  <c r="G100" i="2"/>
  <c r="H100" i="2"/>
  <c r="A101" i="2"/>
  <c r="B101" i="2"/>
  <c r="C101" i="2"/>
  <c r="D101" i="2"/>
  <c r="E101" i="2"/>
  <c r="F101" i="2"/>
  <c r="G101" i="2"/>
  <c r="H101" i="2"/>
  <c r="A102" i="2"/>
  <c r="B102" i="2"/>
  <c r="C102" i="2"/>
  <c r="D102" i="2"/>
  <c r="E102" i="2"/>
  <c r="F102" i="2"/>
  <c r="G102" i="2"/>
  <c r="H102" i="2"/>
  <c r="A103" i="2"/>
  <c r="B103" i="2"/>
  <c r="C103" i="2"/>
  <c r="D103" i="2"/>
  <c r="E103" i="2"/>
  <c r="F103" i="2"/>
  <c r="G103" i="2"/>
  <c r="H103" i="2"/>
  <c r="A104" i="2"/>
  <c r="B104" i="2"/>
  <c r="C104" i="2"/>
  <c r="D104" i="2"/>
  <c r="E104" i="2"/>
  <c r="F104" i="2"/>
  <c r="G104" i="2"/>
  <c r="H104" i="2"/>
  <c r="A105" i="2"/>
  <c r="B105" i="2"/>
  <c r="C105" i="2"/>
  <c r="D105" i="2"/>
  <c r="E105" i="2"/>
  <c r="F105" i="2"/>
  <c r="G105" i="2"/>
  <c r="H105" i="2"/>
  <c r="A106" i="2"/>
  <c r="B106" i="2"/>
  <c r="C106" i="2"/>
  <c r="D106" i="2"/>
  <c r="E106" i="2"/>
  <c r="F106" i="2"/>
  <c r="G106" i="2"/>
  <c r="H106" i="2"/>
  <c r="A107" i="2"/>
  <c r="B107" i="2"/>
  <c r="C107" i="2"/>
  <c r="D107" i="2"/>
  <c r="E107" i="2"/>
  <c r="F107" i="2"/>
  <c r="G107" i="2"/>
  <c r="H107" i="2"/>
  <c r="A108" i="2"/>
  <c r="B108" i="2"/>
  <c r="C108" i="2"/>
  <c r="D108" i="2"/>
  <c r="E108" i="2"/>
  <c r="F108" i="2"/>
  <c r="G108" i="2"/>
  <c r="H108" i="2"/>
  <c r="A109" i="2"/>
  <c r="B109" i="2"/>
  <c r="C109" i="2"/>
  <c r="D109" i="2"/>
  <c r="E109" i="2"/>
  <c r="F109" i="2"/>
  <c r="G109" i="2"/>
  <c r="H109" i="2"/>
  <c r="A110" i="2"/>
  <c r="B110" i="2"/>
  <c r="C110" i="2"/>
  <c r="D110" i="2"/>
  <c r="E110" i="2"/>
  <c r="F110" i="2"/>
  <c r="G110" i="2"/>
  <c r="H110" i="2"/>
  <c r="A111" i="2"/>
  <c r="B111" i="2"/>
  <c r="C111" i="2"/>
  <c r="D111" i="2"/>
  <c r="E111" i="2"/>
  <c r="F111" i="2"/>
  <c r="G111" i="2"/>
  <c r="H111" i="2"/>
  <c r="A112" i="2"/>
  <c r="B112" i="2"/>
  <c r="C112" i="2"/>
  <c r="D112" i="2"/>
  <c r="E112" i="2"/>
  <c r="F112" i="2"/>
  <c r="G112" i="2"/>
  <c r="H112" i="2"/>
  <c r="A114" i="2"/>
  <c r="A115" i="2"/>
  <c r="B115" i="2"/>
  <c r="C115" i="2"/>
  <c r="D115" i="2"/>
  <c r="E115" i="2"/>
  <c r="F115" i="2"/>
  <c r="G115" i="2"/>
  <c r="H115" i="2"/>
  <c r="A116" i="2"/>
  <c r="B116" i="2"/>
  <c r="C116" i="2"/>
  <c r="D116" i="2"/>
  <c r="E116" i="2"/>
  <c r="F116" i="2"/>
  <c r="G116" i="2"/>
  <c r="H116" i="2"/>
  <c r="A117" i="2"/>
  <c r="B117" i="2"/>
  <c r="C117" i="2"/>
  <c r="D117" i="2"/>
  <c r="E117" i="2"/>
  <c r="F117" i="2"/>
  <c r="G117" i="2"/>
  <c r="H117" i="2"/>
  <c r="A118" i="2"/>
  <c r="B118" i="2"/>
  <c r="C118" i="2"/>
  <c r="D118" i="2"/>
  <c r="E118" i="2"/>
  <c r="F118" i="2"/>
  <c r="G118" i="2"/>
  <c r="H118" i="2"/>
  <c r="A119" i="2"/>
  <c r="B119" i="2"/>
  <c r="C119" i="2"/>
  <c r="D119" i="2"/>
  <c r="E119" i="2"/>
  <c r="F119" i="2"/>
  <c r="G119" i="2"/>
  <c r="H119" i="2"/>
  <c r="A120" i="2"/>
  <c r="B120" i="2"/>
  <c r="C120" i="2"/>
  <c r="D120" i="2"/>
  <c r="E120" i="2"/>
  <c r="F120" i="2"/>
  <c r="G120" i="2"/>
  <c r="H120" i="2"/>
  <c r="A121" i="2"/>
  <c r="B121" i="2"/>
  <c r="C121" i="2"/>
  <c r="D121" i="2"/>
  <c r="E121" i="2"/>
  <c r="F121" i="2"/>
  <c r="G121" i="2"/>
  <c r="H121" i="2"/>
  <c r="A122" i="2"/>
  <c r="B122" i="2"/>
  <c r="C122" i="2"/>
  <c r="D122" i="2"/>
  <c r="E122" i="2"/>
  <c r="F122" i="2"/>
  <c r="G122" i="2"/>
  <c r="H122" i="2"/>
  <c r="A125" i="2"/>
  <c r="B125" i="2"/>
  <c r="C125" i="2"/>
  <c r="D125" i="2"/>
  <c r="E125" i="2"/>
  <c r="F125" i="2"/>
  <c r="G125" i="2"/>
  <c r="H125" i="2"/>
  <c r="A126" i="2"/>
  <c r="B126" i="2"/>
  <c r="C126" i="2"/>
  <c r="D126" i="2"/>
  <c r="E126" i="2"/>
  <c r="F126" i="2"/>
  <c r="G126" i="2"/>
  <c r="H126" i="2"/>
  <c r="A127" i="2"/>
  <c r="B127" i="2"/>
  <c r="C127" i="2"/>
  <c r="D127" i="2"/>
  <c r="E127" i="2"/>
  <c r="F127" i="2"/>
  <c r="G127" i="2"/>
  <c r="H127" i="2"/>
  <c r="A128" i="2"/>
  <c r="B128" i="2"/>
  <c r="C128" i="2"/>
  <c r="D128" i="2"/>
  <c r="E128" i="2"/>
  <c r="F128" i="2"/>
  <c r="G128" i="2"/>
  <c r="H128" i="2"/>
  <c r="A129" i="2"/>
  <c r="B129" i="2"/>
  <c r="C129" i="2"/>
  <c r="D129" i="2"/>
  <c r="E129" i="2"/>
  <c r="F129" i="2"/>
  <c r="G129" i="2"/>
  <c r="H129" i="2"/>
  <c r="A130" i="2"/>
  <c r="B130" i="2"/>
  <c r="C130" i="2"/>
  <c r="D130" i="2"/>
  <c r="E130" i="2"/>
  <c r="F130" i="2"/>
  <c r="G130" i="2"/>
  <c r="H130" i="2"/>
  <c r="A131" i="2"/>
  <c r="B131" i="2"/>
  <c r="C131" i="2"/>
  <c r="D131" i="2"/>
  <c r="E131" i="2"/>
  <c r="F131" i="2"/>
  <c r="G131" i="2"/>
  <c r="H131" i="2"/>
  <c r="A132" i="2"/>
  <c r="B132" i="2"/>
  <c r="C132" i="2"/>
  <c r="D132" i="2"/>
  <c r="E132" i="2"/>
  <c r="F132" i="2"/>
  <c r="G132" i="2"/>
  <c r="H132" i="2"/>
  <c r="A133" i="2"/>
  <c r="B133" i="2"/>
  <c r="C133" i="2"/>
  <c r="D133" i="2"/>
  <c r="E133" i="2"/>
  <c r="F133" i="2"/>
  <c r="G133" i="2"/>
  <c r="H133" i="2"/>
  <c r="A134" i="2"/>
  <c r="B134" i="2"/>
  <c r="C134" i="2"/>
  <c r="D134" i="2"/>
  <c r="E134" i="2"/>
  <c r="F134" i="2"/>
  <c r="G134" i="2"/>
  <c r="H134" i="2"/>
  <c r="A135" i="2"/>
  <c r="B135" i="2"/>
  <c r="C135" i="2"/>
  <c r="D135" i="2"/>
  <c r="E135" i="2"/>
  <c r="F135" i="2"/>
  <c r="G135" i="2"/>
  <c r="H135" i="2"/>
  <c r="A139" i="2"/>
  <c r="B139" i="2"/>
  <c r="C139" i="2"/>
  <c r="D139" i="2"/>
  <c r="E139" i="2"/>
  <c r="F139" i="2"/>
  <c r="G139" i="2"/>
  <c r="H139" i="2"/>
  <c r="A140" i="2"/>
  <c r="B140" i="2"/>
  <c r="C140" i="2"/>
  <c r="D140" i="2"/>
  <c r="E140" i="2"/>
  <c r="F140" i="2"/>
  <c r="G140" i="2"/>
  <c r="H140" i="2"/>
  <c r="I140" i="2"/>
  <c r="J140" i="2"/>
  <c r="A141" i="2"/>
  <c r="B141" i="2"/>
  <c r="C141" i="2"/>
  <c r="D141" i="2"/>
  <c r="E141" i="2"/>
  <c r="F141" i="2"/>
  <c r="G141" i="2"/>
  <c r="H141" i="2"/>
  <c r="A142" i="2"/>
  <c r="B142" i="2"/>
  <c r="C142" i="2"/>
  <c r="D142" i="2"/>
  <c r="E142" i="2"/>
  <c r="F142" i="2"/>
  <c r="G142" i="2"/>
  <c r="H142" i="2"/>
  <c r="A143" i="2"/>
  <c r="B143" i="2"/>
  <c r="C143" i="2"/>
  <c r="D143" i="2"/>
  <c r="E143" i="2"/>
  <c r="F143" i="2"/>
  <c r="G143" i="2"/>
  <c r="H143" i="2"/>
  <c r="I143" i="2"/>
  <c r="J143" i="2"/>
  <c r="A144" i="2"/>
  <c r="B144" i="2"/>
  <c r="C144" i="2"/>
  <c r="D144" i="2"/>
  <c r="E144" i="2"/>
  <c r="F144" i="2"/>
  <c r="G144" i="2"/>
  <c r="H144" i="2"/>
  <c r="I144" i="2"/>
  <c r="J144" i="2"/>
  <c r="A145" i="2"/>
  <c r="B145" i="2"/>
  <c r="C145" i="2"/>
  <c r="D145" i="2"/>
  <c r="E145" i="2"/>
  <c r="F145" i="2"/>
  <c r="G145" i="2"/>
  <c r="H145" i="2"/>
  <c r="A146" i="2"/>
  <c r="B146" i="2"/>
  <c r="C146" i="2"/>
  <c r="D146" i="2"/>
  <c r="E146" i="2"/>
  <c r="F146" i="2"/>
  <c r="G146" i="2"/>
  <c r="H146" i="2"/>
  <c r="A147" i="2"/>
  <c r="B147" i="2"/>
  <c r="C147" i="2"/>
  <c r="D147" i="2"/>
  <c r="E147" i="2"/>
  <c r="F147" i="2"/>
  <c r="G147" i="2"/>
  <c r="H147" i="2"/>
  <c r="A148" i="2"/>
  <c r="B148" i="2"/>
  <c r="C148" i="2"/>
  <c r="D148" i="2"/>
  <c r="E148" i="2"/>
  <c r="F148" i="2"/>
  <c r="G148" i="2"/>
  <c r="H148" i="2"/>
  <c r="A149" i="2"/>
  <c r="B149" i="2"/>
  <c r="C149" i="2"/>
  <c r="D149" i="2"/>
  <c r="E149" i="2"/>
  <c r="F149" i="2"/>
  <c r="G149" i="2"/>
  <c r="H149" i="2"/>
  <c r="A151" i="2"/>
  <c r="B151" i="2"/>
  <c r="C151" i="2"/>
  <c r="D151" i="2"/>
  <c r="A152" i="2"/>
  <c r="B152" i="2"/>
  <c r="C152" i="2"/>
  <c r="D152" i="2"/>
  <c r="E152" i="2"/>
  <c r="F152" i="2"/>
  <c r="G152" i="2"/>
  <c r="H152" i="2"/>
  <c r="A153" i="2"/>
  <c r="B153" i="2"/>
  <c r="C153" i="2"/>
  <c r="D153" i="2"/>
  <c r="E153" i="2"/>
  <c r="F153" i="2"/>
  <c r="G153" i="2"/>
  <c r="H153" i="2"/>
  <c r="A154" i="2"/>
  <c r="B154" i="2"/>
  <c r="C154" i="2"/>
  <c r="D154" i="2"/>
  <c r="E154" i="2"/>
  <c r="F154" i="2"/>
  <c r="G154" i="2"/>
  <c r="H154" i="2"/>
  <c r="A155" i="2"/>
  <c r="B155" i="2"/>
  <c r="C155" i="2"/>
  <c r="D155" i="2"/>
  <c r="E155" i="2"/>
  <c r="F155" i="2"/>
  <c r="G155" i="2"/>
  <c r="H155" i="2"/>
  <c r="A156" i="2"/>
  <c r="B156" i="2"/>
  <c r="C156" i="2"/>
  <c r="D156" i="2"/>
  <c r="E156" i="2"/>
  <c r="F156" i="2"/>
  <c r="G156" i="2"/>
  <c r="H156" i="2"/>
  <c r="A157" i="2"/>
  <c r="B157" i="2"/>
  <c r="C157" i="2"/>
  <c r="D157" i="2"/>
  <c r="E157" i="2"/>
  <c r="F157" i="2"/>
  <c r="G157" i="2"/>
  <c r="H157" i="2"/>
  <c r="A158" i="2"/>
  <c r="B158" i="2"/>
  <c r="C158" i="2"/>
  <c r="D158" i="2"/>
  <c r="E158" i="2"/>
  <c r="F158" i="2"/>
  <c r="G158" i="2"/>
  <c r="H158" i="2"/>
  <c r="A159" i="2"/>
  <c r="B159" i="2"/>
  <c r="C159" i="2"/>
  <c r="D159" i="2"/>
  <c r="E159" i="2"/>
  <c r="F159" i="2"/>
  <c r="G159" i="2"/>
  <c r="H159" i="2"/>
  <c r="A160" i="2"/>
  <c r="B160" i="2"/>
  <c r="C160" i="2"/>
  <c r="D160" i="2"/>
  <c r="E160" i="2"/>
  <c r="F160" i="2"/>
  <c r="G160" i="2"/>
  <c r="H160" i="2"/>
  <c r="A161" i="2"/>
  <c r="B161" i="2"/>
  <c r="C161" i="2"/>
  <c r="D161" i="2"/>
  <c r="E161" i="2"/>
  <c r="F161" i="2"/>
  <c r="G161" i="2"/>
  <c r="H161" i="2"/>
  <c r="I161" i="2"/>
  <c r="J161" i="2"/>
  <c r="A162" i="2"/>
  <c r="B162" i="2"/>
  <c r="C162" i="2"/>
  <c r="D162" i="2"/>
  <c r="E162" i="2"/>
  <c r="F162" i="2"/>
  <c r="G162" i="2"/>
  <c r="H162" i="2"/>
  <c r="A163" i="2"/>
  <c r="B163" i="2"/>
  <c r="C163" i="2"/>
  <c r="D163" i="2"/>
  <c r="E163" i="2"/>
  <c r="F163" i="2"/>
  <c r="G163" i="2"/>
  <c r="H163" i="2"/>
  <c r="A164" i="2"/>
  <c r="B164" i="2"/>
  <c r="C164" i="2"/>
  <c r="D164" i="2"/>
  <c r="E164" i="2"/>
  <c r="F164" i="2"/>
  <c r="G164" i="2"/>
  <c r="H164" i="2"/>
  <c r="A165" i="2"/>
  <c r="B165" i="2"/>
  <c r="C165" i="2"/>
  <c r="D165" i="2"/>
  <c r="E165" i="2"/>
  <c r="F165" i="2"/>
  <c r="G165" i="2"/>
  <c r="H165" i="2"/>
  <c r="I165" i="2"/>
  <c r="J165" i="2"/>
  <c r="A166" i="2"/>
  <c r="B166" i="2"/>
  <c r="C166" i="2"/>
  <c r="D166" i="2"/>
  <c r="E166" i="2"/>
  <c r="F166" i="2"/>
  <c r="G166" i="2"/>
  <c r="H166" i="2"/>
  <c r="A167" i="2"/>
  <c r="A168" i="2"/>
  <c r="B168" i="2"/>
  <c r="C168" i="2"/>
  <c r="D168" i="2"/>
  <c r="E168" i="2"/>
  <c r="F168" i="2"/>
  <c r="G168" i="2"/>
  <c r="H168" i="2"/>
  <c r="A169" i="2"/>
  <c r="B169" i="2"/>
  <c r="C169" i="2"/>
  <c r="D169" i="2"/>
  <c r="E169" i="2"/>
  <c r="F169" i="2"/>
  <c r="G169" i="2"/>
  <c r="H169" i="2"/>
  <c r="A170" i="2"/>
  <c r="B170" i="2"/>
  <c r="C170" i="2"/>
  <c r="D170" i="2"/>
  <c r="E170" i="2"/>
  <c r="F170" i="2"/>
  <c r="G170" i="2"/>
  <c r="H170" i="2"/>
  <c r="A171" i="2"/>
  <c r="B171" i="2"/>
  <c r="C171" i="2"/>
  <c r="D171" i="2"/>
  <c r="E171" i="2"/>
  <c r="F171" i="2"/>
  <c r="G171" i="2"/>
  <c r="H171" i="2"/>
  <c r="A172" i="2"/>
  <c r="B172" i="2"/>
  <c r="C172" i="2"/>
  <c r="D172" i="2"/>
  <c r="E172" i="2"/>
  <c r="F172" i="2"/>
  <c r="G172" i="2"/>
  <c r="H172" i="2"/>
  <c r="A173" i="2"/>
  <c r="B173" i="2"/>
  <c r="C173" i="2"/>
  <c r="D173" i="2"/>
  <c r="E173" i="2"/>
  <c r="F173" i="2"/>
  <c r="G173" i="2"/>
  <c r="H173" i="2"/>
  <c r="A174" i="2"/>
  <c r="B174" i="2"/>
  <c r="C174" i="2"/>
  <c r="D174" i="2"/>
  <c r="E174" i="2"/>
  <c r="F174" i="2"/>
  <c r="G174" i="2"/>
  <c r="H174" i="2"/>
  <c r="J174" i="2"/>
  <c r="A175" i="2"/>
  <c r="B175" i="2"/>
  <c r="C175" i="2"/>
  <c r="D175" i="2"/>
  <c r="E175" i="2"/>
  <c r="F175" i="2"/>
  <c r="G175" i="2"/>
  <c r="H175" i="2"/>
  <c r="A176" i="2"/>
  <c r="B176" i="2"/>
  <c r="C176" i="2"/>
  <c r="D176" i="2"/>
  <c r="E176" i="2"/>
  <c r="F176" i="2"/>
  <c r="G176" i="2"/>
  <c r="H176" i="2"/>
  <c r="A177" i="2"/>
  <c r="B177" i="2"/>
  <c r="C177" i="2"/>
  <c r="D177" i="2"/>
  <c r="E177" i="2"/>
  <c r="F177" i="2"/>
  <c r="G177" i="2"/>
  <c r="H177" i="2"/>
  <c r="A178" i="2"/>
  <c r="B178" i="2"/>
  <c r="C178" i="2"/>
  <c r="D178" i="2"/>
  <c r="E178" i="2"/>
  <c r="F178" i="2"/>
  <c r="G178" i="2"/>
  <c r="H178" i="2"/>
  <c r="I178" i="2"/>
  <c r="J178" i="2"/>
  <c r="A179" i="2"/>
  <c r="B179" i="2"/>
  <c r="C179" i="2"/>
  <c r="D179" i="2"/>
  <c r="E179" i="2"/>
  <c r="F179" i="2"/>
  <c r="G179" i="2"/>
  <c r="H179" i="2"/>
  <c r="A180" i="2"/>
  <c r="B180" i="2"/>
  <c r="C180" i="2"/>
  <c r="D180" i="2"/>
  <c r="E180" i="2"/>
  <c r="F180" i="2"/>
  <c r="G180" i="2"/>
  <c r="H180" i="2"/>
  <c r="A181" i="2"/>
  <c r="B181" i="2"/>
  <c r="C181" i="2"/>
  <c r="D181" i="2"/>
  <c r="E181" i="2"/>
  <c r="F181" i="2"/>
  <c r="G181" i="2"/>
  <c r="H181" i="2"/>
  <c r="A182" i="2"/>
  <c r="B182" i="2"/>
  <c r="C182" i="2"/>
  <c r="D182" i="2"/>
  <c r="E182" i="2"/>
  <c r="F182" i="2"/>
  <c r="G182" i="2"/>
  <c r="H182" i="2"/>
  <c r="J182" i="2"/>
  <c r="A183" i="2"/>
  <c r="B183" i="2"/>
  <c r="C183" i="2"/>
  <c r="D183" i="2"/>
  <c r="A184" i="2"/>
  <c r="B184" i="2"/>
  <c r="C184" i="2"/>
  <c r="D184" i="2"/>
  <c r="E184" i="2"/>
  <c r="F184" i="2"/>
  <c r="G184" i="2"/>
  <c r="H184" i="2"/>
  <c r="A185" i="2"/>
  <c r="B185" i="2"/>
  <c r="C185" i="2"/>
  <c r="D185" i="2"/>
  <c r="E185" i="2"/>
  <c r="F185" i="2"/>
  <c r="G185" i="2"/>
  <c r="H185" i="2"/>
  <c r="A186" i="2"/>
  <c r="B186" i="2"/>
  <c r="C186" i="2"/>
  <c r="D186" i="2"/>
  <c r="E186" i="2"/>
  <c r="F186" i="2"/>
  <c r="G186" i="2"/>
  <c r="H186" i="2"/>
  <c r="A188" i="2"/>
  <c r="B188" i="2"/>
  <c r="C188" i="2"/>
  <c r="D188" i="2"/>
  <c r="A189" i="2"/>
  <c r="B189" i="2"/>
  <c r="C189" i="2"/>
  <c r="D189" i="2"/>
  <c r="E189" i="2"/>
  <c r="F189" i="2"/>
  <c r="G189" i="2"/>
  <c r="H189" i="2"/>
  <c r="A190" i="2"/>
  <c r="B190" i="2"/>
  <c r="C190" i="2"/>
  <c r="D190" i="2"/>
  <c r="E190" i="2"/>
  <c r="F190" i="2"/>
  <c r="G190" i="2"/>
  <c r="H190" i="2"/>
  <c r="A191" i="2"/>
  <c r="B191" i="2"/>
  <c r="C191" i="2"/>
  <c r="D191" i="2"/>
  <c r="E191" i="2"/>
  <c r="F191" i="2"/>
  <c r="G191" i="2"/>
  <c r="H191" i="2"/>
  <c r="A192" i="2"/>
  <c r="B192" i="2"/>
  <c r="C192" i="2"/>
  <c r="D192" i="2"/>
  <c r="E192" i="2"/>
  <c r="F192" i="2"/>
  <c r="G192" i="2"/>
  <c r="H192" i="2"/>
  <c r="A193" i="2"/>
  <c r="B193" i="2"/>
  <c r="C193" i="2"/>
  <c r="D193" i="2"/>
  <c r="E193" i="2"/>
  <c r="F193" i="2"/>
  <c r="G193" i="2"/>
  <c r="H193" i="2"/>
  <c r="A194" i="2"/>
  <c r="B194" i="2"/>
  <c r="C194" i="2"/>
  <c r="D194" i="2"/>
  <c r="E194" i="2"/>
  <c r="F194" i="2"/>
  <c r="G194" i="2"/>
  <c r="H194" i="2"/>
  <c r="A195" i="2"/>
  <c r="B195" i="2"/>
  <c r="C195" i="2"/>
  <c r="D195" i="2"/>
  <c r="E195" i="2"/>
  <c r="F195" i="2"/>
  <c r="G195" i="2"/>
  <c r="H195" i="2"/>
  <c r="A196" i="2"/>
  <c r="B196" i="2"/>
  <c r="C196" i="2"/>
  <c r="D196" i="2"/>
  <c r="E196" i="2"/>
  <c r="F196" i="2"/>
  <c r="G196" i="2"/>
  <c r="H196" i="2"/>
  <c r="A197" i="2"/>
  <c r="B197" i="2"/>
  <c r="C197" i="2"/>
  <c r="D197" i="2"/>
  <c r="E197" i="2"/>
  <c r="F197" i="2"/>
  <c r="G197" i="2"/>
  <c r="H197" i="2"/>
  <c r="A198" i="2"/>
  <c r="B198" i="2"/>
  <c r="C198" i="2"/>
  <c r="D198" i="2"/>
  <c r="E198" i="2"/>
  <c r="F198" i="2"/>
  <c r="G198" i="2"/>
  <c r="H198" i="2"/>
  <c r="A199" i="2"/>
  <c r="B199" i="2"/>
  <c r="C199" i="2"/>
  <c r="D199" i="2"/>
  <c r="E199" i="2"/>
  <c r="F199" i="2"/>
  <c r="G199" i="2"/>
  <c r="H199" i="2"/>
  <c r="A201" i="2"/>
  <c r="B201" i="2"/>
  <c r="C201" i="2"/>
  <c r="D201" i="2"/>
  <c r="A202" i="2"/>
  <c r="B202" i="2"/>
  <c r="C202" i="2"/>
  <c r="D202" i="2"/>
  <c r="E202" i="2"/>
  <c r="F202" i="2"/>
  <c r="G202" i="2"/>
  <c r="J202" i="2"/>
  <c r="A203" i="2"/>
  <c r="B203" i="2"/>
  <c r="C203" i="2"/>
  <c r="D203" i="2"/>
  <c r="E203" i="2"/>
  <c r="F203" i="2"/>
  <c r="G203" i="2"/>
  <c r="J203" i="2"/>
  <c r="A204" i="2"/>
  <c r="B204" i="2"/>
  <c r="C204" i="2"/>
  <c r="D204" i="2"/>
  <c r="E204" i="2"/>
  <c r="F204" i="2"/>
  <c r="G204" i="2"/>
  <c r="J204" i="2"/>
  <c r="A205" i="2"/>
  <c r="B205" i="2"/>
  <c r="C205" i="2"/>
  <c r="D205" i="2"/>
  <c r="E205" i="2"/>
  <c r="F205" i="2"/>
  <c r="G205" i="2"/>
  <c r="J205" i="2"/>
  <c r="A206" i="2"/>
  <c r="B206" i="2"/>
  <c r="C206" i="2"/>
  <c r="D206" i="2"/>
  <c r="E206" i="2"/>
  <c r="F206" i="2"/>
  <c r="G206" i="2"/>
  <c r="I206" i="2"/>
  <c r="J206" i="2"/>
  <c r="A208" i="2"/>
  <c r="B208" i="2"/>
  <c r="C208" i="2"/>
  <c r="A209" i="2"/>
  <c r="B209" i="2"/>
  <c r="C209" i="2"/>
  <c r="D209" i="2"/>
  <c r="E209" i="2"/>
  <c r="F209" i="2"/>
  <c r="G209" i="2"/>
  <c r="H209" i="2"/>
  <c r="A210" i="2"/>
  <c r="B210" i="2"/>
  <c r="C210" i="2"/>
  <c r="D210" i="2"/>
  <c r="E210" i="2"/>
  <c r="F210" i="2"/>
  <c r="G210" i="2"/>
  <c r="H210" i="2"/>
  <c r="A211" i="2"/>
  <c r="B211" i="2"/>
  <c r="C211" i="2"/>
  <c r="D211" i="2"/>
  <c r="E211" i="2"/>
  <c r="F211" i="2"/>
  <c r="G211" i="2"/>
  <c r="H211" i="2"/>
  <c r="A212" i="2"/>
  <c r="B212" i="2"/>
  <c r="C212" i="2"/>
  <c r="D212" i="2"/>
  <c r="E212" i="2"/>
  <c r="F212" i="2"/>
  <c r="G212" i="2"/>
  <c r="H212" i="2"/>
  <c r="A213" i="2"/>
  <c r="B213" i="2"/>
  <c r="C213" i="2"/>
  <c r="D213" i="2"/>
  <c r="E213" i="2"/>
  <c r="F213" i="2"/>
  <c r="G213" i="2"/>
  <c r="H213" i="2"/>
  <c r="A214" i="2"/>
  <c r="B214" i="2"/>
  <c r="C214" i="2"/>
  <c r="D214" i="2"/>
  <c r="E214" i="2"/>
  <c r="F214" i="2"/>
  <c r="G214" i="2"/>
  <c r="H214" i="2"/>
  <c r="A215" i="2"/>
  <c r="B215" i="2"/>
  <c r="C215" i="2"/>
  <c r="D215" i="2"/>
  <c r="E215" i="2"/>
  <c r="F215" i="2"/>
  <c r="G215" i="2"/>
  <c r="H215" i="2"/>
  <c r="A216" i="2"/>
  <c r="B216" i="2"/>
  <c r="C216" i="2"/>
  <c r="D216" i="2"/>
  <c r="E216" i="2"/>
  <c r="F216" i="2"/>
  <c r="G216" i="2"/>
  <c r="H216" i="2"/>
  <c r="A217" i="2"/>
  <c r="B217" i="2"/>
  <c r="C217" i="2"/>
  <c r="D217" i="2"/>
  <c r="E217" i="2"/>
  <c r="F217" i="2"/>
  <c r="G217" i="2"/>
  <c r="H217" i="2"/>
  <c r="A218" i="2"/>
  <c r="B218" i="2"/>
  <c r="C218" i="2"/>
  <c r="D218" i="2"/>
  <c r="E218" i="2"/>
  <c r="F218" i="2"/>
  <c r="G218" i="2"/>
  <c r="H218" i="2"/>
  <c r="A219" i="2"/>
  <c r="B219" i="2"/>
  <c r="C219" i="2"/>
  <c r="D219" i="2"/>
  <c r="E219" i="2"/>
  <c r="F219" i="2"/>
  <c r="G219" i="2"/>
  <c r="H219" i="2"/>
  <c r="A220" i="2"/>
  <c r="B220" i="2"/>
  <c r="C220" i="2"/>
  <c r="D220" i="2"/>
  <c r="E220" i="2"/>
  <c r="F220" i="2"/>
  <c r="G220" i="2"/>
  <c r="H220" i="2"/>
  <c r="A221" i="2"/>
  <c r="B221" i="2"/>
  <c r="C221" i="2"/>
  <c r="D221" i="2"/>
  <c r="E221" i="2"/>
  <c r="F221" i="2"/>
  <c r="G221" i="2"/>
  <c r="H221" i="2"/>
  <c r="A222" i="2"/>
  <c r="B222" i="2"/>
  <c r="C222" i="2"/>
  <c r="D222" i="2"/>
  <c r="E222" i="2"/>
  <c r="F222" i="2"/>
  <c r="G222" i="2"/>
  <c r="H222" i="2"/>
  <c r="A223" i="2"/>
  <c r="B223" i="2"/>
  <c r="C223" i="2"/>
  <c r="D223" i="2"/>
  <c r="E223" i="2"/>
  <c r="F223" i="2"/>
  <c r="G223" i="2"/>
  <c r="H223" i="2"/>
  <c r="A225" i="2"/>
  <c r="B225" i="2"/>
  <c r="C225" i="2"/>
  <c r="D225" i="2"/>
  <c r="A226" i="2"/>
  <c r="B226" i="2"/>
  <c r="C226" i="2"/>
  <c r="D226" i="2"/>
  <c r="E226" i="2"/>
  <c r="F226" i="2"/>
  <c r="G226" i="2"/>
  <c r="H226" i="2"/>
  <c r="I226" i="2"/>
  <c r="J226" i="2"/>
  <c r="A227" i="2"/>
  <c r="B227" i="2"/>
  <c r="C227" i="2"/>
  <c r="D227" i="2"/>
  <c r="E227" i="2"/>
  <c r="F227" i="2"/>
  <c r="G227" i="2"/>
  <c r="H227" i="2"/>
  <c r="A228" i="2"/>
  <c r="B228" i="2"/>
  <c r="C228" i="2"/>
  <c r="D228" i="2"/>
  <c r="E228" i="2"/>
  <c r="F228" i="2"/>
  <c r="G228" i="2"/>
  <c r="H228" i="2"/>
  <c r="I228" i="2"/>
  <c r="J228" i="2"/>
  <c r="A230" i="2"/>
  <c r="B230" i="2"/>
  <c r="C230" i="2"/>
  <c r="D230" i="2"/>
  <c r="A231" i="2"/>
  <c r="B231" i="2"/>
  <c r="C231" i="2"/>
  <c r="D231" i="2"/>
  <c r="E231" i="2"/>
  <c r="F231" i="2"/>
  <c r="G231" i="2"/>
  <c r="H231" i="2"/>
  <c r="A232" i="2"/>
  <c r="B232" i="2"/>
  <c r="C232" i="2"/>
  <c r="D232" i="2"/>
  <c r="E232" i="2"/>
  <c r="F232" i="2"/>
  <c r="G232" i="2"/>
  <c r="H232" i="2"/>
  <c r="A233" i="2"/>
  <c r="B233" i="2"/>
  <c r="C233" i="2"/>
  <c r="D233" i="2"/>
  <c r="E233" i="2"/>
  <c r="F233" i="2"/>
  <c r="G233" i="2"/>
  <c r="H233" i="2"/>
  <c r="A234" i="2"/>
  <c r="B234" i="2"/>
  <c r="C234" i="2"/>
  <c r="D234" i="2"/>
  <c r="E234" i="2"/>
  <c r="F234" i="2"/>
  <c r="G234" i="2"/>
  <c r="H234" i="2"/>
  <c r="A235" i="2"/>
  <c r="B235" i="2"/>
  <c r="C235" i="2"/>
  <c r="D235" i="2"/>
  <c r="E235" i="2"/>
  <c r="F235" i="2"/>
  <c r="G235" i="2"/>
  <c r="H235" i="2"/>
  <c r="A236" i="2"/>
  <c r="B236" i="2"/>
  <c r="C236" i="2"/>
  <c r="D236" i="2"/>
  <c r="E236" i="2"/>
  <c r="F236" i="2"/>
  <c r="G236" i="2"/>
  <c r="H236" i="2"/>
  <c r="A237" i="2"/>
  <c r="B237" i="2"/>
  <c r="C237" i="2"/>
  <c r="D237" i="2"/>
  <c r="E237" i="2"/>
  <c r="F237" i="2"/>
  <c r="G237" i="2"/>
  <c r="H237" i="2"/>
  <c r="A238" i="2"/>
  <c r="B238" i="2"/>
  <c r="C238" i="2"/>
  <c r="D238" i="2"/>
  <c r="E238" i="2"/>
  <c r="F238" i="2"/>
  <c r="G238" i="2"/>
  <c r="H238" i="2"/>
  <c r="A239" i="2"/>
  <c r="B239" i="2"/>
  <c r="C239" i="2"/>
  <c r="D239" i="2"/>
  <c r="E239" i="2"/>
  <c r="F239" i="2"/>
  <c r="G239" i="2"/>
  <c r="H239" i="2"/>
  <c r="A240" i="2"/>
  <c r="B240" i="2"/>
  <c r="C240" i="2"/>
  <c r="D240" i="2"/>
  <c r="E240" i="2"/>
  <c r="F240" i="2"/>
  <c r="G240" i="2"/>
  <c r="H240" i="2"/>
  <c r="A243" i="2"/>
  <c r="B243" i="2"/>
  <c r="C243" i="2"/>
  <c r="D243" i="2"/>
  <c r="E243" i="2"/>
  <c r="F243" i="2"/>
  <c r="G243" i="2"/>
  <c r="H243" i="2"/>
  <c r="A244" i="2"/>
  <c r="B244" i="2"/>
  <c r="C244" i="2"/>
  <c r="D244" i="2"/>
  <c r="E244" i="2"/>
  <c r="F244" i="2"/>
  <c r="G244" i="2"/>
  <c r="H244" i="2"/>
  <c r="A245" i="2"/>
  <c r="B245" i="2"/>
  <c r="C245" i="2"/>
  <c r="D245" i="2"/>
  <c r="E245" i="2"/>
  <c r="F245" i="2"/>
  <c r="G245" i="2"/>
  <c r="H245" i="2"/>
  <c r="A246" i="2"/>
  <c r="B246" i="2"/>
  <c r="C246" i="2"/>
  <c r="D246" i="2"/>
  <c r="E246" i="2"/>
  <c r="F246" i="2"/>
  <c r="G246" i="2"/>
  <c r="H246" i="2"/>
  <c r="A247" i="2"/>
  <c r="B247" i="2"/>
  <c r="C247" i="2"/>
  <c r="D247" i="2"/>
  <c r="E247" i="2"/>
  <c r="F247" i="2"/>
  <c r="G247" i="2"/>
  <c r="H247" i="2"/>
  <c r="A248" i="2"/>
  <c r="B248" i="2"/>
  <c r="C248" i="2"/>
  <c r="D248" i="2"/>
  <c r="E248" i="2"/>
  <c r="F248" i="2"/>
  <c r="G248" i="2"/>
  <c r="H248" i="2"/>
  <c r="A249" i="2"/>
  <c r="B249" i="2"/>
  <c r="C249" i="2"/>
  <c r="D249" i="2"/>
  <c r="E249" i="2"/>
  <c r="F249" i="2"/>
  <c r="G249" i="2"/>
  <c r="H249" i="2"/>
  <c r="A250" i="2"/>
  <c r="B250" i="2"/>
  <c r="C250" i="2"/>
  <c r="D250" i="2"/>
  <c r="E250" i="2"/>
  <c r="F250" i="2"/>
  <c r="G250" i="2"/>
  <c r="H250" i="2"/>
  <c r="A251" i="2"/>
  <c r="B251" i="2"/>
  <c r="C251" i="2"/>
  <c r="D251" i="2"/>
  <c r="E251" i="2"/>
  <c r="F251" i="2"/>
  <c r="G251" i="2"/>
  <c r="H251" i="2"/>
  <c r="A252" i="2"/>
  <c r="B252" i="2"/>
  <c r="C252" i="2"/>
  <c r="D252" i="2"/>
  <c r="E252" i="2"/>
  <c r="F252" i="2"/>
  <c r="G252" i="2"/>
  <c r="H252" i="2"/>
  <c r="A253" i="2"/>
  <c r="B253" i="2"/>
  <c r="C253" i="2"/>
  <c r="D253" i="2"/>
  <c r="E253" i="2"/>
  <c r="F253" i="2"/>
  <c r="G253" i="2"/>
  <c r="H253" i="2"/>
  <c r="A255" i="2"/>
  <c r="B255" i="2"/>
  <c r="A256" i="2"/>
  <c r="B256" i="2"/>
  <c r="C256" i="2"/>
  <c r="D256" i="2"/>
  <c r="E256" i="2"/>
  <c r="F256" i="2"/>
  <c r="G256" i="2"/>
  <c r="H256" i="2"/>
  <c r="A257" i="2"/>
  <c r="B257" i="2"/>
  <c r="C257" i="2"/>
  <c r="D257" i="2"/>
  <c r="E257" i="2"/>
  <c r="F257" i="2"/>
  <c r="G257" i="2"/>
  <c r="H257" i="2"/>
  <c r="A258" i="2"/>
  <c r="B258" i="2"/>
  <c r="C258" i="2"/>
  <c r="D258" i="2"/>
  <c r="E258" i="2"/>
  <c r="F258" i="2"/>
  <c r="G258" i="2"/>
  <c r="H258" i="2"/>
  <c r="A259" i="2"/>
  <c r="B259" i="2"/>
  <c r="C259" i="2"/>
  <c r="D259" i="2"/>
  <c r="E259" i="2"/>
  <c r="F259" i="2"/>
  <c r="G259" i="2"/>
  <c r="H259" i="2"/>
  <c r="A260" i="2"/>
  <c r="B260" i="2"/>
  <c r="C260" i="2"/>
  <c r="D260" i="2"/>
  <c r="E260" i="2"/>
  <c r="F260" i="2"/>
  <c r="G260" i="2"/>
  <c r="H260" i="2"/>
  <c r="A261" i="2"/>
  <c r="B261" i="2"/>
  <c r="C261" i="2"/>
  <c r="D261" i="2"/>
  <c r="E261" i="2"/>
  <c r="F261" i="2"/>
  <c r="G261" i="2"/>
  <c r="H261" i="2"/>
  <c r="A262" i="2"/>
  <c r="B262" i="2"/>
  <c r="C262" i="2"/>
  <c r="D262" i="2"/>
  <c r="E262" i="2"/>
  <c r="F262" i="2"/>
  <c r="G262" i="2"/>
  <c r="H262" i="2"/>
  <c r="A263" i="2"/>
  <c r="B263" i="2"/>
  <c r="C263" i="2"/>
  <c r="D263" i="2"/>
  <c r="E263" i="2"/>
  <c r="F263" i="2"/>
  <c r="G263" i="2"/>
  <c r="H263" i="2"/>
  <c r="A264" i="2"/>
  <c r="B264" i="2"/>
  <c r="C264" i="2"/>
  <c r="D264" i="2"/>
  <c r="E264" i="2"/>
  <c r="F264" i="2"/>
  <c r="G264" i="2"/>
  <c r="H264" i="2"/>
  <c r="A265" i="2"/>
  <c r="B265" i="2"/>
  <c r="C265" i="2"/>
  <c r="D265" i="2"/>
  <c r="E265" i="2"/>
  <c r="F265" i="2"/>
  <c r="G265" i="2"/>
  <c r="H265" i="2"/>
  <c r="A266" i="2"/>
  <c r="B266" i="2"/>
  <c r="C266" i="2"/>
  <c r="D266" i="2"/>
  <c r="E266" i="2"/>
  <c r="F266" i="2"/>
  <c r="G266" i="2"/>
  <c r="H266" i="2"/>
  <c r="A267" i="2"/>
  <c r="B267" i="2"/>
  <c r="C267" i="2"/>
  <c r="D267" i="2"/>
  <c r="E267" i="2"/>
  <c r="F267" i="2"/>
  <c r="G267" i="2"/>
  <c r="H267" i="2"/>
  <c r="A268" i="2"/>
  <c r="B268" i="2"/>
  <c r="C268" i="2"/>
  <c r="D268" i="2"/>
  <c r="E268" i="2"/>
  <c r="F268" i="2"/>
  <c r="G268" i="2"/>
  <c r="H268" i="2"/>
  <c r="A269" i="2"/>
  <c r="B269" i="2"/>
  <c r="C269" i="2"/>
  <c r="D269" i="2"/>
  <c r="E269" i="2"/>
  <c r="F269" i="2"/>
  <c r="G269" i="2"/>
  <c r="H269" i="2"/>
  <c r="A270" i="2"/>
  <c r="B270" i="2"/>
  <c r="C270" i="2"/>
  <c r="D270" i="2"/>
  <c r="E270" i="2"/>
  <c r="F270" i="2"/>
  <c r="G270" i="2"/>
  <c r="H270" i="2"/>
  <c r="A271" i="2"/>
  <c r="B271" i="2"/>
  <c r="C271" i="2"/>
  <c r="D271" i="2"/>
  <c r="E271" i="2"/>
  <c r="F271" i="2"/>
  <c r="G271" i="2"/>
  <c r="H271" i="2"/>
  <c r="A272" i="2"/>
  <c r="B272" i="2"/>
  <c r="C272" i="2"/>
  <c r="D272" i="2"/>
  <c r="E272" i="2"/>
  <c r="F272" i="2"/>
  <c r="G272" i="2"/>
  <c r="H272" i="2"/>
  <c r="A273" i="2"/>
  <c r="B273" i="2"/>
  <c r="C273" i="2"/>
  <c r="D273" i="2"/>
  <c r="E273" i="2"/>
  <c r="F273" i="2"/>
  <c r="G273" i="2"/>
  <c r="H273" i="2"/>
  <c r="A274" i="2"/>
  <c r="B274" i="2"/>
  <c r="C274" i="2"/>
  <c r="D274" i="2"/>
  <c r="E274" i="2"/>
  <c r="F274" i="2"/>
  <c r="G274" i="2"/>
  <c r="H274" i="2"/>
  <c r="A275" i="2"/>
  <c r="B275" i="2"/>
  <c r="C275" i="2"/>
  <c r="D275" i="2"/>
  <c r="E275" i="2"/>
  <c r="F275" i="2"/>
  <c r="G275" i="2"/>
  <c r="H275" i="2"/>
  <c r="I275" i="2"/>
  <c r="J275" i="2"/>
  <c r="A276" i="2"/>
  <c r="B276" i="2"/>
  <c r="C276" i="2"/>
  <c r="D276" i="2"/>
  <c r="E276" i="2"/>
  <c r="F276" i="2"/>
  <c r="G276" i="2"/>
  <c r="H276" i="2"/>
  <c r="A277" i="2"/>
  <c r="B277" i="2"/>
  <c r="C277" i="2"/>
  <c r="D277" i="2"/>
  <c r="E277" i="2"/>
  <c r="F277" i="2"/>
  <c r="G277" i="2"/>
  <c r="H277" i="2"/>
  <c r="A278" i="2"/>
  <c r="B278" i="2"/>
  <c r="C278" i="2"/>
  <c r="D278" i="2"/>
  <c r="E278" i="2"/>
  <c r="F278" i="2"/>
  <c r="G278" i="2"/>
  <c r="H278" i="2"/>
  <c r="A280" i="2"/>
  <c r="B280" i="2"/>
  <c r="A281" i="2"/>
  <c r="B281" i="2"/>
  <c r="C281" i="2"/>
  <c r="D281" i="2"/>
  <c r="E281" i="2"/>
  <c r="F281" i="2"/>
  <c r="G281" i="2"/>
  <c r="H281" i="2"/>
  <c r="A282" i="2"/>
  <c r="B282" i="2"/>
  <c r="C282" i="2"/>
  <c r="D282" i="2"/>
  <c r="E282" i="2"/>
  <c r="F282" i="2"/>
  <c r="G282" i="2"/>
  <c r="H282" i="2"/>
  <c r="A283" i="2"/>
  <c r="B283" i="2"/>
  <c r="C283" i="2"/>
  <c r="D283" i="2"/>
  <c r="E283" i="2"/>
  <c r="F283" i="2"/>
  <c r="G283" i="2"/>
  <c r="H283" i="2"/>
  <c r="A284" i="2"/>
  <c r="B284" i="2"/>
  <c r="C284" i="2"/>
  <c r="D284" i="2"/>
  <c r="E284" i="2"/>
  <c r="F284" i="2"/>
  <c r="G284" i="2"/>
  <c r="H284" i="2"/>
  <c r="A285" i="2"/>
  <c r="B285" i="2"/>
  <c r="C285" i="2"/>
  <c r="D285" i="2"/>
  <c r="E285" i="2"/>
  <c r="F285" i="2"/>
  <c r="G285" i="2"/>
  <c r="H285" i="2"/>
  <c r="A286" i="2"/>
  <c r="B286" i="2"/>
  <c r="C286" i="2"/>
  <c r="D286" i="2"/>
  <c r="E286" i="2"/>
  <c r="F286" i="2"/>
  <c r="G286" i="2"/>
  <c r="H286" i="2"/>
  <c r="A287" i="2"/>
  <c r="B287" i="2"/>
  <c r="C287" i="2"/>
  <c r="D287" i="2"/>
  <c r="E287" i="2"/>
  <c r="F287" i="2"/>
  <c r="G287" i="2"/>
  <c r="H287" i="2"/>
  <c r="A288" i="2"/>
  <c r="B288" i="2"/>
  <c r="C288" i="2"/>
  <c r="D288" i="2"/>
  <c r="E288" i="2"/>
  <c r="F288" i="2"/>
  <c r="G288" i="2"/>
  <c r="H288" i="2"/>
  <c r="A289" i="2"/>
  <c r="B289" i="2"/>
  <c r="C289" i="2"/>
  <c r="D289" i="2"/>
  <c r="E289" i="2"/>
  <c r="F289" i="2"/>
  <c r="G289" i="2"/>
  <c r="H289" i="2"/>
  <c r="A290" i="2"/>
  <c r="B290" i="2"/>
  <c r="C290" i="2"/>
  <c r="D290" i="2"/>
  <c r="E290" i="2"/>
  <c r="F290" i="2"/>
  <c r="G290" i="2"/>
  <c r="H290" i="2"/>
  <c r="A291" i="2"/>
  <c r="B291" i="2"/>
  <c r="C291" i="2"/>
  <c r="D291" i="2"/>
  <c r="E291" i="2"/>
  <c r="F291" i="2"/>
  <c r="G291" i="2"/>
  <c r="H291" i="2"/>
  <c r="A292" i="2"/>
  <c r="B292" i="2"/>
  <c r="C292" i="2"/>
  <c r="D292" i="2"/>
  <c r="E292" i="2"/>
  <c r="F292" i="2"/>
  <c r="G292" i="2"/>
  <c r="H292" i="2"/>
  <c r="A293" i="2"/>
  <c r="B293" i="2"/>
  <c r="C293" i="2"/>
  <c r="D293" i="2"/>
  <c r="E293" i="2"/>
  <c r="F293" i="2"/>
  <c r="G293" i="2"/>
  <c r="H293" i="2"/>
  <c r="A294" i="2"/>
  <c r="B294" i="2"/>
  <c r="C294" i="2"/>
  <c r="D294" i="2"/>
  <c r="E294" i="2"/>
  <c r="F294" i="2"/>
  <c r="G294" i="2"/>
  <c r="H294" i="2"/>
  <c r="A295" i="2"/>
  <c r="B295" i="2"/>
  <c r="C295" i="2"/>
  <c r="D295" i="2"/>
  <c r="E295" i="2"/>
  <c r="F295" i="2"/>
  <c r="G295" i="2"/>
  <c r="H295" i="2"/>
  <c r="A296" i="2"/>
  <c r="B296" i="2"/>
  <c r="C296" i="2"/>
  <c r="D296" i="2"/>
  <c r="E296" i="2"/>
  <c r="F296" i="2"/>
  <c r="G296" i="2"/>
  <c r="H296" i="2"/>
  <c r="A297" i="2"/>
  <c r="B297" i="2"/>
  <c r="C297" i="2"/>
  <c r="D297" i="2"/>
  <c r="E297" i="2"/>
  <c r="F297" i="2"/>
  <c r="G297" i="2"/>
  <c r="H297" i="2"/>
  <c r="A298" i="2"/>
  <c r="B298" i="2"/>
  <c r="C298" i="2"/>
  <c r="D298" i="2"/>
  <c r="E298" i="2"/>
  <c r="F298" i="2"/>
  <c r="G298" i="2"/>
  <c r="H298" i="2"/>
  <c r="A299" i="2"/>
  <c r="B299" i="2"/>
  <c r="C299" i="2"/>
  <c r="D299" i="2"/>
  <c r="E299" i="2"/>
  <c r="F299" i="2"/>
  <c r="G299" i="2"/>
  <c r="H299" i="2"/>
  <c r="A300" i="2"/>
  <c r="B300" i="2"/>
  <c r="C300" i="2"/>
  <c r="D300" i="2"/>
  <c r="E300" i="2"/>
  <c r="F300" i="2"/>
  <c r="G300" i="2"/>
  <c r="H300" i="2"/>
  <c r="A301" i="2"/>
  <c r="B301" i="2"/>
  <c r="C301" i="2"/>
  <c r="D301" i="2"/>
  <c r="E301" i="2"/>
  <c r="F301" i="2"/>
  <c r="G301" i="2"/>
  <c r="H301" i="2"/>
  <c r="A302" i="2"/>
  <c r="B302" i="2"/>
  <c r="C302" i="2"/>
  <c r="D302" i="2"/>
  <c r="E302" i="2"/>
  <c r="F302" i="2"/>
  <c r="G302" i="2"/>
  <c r="H302" i="2"/>
  <c r="A303" i="2"/>
  <c r="B303" i="2"/>
  <c r="C303" i="2"/>
  <c r="D303" i="2"/>
  <c r="E303" i="2"/>
  <c r="F303" i="2"/>
  <c r="G303" i="2"/>
  <c r="H303" i="2"/>
  <c r="A304" i="2"/>
  <c r="B304" i="2"/>
  <c r="C304" i="2"/>
  <c r="D304" i="2"/>
  <c r="E304" i="2"/>
  <c r="F304" i="2"/>
  <c r="G304" i="2"/>
  <c r="H304" i="2"/>
  <c r="A305" i="2"/>
  <c r="B305" i="2"/>
  <c r="C305" i="2"/>
  <c r="D305" i="2"/>
  <c r="E305" i="2"/>
  <c r="F305" i="2"/>
  <c r="G305" i="2"/>
  <c r="H305" i="2"/>
  <c r="A306" i="2"/>
  <c r="B306" i="2"/>
  <c r="C306" i="2"/>
  <c r="D306" i="2"/>
  <c r="E306" i="2"/>
  <c r="F306" i="2"/>
  <c r="G306" i="2"/>
  <c r="H306" i="2"/>
  <c r="A307" i="2"/>
  <c r="B307" i="2"/>
  <c r="C307" i="2"/>
  <c r="D307" i="2"/>
  <c r="E307" i="2"/>
  <c r="F307" i="2"/>
  <c r="G307" i="2"/>
  <c r="H307" i="2"/>
  <c r="A308" i="2"/>
  <c r="B308" i="2"/>
  <c r="C308" i="2"/>
  <c r="D308" i="2"/>
  <c r="E308" i="2"/>
  <c r="F308" i="2"/>
  <c r="G308" i="2"/>
  <c r="H308" i="2"/>
  <c r="A309" i="2"/>
  <c r="B309" i="2"/>
  <c r="C309" i="2"/>
  <c r="D309" i="2"/>
  <c r="E309" i="2"/>
  <c r="F309" i="2"/>
  <c r="G309" i="2"/>
  <c r="H309" i="2"/>
  <c r="A310" i="2"/>
  <c r="B310" i="2"/>
  <c r="C310" i="2"/>
  <c r="D310" i="2"/>
  <c r="E310" i="2"/>
  <c r="F310" i="2"/>
  <c r="G310" i="2"/>
  <c r="H310" i="2"/>
  <c r="A311" i="2"/>
  <c r="B311" i="2"/>
  <c r="C311" i="2"/>
  <c r="D311" i="2"/>
  <c r="E311" i="2"/>
  <c r="F311" i="2"/>
  <c r="G311" i="2"/>
  <c r="H311" i="2"/>
  <c r="A312" i="2"/>
  <c r="B312" i="2"/>
  <c r="C312" i="2"/>
  <c r="D312" i="2"/>
  <c r="E312" i="2"/>
  <c r="F312" i="2"/>
  <c r="G312" i="2"/>
  <c r="H312" i="2"/>
  <c r="A313" i="2"/>
  <c r="B313" i="2"/>
  <c r="C313" i="2"/>
  <c r="D313" i="2"/>
  <c r="E313" i="2"/>
  <c r="F313" i="2"/>
  <c r="G313" i="2"/>
  <c r="H313" i="2"/>
  <c r="A314" i="2"/>
  <c r="B314" i="2"/>
  <c r="C314" i="2"/>
  <c r="D314" i="2"/>
  <c r="E314" i="2"/>
  <c r="F314" i="2"/>
  <c r="G314" i="2"/>
  <c r="H314" i="2"/>
  <c r="A315" i="2"/>
  <c r="B315" i="2"/>
  <c r="C315" i="2"/>
  <c r="D315" i="2"/>
  <c r="E315" i="2"/>
  <c r="F315" i="2"/>
  <c r="G315" i="2"/>
  <c r="H315" i="2"/>
  <c r="A316" i="2"/>
  <c r="B316" i="2"/>
  <c r="C316" i="2"/>
  <c r="D316" i="2"/>
  <c r="E316" i="2"/>
  <c r="F316" i="2"/>
  <c r="G316" i="2"/>
  <c r="H316" i="2"/>
  <c r="A317" i="2"/>
  <c r="B317" i="2"/>
  <c r="C317" i="2"/>
  <c r="D317" i="2"/>
  <c r="E317" i="2"/>
  <c r="F317" i="2"/>
  <c r="G317" i="2"/>
  <c r="H317" i="2"/>
  <c r="A318" i="2"/>
  <c r="B318" i="2"/>
  <c r="C318" i="2"/>
  <c r="D318" i="2"/>
  <c r="E318" i="2"/>
  <c r="F318" i="2"/>
  <c r="G318" i="2"/>
  <c r="H318" i="2"/>
  <c r="A319" i="2"/>
  <c r="B319" i="2"/>
  <c r="C319" i="2"/>
  <c r="D319" i="2"/>
  <c r="E319" i="2"/>
  <c r="F319" i="2"/>
  <c r="G319" i="2"/>
  <c r="H319" i="2"/>
  <c r="I319" i="2"/>
  <c r="J319" i="2"/>
  <c r="A320" i="2"/>
  <c r="B320" i="2"/>
  <c r="C320" i="2"/>
  <c r="D320" i="2"/>
  <c r="E320" i="2"/>
  <c r="F320" i="2"/>
  <c r="G320" i="2"/>
  <c r="H320" i="2"/>
  <c r="A321" i="2"/>
  <c r="B321" i="2"/>
  <c r="C321" i="2"/>
  <c r="D321" i="2"/>
  <c r="E321" i="2"/>
  <c r="F321" i="2"/>
  <c r="G321" i="2"/>
  <c r="H321" i="2"/>
  <c r="A322" i="2"/>
  <c r="B322" i="2"/>
  <c r="C322" i="2"/>
  <c r="D322" i="2"/>
  <c r="E322" i="2"/>
  <c r="F322" i="2"/>
  <c r="G322" i="2"/>
  <c r="H322" i="2"/>
  <c r="A323" i="2"/>
  <c r="B323" i="2"/>
  <c r="C323" i="2"/>
  <c r="D323" i="2"/>
  <c r="E323" i="2"/>
  <c r="F323" i="2"/>
  <c r="G323" i="2"/>
  <c r="H323" i="2"/>
  <c r="A324" i="2"/>
  <c r="B324" i="2"/>
  <c r="C324" i="2"/>
  <c r="D324" i="2"/>
  <c r="E324" i="2"/>
  <c r="F324" i="2"/>
  <c r="G324" i="2"/>
  <c r="H324" i="2"/>
  <c r="A325" i="2"/>
  <c r="B325" i="2"/>
  <c r="C325" i="2"/>
  <c r="D325" i="2"/>
  <c r="E325" i="2"/>
  <c r="F325" i="2"/>
  <c r="G325" i="2"/>
  <c r="H325" i="2"/>
  <c r="A326" i="2"/>
  <c r="B326" i="2"/>
  <c r="C326" i="2"/>
  <c r="D326" i="2"/>
  <c r="E326" i="2"/>
  <c r="F326" i="2"/>
  <c r="G326" i="2"/>
  <c r="H326" i="2"/>
  <c r="A327" i="2"/>
  <c r="B327" i="2"/>
  <c r="C327" i="2"/>
  <c r="D327" i="2"/>
  <c r="E327" i="2"/>
  <c r="F327" i="2"/>
  <c r="G327" i="2"/>
  <c r="H327" i="2"/>
  <c r="A328" i="2"/>
  <c r="B328" i="2"/>
  <c r="C328" i="2"/>
  <c r="D328" i="2"/>
  <c r="E328" i="2"/>
  <c r="F328" i="2"/>
  <c r="G328" i="2"/>
  <c r="H328" i="2"/>
  <c r="A329" i="2"/>
  <c r="B329" i="2"/>
  <c r="C329" i="2"/>
  <c r="D329" i="2"/>
  <c r="E329" i="2"/>
  <c r="F329" i="2"/>
  <c r="G329" i="2"/>
  <c r="H329" i="2"/>
  <c r="H332" i="2"/>
  <c r="H333" i="2"/>
  <c r="H334" i="2"/>
  <c r="H335" i="2"/>
  <c r="H336" i="2"/>
  <c r="A339" i="2"/>
  <c r="B339" i="2"/>
  <c r="C339" i="2"/>
  <c r="A340" i="2"/>
  <c r="B340" i="2"/>
  <c r="C340" i="2"/>
  <c r="D340" i="2"/>
  <c r="E340" i="2"/>
  <c r="F340" i="2"/>
  <c r="H340" i="2"/>
  <c r="A341" i="2"/>
  <c r="B341" i="2"/>
  <c r="C341" i="2"/>
  <c r="D341" i="2"/>
  <c r="E341" i="2"/>
  <c r="F341" i="2"/>
  <c r="H341" i="2"/>
  <c r="A342" i="2"/>
  <c r="B342" i="2"/>
  <c r="C342" i="2"/>
  <c r="D342" i="2"/>
  <c r="E342" i="2"/>
  <c r="F342" i="2"/>
  <c r="H342" i="2"/>
  <c r="A343" i="2"/>
  <c r="B343" i="2"/>
  <c r="C343" i="2"/>
  <c r="D343" i="2"/>
  <c r="E343" i="2"/>
  <c r="F343" i="2"/>
  <c r="H343" i="2"/>
  <c r="A344" i="2"/>
  <c r="B344" i="2"/>
  <c r="C344" i="2"/>
  <c r="D344" i="2"/>
  <c r="E344" i="2"/>
  <c r="F344" i="2"/>
  <c r="H344" i="2"/>
  <c r="A345" i="2"/>
  <c r="B345" i="2"/>
  <c r="C345" i="2"/>
  <c r="D345" i="2"/>
  <c r="E345" i="2"/>
  <c r="F345" i="2"/>
  <c r="H345" i="2"/>
  <c r="A346" i="2"/>
  <c r="B346" i="2"/>
  <c r="C346" i="2"/>
  <c r="D346" i="2"/>
  <c r="E346" i="2"/>
  <c r="F346" i="2"/>
  <c r="H346" i="2"/>
  <c r="A347" i="2"/>
  <c r="B347" i="2"/>
  <c r="C347" i="2"/>
  <c r="D347" i="2"/>
  <c r="E347" i="2"/>
  <c r="F347" i="2"/>
  <c r="H347" i="2"/>
  <c r="A348" i="2"/>
  <c r="B348" i="2"/>
  <c r="C348" i="2"/>
  <c r="D348" i="2"/>
  <c r="E348" i="2"/>
  <c r="F348" i="2"/>
  <c r="H348" i="2"/>
  <c r="A349" i="2"/>
  <c r="B349" i="2"/>
  <c r="C349" i="2"/>
  <c r="D349" i="2"/>
  <c r="E349" i="2"/>
  <c r="F349" i="2"/>
  <c r="H349" i="2"/>
  <c r="A350" i="2"/>
  <c r="B350" i="2"/>
  <c r="C350" i="2"/>
  <c r="D350" i="2"/>
  <c r="E350" i="2"/>
  <c r="F350" i="2"/>
  <c r="H350" i="2"/>
  <c r="A351" i="2"/>
  <c r="B351" i="2"/>
  <c r="C351" i="2"/>
  <c r="D351" i="2"/>
  <c r="E351" i="2"/>
  <c r="F351" i="2"/>
  <c r="H351" i="2"/>
  <c r="A355" i="2"/>
  <c r="B355" i="2"/>
  <c r="C355" i="2"/>
  <c r="D355" i="2"/>
  <c r="E355" i="2"/>
  <c r="F355" i="2"/>
  <c r="H355" i="2"/>
  <c r="A356" i="2"/>
  <c r="B356" i="2"/>
  <c r="C356" i="2"/>
  <c r="D356" i="2"/>
  <c r="E356" i="2"/>
  <c r="F356" i="2"/>
  <c r="H356" i="2"/>
  <c r="A357" i="2"/>
  <c r="B357" i="2"/>
  <c r="C357" i="2"/>
  <c r="D357" i="2"/>
  <c r="E357" i="2"/>
  <c r="F357" i="2"/>
  <c r="H357" i="2"/>
  <c r="A358" i="2"/>
  <c r="B358" i="2"/>
  <c r="C358" i="2"/>
  <c r="D358" i="2"/>
  <c r="E358" i="2"/>
  <c r="F358" i="2"/>
  <c r="H358" i="2"/>
  <c r="A359" i="2"/>
  <c r="B359" i="2"/>
  <c r="C359" i="2"/>
  <c r="D359" i="2"/>
  <c r="E359" i="2"/>
  <c r="F359" i="2"/>
  <c r="H359" i="2"/>
  <c r="A368" i="2"/>
  <c r="B368" i="2"/>
  <c r="C368" i="2"/>
  <c r="E368" i="2"/>
  <c r="A369" i="2"/>
  <c r="B369" i="2"/>
  <c r="C369" i="2"/>
  <c r="D369" i="2"/>
  <c r="E369" i="2"/>
  <c r="F369" i="2"/>
  <c r="G369" i="2"/>
  <c r="H369" i="2"/>
  <c r="A370" i="2"/>
  <c r="B370" i="2"/>
  <c r="C370" i="2"/>
  <c r="D370" i="2"/>
  <c r="E370" i="2"/>
  <c r="F370" i="2"/>
  <c r="G370" i="2"/>
  <c r="H370" i="2"/>
  <c r="A371" i="2"/>
  <c r="B371" i="2"/>
  <c r="C371" i="2"/>
  <c r="D371" i="2"/>
  <c r="E371" i="2"/>
  <c r="F371" i="2"/>
  <c r="G371" i="2"/>
  <c r="H371" i="2"/>
  <c r="A372" i="2"/>
  <c r="B372" i="2"/>
  <c r="C372" i="2"/>
  <c r="D372" i="2"/>
  <c r="E372" i="2"/>
  <c r="F372" i="2"/>
  <c r="G372" i="2"/>
  <c r="H372" i="2"/>
  <c r="A373" i="2"/>
  <c r="B373" i="2"/>
  <c r="C373" i="2"/>
  <c r="D373" i="2"/>
  <c r="E373" i="2"/>
  <c r="F373" i="2"/>
  <c r="G373" i="2"/>
  <c r="H373" i="2"/>
  <c r="A374" i="2"/>
  <c r="B374" i="2"/>
  <c r="C374" i="2"/>
  <c r="D374" i="2"/>
  <c r="E374" i="2"/>
  <c r="F374" i="2"/>
  <c r="G374" i="2"/>
  <c r="H374" i="2"/>
  <c r="A375" i="2"/>
  <c r="B375" i="2"/>
  <c r="C375" i="2"/>
  <c r="D375" i="2"/>
  <c r="E375" i="2"/>
  <c r="F375" i="2"/>
  <c r="G375" i="2"/>
  <c r="H375" i="2"/>
  <c r="A376" i="2"/>
  <c r="B376" i="2"/>
  <c r="C376" i="2"/>
  <c r="D376" i="2"/>
  <c r="E376" i="2"/>
  <c r="F376" i="2"/>
  <c r="G376" i="2"/>
  <c r="H376" i="2"/>
  <c r="A377" i="2"/>
  <c r="B377" i="2"/>
  <c r="C377" i="2"/>
  <c r="D377" i="2"/>
  <c r="E377" i="2"/>
  <c r="F377" i="2"/>
  <c r="G377" i="2"/>
  <c r="H377" i="2"/>
  <c r="A378" i="2"/>
  <c r="B378" i="2"/>
  <c r="C378" i="2"/>
  <c r="D378" i="2"/>
  <c r="E378" i="2"/>
  <c r="F378" i="2"/>
  <c r="G378" i="2"/>
  <c r="H378" i="2"/>
  <c r="A379" i="2"/>
  <c r="B379" i="2"/>
  <c r="C379" i="2"/>
  <c r="D379" i="2"/>
  <c r="E379" i="2"/>
  <c r="F379" i="2"/>
  <c r="G379" i="2"/>
  <c r="H379" i="2"/>
  <c r="A380" i="2"/>
  <c r="B380" i="2"/>
  <c r="C380" i="2"/>
  <c r="D380" i="2"/>
  <c r="E380" i="2"/>
  <c r="F380" i="2"/>
  <c r="G380" i="2"/>
  <c r="H380" i="2"/>
  <c r="A381" i="2"/>
  <c r="B381" i="2"/>
  <c r="C381" i="2"/>
  <c r="D381" i="2"/>
  <c r="E381" i="2"/>
  <c r="F381" i="2"/>
  <c r="G381" i="2"/>
  <c r="H381" i="2"/>
  <c r="A382" i="2"/>
  <c r="B382" i="2"/>
  <c r="C382" i="2"/>
  <c r="D382" i="2"/>
  <c r="E382" i="2"/>
  <c r="F382" i="2"/>
  <c r="G382" i="2"/>
  <c r="H382" i="2"/>
  <c r="A383" i="2"/>
  <c r="B383" i="2"/>
  <c r="C383" i="2"/>
  <c r="D383" i="2"/>
  <c r="E383" i="2"/>
  <c r="F383" i="2"/>
  <c r="G383" i="2"/>
  <c r="H383" i="2"/>
  <c r="A384" i="2"/>
  <c r="B384" i="2"/>
  <c r="C384" i="2"/>
  <c r="D384" i="2"/>
  <c r="E384" i="2"/>
  <c r="F384" i="2"/>
  <c r="G384" i="2"/>
  <c r="H384" i="2"/>
  <c r="A385" i="2"/>
  <c r="B385" i="2"/>
  <c r="C385" i="2"/>
  <c r="D385" i="2"/>
  <c r="E385" i="2"/>
  <c r="F385" i="2"/>
  <c r="G385" i="2"/>
  <c r="H385" i="2"/>
  <c r="A386" i="2"/>
  <c r="B386" i="2"/>
  <c r="C386" i="2"/>
  <c r="D386" i="2"/>
  <c r="E386" i="2"/>
  <c r="F386" i="2"/>
  <c r="G386" i="2"/>
  <c r="H386" i="2"/>
  <c r="A387" i="2"/>
  <c r="B387" i="2"/>
  <c r="C387" i="2"/>
  <c r="D387" i="2"/>
  <c r="E387" i="2"/>
  <c r="F387" i="2"/>
  <c r="G387" i="2"/>
  <c r="H387" i="2"/>
  <c r="A388" i="2"/>
  <c r="B388" i="2"/>
  <c r="C388" i="2"/>
  <c r="D388" i="2"/>
  <c r="E388" i="2"/>
  <c r="F388" i="2"/>
  <c r="G388" i="2"/>
  <c r="H388" i="2"/>
  <c r="A389" i="2"/>
  <c r="B389" i="2"/>
  <c r="C389" i="2"/>
  <c r="D389" i="2"/>
  <c r="E389" i="2"/>
  <c r="F389" i="2"/>
  <c r="G389" i="2"/>
  <c r="H389" i="2"/>
  <c r="A390" i="2"/>
  <c r="B390" i="2"/>
  <c r="C390" i="2"/>
  <c r="D390" i="2"/>
  <c r="E390" i="2"/>
  <c r="F390" i="2"/>
  <c r="G390" i="2"/>
  <c r="H390" i="2"/>
  <c r="A391" i="2"/>
  <c r="B391" i="2"/>
  <c r="C391" i="2"/>
  <c r="D391" i="2"/>
  <c r="E391" i="2"/>
  <c r="F391" i="2"/>
  <c r="G391" i="2"/>
  <c r="H391" i="2"/>
  <c r="A392" i="2"/>
  <c r="B392" i="2"/>
  <c r="C392" i="2"/>
  <c r="D392" i="2"/>
  <c r="E392" i="2"/>
  <c r="F392" i="2"/>
  <c r="G392" i="2"/>
  <c r="H392" i="2"/>
  <c r="A393" i="2"/>
  <c r="B393" i="2"/>
  <c r="C393" i="2"/>
  <c r="D393" i="2"/>
  <c r="E393" i="2"/>
  <c r="F393" i="2"/>
  <c r="G393" i="2"/>
  <c r="H393" i="2"/>
  <c r="A394" i="2"/>
  <c r="B394" i="2"/>
  <c r="C394" i="2"/>
  <c r="D394" i="2"/>
  <c r="E394" i="2"/>
  <c r="F394" i="2"/>
  <c r="G394" i="2"/>
  <c r="H394" i="2"/>
  <c r="A395" i="2"/>
  <c r="B395" i="2"/>
  <c r="C395" i="2"/>
  <c r="D395" i="2"/>
  <c r="E395" i="2"/>
  <c r="F395" i="2"/>
  <c r="G395" i="2"/>
  <c r="H395" i="2"/>
  <c r="A396" i="2"/>
  <c r="B396" i="2"/>
  <c r="C396" i="2"/>
  <c r="D396" i="2"/>
  <c r="E396" i="2"/>
  <c r="F396" i="2"/>
  <c r="G396" i="2"/>
  <c r="H396" i="2"/>
  <c r="A397" i="2"/>
  <c r="B397" i="2"/>
  <c r="C397" i="2"/>
  <c r="D397" i="2"/>
  <c r="E397" i="2"/>
  <c r="F397" i="2"/>
  <c r="G397" i="2"/>
  <c r="H397" i="2"/>
  <c r="A398" i="2"/>
  <c r="B398" i="2"/>
  <c r="C398" i="2"/>
  <c r="D398" i="2"/>
  <c r="E398" i="2"/>
  <c r="F398" i="2"/>
  <c r="G398" i="2"/>
  <c r="H398" i="2"/>
  <c r="A399" i="2"/>
  <c r="B399" i="2"/>
  <c r="C399" i="2"/>
  <c r="D399" i="2"/>
  <c r="E399" i="2"/>
  <c r="F399" i="2"/>
  <c r="G399" i="2"/>
  <c r="H399" i="2"/>
  <c r="A400" i="2"/>
  <c r="B400" i="2"/>
  <c r="C400" i="2"/>
  <c r="D400" i="2"/>
  <c r="E400" i="2"/>
  <c r="F400" i="2"/>
  <c r="G400" i="2"/>
  <c r="H400" i="2"/>
  <c r="A401" i="2"/>
  <c r="B401" i="2"/>
  <c r="C401" i="2"/>
  <c r="D401" i="2"/>
  <c r="E401" i="2"/>
  <c r="F401" i="2"/>
  <c r="G401" i="2"/>
  <c r="H401" i="2"/>
  <c r="A402" i="2"/>
  <c r="B402" i="2"/>
  <c r="C402" i="2"/>
  <c r="D402" i="2"/>
  <c r="E402" i="2"/>
  <c r="F402" i="2"/>
  <c r="G402" i="2"/>
  <c r="H402" i="2"/>
  <c r="A403" i="2"/>
  <c r="B403" i="2"/>
  <c r="C403" i="2"/>
  <c r="D403" i="2"/>
  <c r="E403" i="2"/>
  <c r="F403" i="2"/>
  <c r="G403" i="2"/>
  <c r="H403" i="2"/>
  <c r="A404" i="2"/>
  <c r="B404" i="2"/>
  <c r="C404" i="2"/>
  <c r="D404" i="2"/>
  <c r="E404" i="2"/>
  <c r="F404" i="2"/>
  <c r="G404" i="2"/>
  <c r="H404" i="2"/>
  <c r="A405" i="2"/>
  <c r="B405" i="2"/>
  <c r="C405" i="2"/>
  <c r="D405" i="2"/>
  <c r="E405" i="2"/>
  <c r="F405" i="2"/>
  <c r="G405" i="2"/>
  <c r="H405" i="2"/>
  <c r="A406" i="2"/>
  <c r="B406" i="2"/>
  <c r="C406" i="2"/>
  <c r="D406" i="2"/>
  <c r="E406" i="2"/>
  <c r="F406" i="2"/>
  <c r="G406" i="2"/>
  <c r="H406" i="2"/>
  <c r="A407" i="2"/>
  <c r="B407" i="2"/>
  <c r="C407" i="2"/>
  <c r="D407" i="2"/>
  <c r="E407" i="2"/>
  <c r="F407" i="2"/>
  <c r="G407" i="2"/>
  <c r="H407" i="2"/>
  <c r="A408" i="2"/>
  <c r="B408" i="2"/>
  <c r="C408" i="2"/>
  <c r="D408" i="2"/>
  <c r="E408" i="2"/>
  <c r="F408" i="2"/>
  <c r="G408" i="2"/>
  <c r="H408" i="2"/>
  <c r="A409" i="2"/>
  <c r="B409" i="2"/>
  <c r="C409" i="2"/>
  <c r="D409" i="2"/>
  <c r="E409" i="2"/>
  <c r="F409" i="2"/>
  <c r="G409" i="2"/>
  <c r="H409" i="2"/>
  <c r="A410" i="2"/>
  <c r="B410" i="2"/>
  <c r="C410" i="2"/>
  <c r="D410" i="2"/>
  <c r="E410" i="2"/>
  <c r="F410" i="2"/>
  <c r="G410" i="2"/>
  <c r="H410" i="2"/>
  <c r="A411" i="2"/>
  <c r="B411" i="2"/>
  <c r="C411" i="2"/>
  <c r="D411" i="2"/>
  <c r="E411" i="2"/>
  <c r="F411" i="2"/>
  <c r="G411" i="2"/>
  <c r="H411" i="2"/>
  <c r="A412" i="2"/>
  <c r="B412" i="2"/>
  <c r="C412" i="2"/>
  <c r="D412" i="2"/>
  <c r="E412" i="2"/>
  <c r="F412" i="2"/>
  <c r="G412" i="2"/>
  <c r="H412" i="2"/>
  <c r="A413" i="2"/>
  <c r="B413" i="2"/>
  <c r="C413" i="2"/>
  <c r="D413" i="2"/>
  <c r="E413" i="2"/>
  <c r="F413" i="2"/>
  <c r="G413" i="2"/>
  <c r="H413" i="2"/>
  <c r="A415" i="2"/>
  <c r="B415" i="2"/>
  <c r="C415" i="2"/>
  <c r="A416" i="2"/>
  <c r="B416" i="2"/>
  <c r="C416" i="2"/>
  <c r="D416" i="2"/>
  <c r="E416" i="2"/>
  <c r="F416" i="2"/>
  <c r="G416" i="2"/>
  <c r="H416" i="2"/>
  <c r="A417" i="2"/>
  <c r="B417" i="2"/>
  <c r="C417" i="2"/>
  <c r="D417" i="2"/>
  <c r="E417" i="2"/>
  <c r="F417" i="2"/>
  <c r="G417" i="2"/>
  <c r="H417" i="2"/>
  <c r="A418" i="2"/>
  <c r="B418" i="2"/>
  <c r="C418" i="2"/>
  <c r="D418" i="2"/>
  <c r="E418" i="2"/>
  <c r="F418" i="2"/>
  <c r="G418" i="2"/>
  <c r="H418" i="2"/>
  <c r="A420" i="2"/>
  <c r="B420" i="2"/>
  <c r="C420" i="2"/>
  <c r="D420" i="2"/>
  <c r="A421" i="2"/>
  <c r="B421" i="2"/>
  <c r="C421" i="2"/>
  <c r="D421" i="2"/>
  <c r="E421" i="2"/>
  <c r="F421" i="2"/>
  <c r="G421" i="2"/>
  <c r="H421" i="2"/>
  <c r="A422" i="2"/>
  <c r="B422" i="2"/>
  <c r="C422" i="2"/>
  <c r="D422" i="2"/>
  <c r="E422" i="2"/>
  <c r="F422" i="2"/>
  <c r="G422" i="2"/>
  <c r="H422" i="2"/>
  <c r="A424" i="2"/>
  <c r="B424" i="2"/>
  <c r="C424" i="2"/>
  <c r="D424" i="2"/>
  <c r="A425" i="2"/>
  <c r="B425" i="2"/>
  <c r="C425" i="2"/>
  <c r="D425" i="2"/>
  <c r="E425" i="2"/>
  <c r="F425" i="2"/>
  <c r="G425" i="2"/>
  <c r="H425" i="2"/>
  <c r="A426" i="2"/>
  <c r="B426" i="2"/>
  <c r="C426" i="2"/>
  <c r="D426" i="2"/>
  <c r="E426" i="2"/>
  <c r="F426" i="2"/>
  <c r="G426" i="2"/>
  <c r="H426" i="2"/>
  <c r="A427" i="2"/>
  <c r="B427" i="2"/>
  <c r="C427" i="2"/>
  <c r="D427" i="2"/>
  <c r="E427" i="2"/>
  <c r="F427" i="2"/>
  <c r="G427" i="2"/>
  <c r="H427" i="2"/>
  <c r="AD410" i="1"/>
  <c r="J410" i="1"/>
  <c r="AI410" i="1"/>
  <c r="AD404" i="1"/>
  <c r="J404" i="1"/>
  <c r="AI404" i="1"/>
  <c r="AJ418" i="1"/>
  <c r="AE418" i="1"/>
  <c r="AG418" i="1"/>
  <c r="AF418" i="1"/>
  <c r="AH418" i="1"/>
  <c r="Q418" i="1"/>
  <c r="R418" i="1"/>
  <c r="AF417" i="1"/>
  <c r="AH417" i="1"/>
  <c r="AJ417" i="1"/>
  <c r="AE417" i="1"/>
  <c r="AG417" i="1"/>
  <c r="AF416" i="1"/>
  <c r="AH416" i="1"/>
  <c r="AJ416" i="1"/>
  <c r="AE416" i="1"/>
  <c r="AG416" i="1"/>
  <c r="AE414" i="1"/>
  <c r="AG414" i="1"/>
  <c r="AF414" i="1"/>
  <c r="AH414" i="1"/>
  <c r="AJ414" i="1"/>
  <c r="R396" i="1"/>
  <c r="AE393" i="1"/>
  <c r="AG393" i="1"/>
  <c r="AF393" i="1"/>
  <c r="AH393" i="1"/>
  <c r="R388" i="1"/>
  <c r="AE385" i="1"/>
  <c r="AG385" i="1"/>
  <c r="AF385" i="1"/>
  <c r="AH385" i="1"/>
  <c r="Q385" i="1"/>
  <c r="R385" i="1"/>
  <c r="R380" i="1"/>
  <c r="AE377" i="1"/>
  <c r="AG377" i="1"/>
  <c r="AF377" i="1"/>
  <c r="AH377" i="1"/>
  <c r="R372" i="1"/>
  <c r="AD400" i="1"/>
  <c r="J400" i="1"/>
  <c r="AI400" i="1"/>
  <c r="AF383" i="1"/>
  <c r="AH383" i="1"/>
  <c r="R378" i="1"/>
  <c r="AJ375" i="1"/>
  <c r="AE375" i="1"/>
  <c r="AG375" i="1"/>
  <c r="AF375" i="1"/>
  <c r="AH375" i="1"/>
  <c r="AF369" i="1"/>
  <c r="AH369" i="1"/>
  <c r="AJ365" i="1"/>
  <c r="AE365" i="1"/>
  <c r="AG365" i="1"/>
  <c r="AF365" i="1"/>
  <c r="AH365" i="1"/>
  <c r="I436" i="2"/>
  <c r="R398" i="1"/>
  <c r="AE395" i="1"/>
  <c r="AG395" i="1"/>
  <c r="AF395" i="1"/>
  <c r="AH395" i="1"/>
  <c r="Q395" i="1"/>
  <c r="R395" i="1"/>
  <c r="R390" i="1"/>
  <c r="AE387" i="1"/>
  <c r="AG387" i="1"/>
  <c r="AF387" i="1"/>
  <c r="AH387" i="1"/>
  <c r="AJ383" i="1"/>
  <c r="AE383" i="1"/>
  <c r="AG383" i="1"/>
  <c r="R382" i="1"/>
  <c r="AE379" i="1"/>
  <c r="AG379" i="1"/>
  <c r="AF379" i="1"/>
  <c r="AH379" i="1"/>
  <c r="R374" i="1"/>
  <c r="AE371" i="1"/>
  <c r="AG371" i="1"/>
  <c r="AF371" i="1"/>
  <c r="AH371" i="1"/>
  <c r="AJ369" i="1"/>
  <c r="AE369" i="1"/>
  <c r="AG369" i="1"/>
  <c r="Q368" i="1"/>
  <c r="R368" i="1"/>
  <c r="AE367" i="1"/>
  <c r="AG367" i="1"/>
  <c r="AF367" i="1"/>
  <c r="AH367" i="1"/>
  <c r="R394" i="1"/>
  <c r="AE391" i="1"/>
  <c r="AG391" i="1"/>
  <c r="AF391" i="1"/>
  <c r="AH391" i="1"/>
  <c r="R386" i="1"/>
  <c r="AE397" i="1"/>
  <c r="AG397" i="1"/>
  <c r="AF397" i="1"/>
  <c r="AH397" i="1"/>
  <c r="R392" i="1"/>
  <c r="AE389" i="1"/>
  <c r="AG389" i="1"/>
  <c r="AF389" i="1"/>
  <c r="AH389" i="1"/>
  <c r="Q389" i="1"/>
  <c r="R384" i="1"/>
  <c r="AE381" i="1"/>
  <c r="AG381" i="1"/>
  <c r="AF381" i="1"/>
  <c r="AH381" i="1"/>
  <c r="R376" i="1"/>
  <c r="AE373" i="1"/>
  <c r="AG373" i="1"/>
  <c r="AF373" i="1"/>
  <c r="AH373" i="1"/>
  <c r="Q373" i="1"/>
  <c r="R370" i="1"/>
  <c r="R366" i="1"/>
  <c r="AJ287" i="1"/>
  <c r="AE287" i="1"/>
  <c r="AG287" i="1"/>
  <c r="AF287" i="1"/>
  <c r="AH287" i="1"/>
  <c r="Q287" i="1"/>
  <c r="R287" i="1"/>
  <c r="AF244" i="1"/>
  <c r="AH244" i="1"/>
  <c r="AJ244" i="1"/>
  <c r="AE244" i="1"/>
  <c r="AG244" i="1"/>
  <c r="AF240" i="1"/>
  <c r="AH240" i="1"/>
  <c r="AJ240" i="1"/>
  <c r="AE240" i="1"/>
  <c r="AG240" i="1"/>
  <c r="Q240" i="1"/>
  <c r="R240" i="1"/>
  <c r="AD182" i="1"/>
  <c r="J182" i="1"/>
  <c r="AI182" i="1"/>
  <c r="AD173" i="1"/>
  <c r="J173" i="1"/>
  <c r="AI173" i="1"/>
  <c r="AF155" i="1"/>
  <c r="AH155" i="1"/>
  <c r="AE155" i="1"/>
  <c r="AG155" i="1"/>
  <c r="Q155" i="1"/>
  <c r="R155" i="1"/>
  <c r="R124" i="1"/>
  <c r="AJ34" i="1"/>
  <c r="AE34" i="1"/>
  <c r="AG34" i="1"/>
  <c r="AF34" i="1"/>
  <c r="AH34" i="1"/>
  <c r="Q34" i="1"/>
  <c r="I182" i="2"/>
  <c r="I174" i="2"/>
  <c r="I14" i="2"/>
  <c r="I10" i="2"/>
  <c r="L421" i="1"/>
  <c r="AD409" i="1"/>
  <c r="AD403" i="1"/>
  <c r="AD399" i="1"/>
  <c r="R389" i="1"/>
  <c r="R373" i="1"/>
  <c r="AE364" i="1"/>
  <c r="AG364" i="1"/>
  <c r="Q364" i="1"/>
  <c r="R364" i="1"/>
  <c r="AE363" i="1"/>
  <c r="AG363" i="1"/>
  <c r="Q363" i="1"/>
  <c r="R363" i="1"/>
  <c r="AE362" i="1"/>
  <c r="AG362" i="1"/>
  <c r="Q362" i="1"/>
  <c r="R362" i="1"/>
  <c r="AE361" i="1"/>
  <c r="AG361" i="1"/>
  <c r="Q361" i="1"/>
  <c r="R361" i="1"/>
  <c r="AE357" i="1"/>
  <c r="AG357" i="1"/>
  <c r="Q357" i="1"/>
  <c r="R357" i="1"/>
  <c r="AE356" i="1"/>
  <c r="AG356" i="1"/>
  <c r="Q356" i="1"/>
  <c r="R356" i="1"/>
  <c r="AE355" i="1"/>
  <c r="AG355" i="1"/>
  <c r="Q355" i="1"/>
  <c r="R355" i="1"/>
  <c r="AE354" i="1"/>
  <c r="AG354" i="1"/>
  <c r="Q354" i="1"/>
  <c r="R354" i="1"/>
  <c r="AE353" i="1"/>
  <c r="AG353" i="1"/>
  <c r="AE332" i="1"/>
  <c r="AG332" i="1"/>
  <c r="AJ332" i="1"/>
  <c r="AF332" i="1"/>
  <c r="AH332" i="1"/>
  <c r="Q332" i="1"/>
  <c r="AJ326" i="1"/>
  <c r="AE326" i="1"/>
  <c r="AG326" i="1"/>
  <c r="AF326" i="1"/>
  <c r="AH326" i="1"/>
  <c r="AE322" i="1"/>
  <c r="AG322" i="1"/>
  <c r="AJ322" i="1"/>
  <c r="AF322" i="1"/>
  <c r="AH322" i="1"/>
  <c r="AE315" i="1"/>
  <c r="AG315" i="1"/>
  <c r="AF315" i="1"/>
  <c r="AH315" i="1"/>
  <c r="Q315" i="1"/>
  <c r="R315" i="1"/>
  <c r="AJ315" i="1"/>
  <c r="AF299" i="1"/>
  <c r="AH299" i="1"/>
  <c r="AJ299" i="1"/>
  <c r="AE299" i="1"/>
  <c r="AG299" i="1"/>
  <c r="AF283" i="1"/>
  <c r="AH283" i="1"/>
  <c r="AJ283" i="1"/>
  <c r="AE283" i="1"/>
  <c r="AG283" i="1"/>
  <c r="R261" i="1"/>
  <c r="AE260" i="1"/>
  <c r="AG260" i="1"/>
  <c r="AJ260" i="1"/>
  <c r="AF260" i="1"/>
  <c r="AH260" i="1"/>
  <c r="Q353" i="1"/>
  <c r="R353" i="1"/>
  <c r="AJ329" i="1"/>
  <c r="AE329" i="1"/>
  <c r="AG329" i="1"/>
  <c r="AF329" i="1"/>
  <c r="AH329" i="1"/>
  <c r="J409" i="1"/>
  <c r="AI409" i="1"/>
  <c r="AD408" i="1"/>
  <c r="J403" i="1"/>
  <c r="AI403" i="1"/>
  <c r="AD402" i="1"/>
  <c r="J399" i="1"/>
  <c r="AI399" i="1"/>
  <c r="AJ333" i="1"/>
  <c r="AE331" i="1"/>
  <c r="AG331" i="1"/>
  <c r="AJ331" i="1"/>
  <c r="AF331" i="1"/>
  <c r="AH331" i="1"/>
  <c r="AJ325" i="1"/>
  <c r="AE325" i="1"/>
  <c r="AG325" i="1"/>
  <c r="AF325" i="1"/>
  <c r="AH325" i="1"/>
  <c r="Q325" i="1"/>
  <c r="AE321" i="1"/>
  <c r="AG321" i="1"/>
  <c r="AJ321" i="1"/>
  <c r="AF321" i="1"/>
  <c r="AH321" i="1"/>
  <c r="Q321" i="1"/>
  <c r="AJ319" i="1"/>
  <c r="AE319" i="1"/>
  <c r="AG319" i="1"/>
  <c r="AF319" i="1"/>
  <c r="AH319" i="1"/>
  <c r="AE311" i="1"/>
  <c r="AG311" i="1"/>
  <c r="AF311" i="1"/>
  <c r="AH311" i="1"/>
  <c r="Q311" i="1"/>
  <c r="AJ311" i="1"/>
  <c r="AJ310" i="1"/>
  <c r="AE310" i="1"/>
  <c r="AG310" i="1"/>
  <c r="Q310" i="1"/>
  <c r="R310" i="1"/>
  <c r="AJ295" i="1"/>
  <c r="AE295" i="1"/>
  <c r="AG295" i="1"/>
  <c r="AF295" i="1"/>
  <c r="AH295" i="1"/>
  <c r="R270" i="1"/>
  <c r="R269" i="1"/>
  <c r="AE268" i="1"/>
  <c r="AG268" i="1"/>
  <c r="AJ268" i="1"/>
  <c r="AF268" i="1"/>
  <c r="AH268" i="1"/>
  <c r="AJ242" i="1"/>
  <c r="AE242" i="1"/>
  <c r="AG242" i="1"/>
  <c r="AE163" i="1"/>
  <c r="AG163" i="1"/>
  <c r="AF163" i="1"/>
  <c r="AH163" i="1"/>
  <c r="AJ163" i="1"/>
  <c r="AD107" i="1"/>
  <c r="J107" i="1"/>
  <c r="AI107" i="1"/>
  <c r="AJ323" i="1"/>
  <c r="AE323" i="1"/>
  <c r="AG323" i="1"/>
  <c r="AF323" i="1"/>
  <c r="AH323" i="1"/>
  <c r="Q323" i="1"/>
  <c r="AJ320" i="1"/>
  <c r="AE320" i="1"/>
  <c r="AG320" i="1"/>
  <c r="AF320" i="1"/>
  <c r="AH320" i="1"/>
  <c r="AJ318" i="1"/>
  <c r="AE318" i="1"/>
  <c r="AG318" i="1"/>
  <c r="AF318" i="1"/>
  <c r="AH318" i="1"/>
  <c r="AF303" i="1"/>
  <c r="AH303" i="1"/>
  <c r="AJ303" i="1"/>
  <c r="AE303" i="1"/>
  <c r="AG303" i="1"/>
  <c r="AD413" i="1"/>
  <c r="J408" i="1"/>
  <c r="AI408" i="1"/>
  <c r="AD405" i="1"/>
  <c r="J402" i="1"/>
  <c r="AI402" i="1"/>
  <c r="AD401" i="1"/>
  <c r="R350" i="1"/>
  <c r="S350" i="1"/>
  <c r="R349" i="1"/>
  <c r="S349" i="1"/>
  <c r="R348" i="1"/>
  <c r="S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AF333" i="1"/>
  <c r="AH333" i="1"/>
  <c r="Q333" i="1"/>
  <c r="AE330" i="1"/>
  <c r="AG330" i="1"/>
  <c r="AJ330" i="1"/>
  <c r="AF330" i="1"/>
  <c r="AH330" i="1"/>
  <c r="Q330" i="1"/>
  <c r="AJ324" i="1"/>
  <c r="AE324" i="1"/>
  <c r="AG324" i="1"/>
  <c r="AF324" i="1"/>
  <c r="AH324" i="1"/>
  <c r="R311" i="1"/>
  <c r="AJ307" i="1"/>
  <c r="AE307" i="1"/>
  <c r="AG307" i="1"/>
  <c r="AF307" i="1"/>
  <c r="AH307" i="1"/>
  <c r="AJ297" i="1"/>
  <c r="AE297" i="1"/>
  <c r="AG297" i="1"/>
  <c r="Q297" i="1"/>
  <c r="R297" i="1"/>
  <c r="AJ291" i="1"/>
  <c r="AE291" i="1"/>
  <c r="AG291" i="1"/>
  <c r="AF291" i="1"/>
  <c r="AH291" i="1"/>
  <c r="Q291" i="1"/>
  <c r="R291" i="1"/>
  <c r="AJ314" i="1"/>
  <c r="AE314" i="1"/>
  <c r="AG314" i="1"/>
  <c r="Q314" i="1"/>
  <c r="R314" i="1"/>
  <c r="AJ306" i="1"/>
  <c r="AE306" i="1"/>
  <c r="AG306" i="1"/>
  <c r="Q306" i="1"/>
  <c r="R306" i="1"/>
  <c r="AJ302" i="1"/>
  <c r="AE302" i="1"/>
  <c r="AG302" i="1"/>
  <c r="Q302" i="1"/>
  <c r="R302" i="1"/>
  <c r="AJ298" i="1"/>
  <c r="AE298" i="1"/>
  <c r="AG298" i="1"/>
  <c r="Q298" i="1"/>
  <c r="R298" i="1"/>
  <c r="AJ294" i="1"/>
  <c r="AE294" i="1"/>
  <c r="AG294" i="1"/>
  <c r="Q294" i="1"/>
  <c r="R294" i="1"/>
  <c r="AJ290" i="1"/>
  <c r="AE290" i="1"/>
  <c r="AG290" i="1"/>
  <c r="Q290" i="1"/>
  <c r="R290" i="1"/>
  <c r="AJ286" i="1"/>
  <c r="AE286" i="1"/>
  <c r="AG286" i="1"/>
  <c r="Q286" i="1"/>
  <c r="R286" i="1"/>
  <c r="AJ282" i="1"/>
  <c r="AE282" i="1"/>
  <c r="AG282" i="1"/>
  <c r="Q282" i="1"/>
  <c r="R282" i="1"/>
  <c r="Q273" i="1"/>
  <c r="R273" i="1"/>
  <c r="R266" i="1"/>
  <c r="AJ236" i="1"/>
  <c r="AE236" i="1"/>
  <c r="AG236" i="1"/>
  <c r="AF234" i="1"/>
  <c r="AH234" i="1"/>
  <c r="AE234" i="1"/>
  <c r="AG234" i="1"/>
  <c r="Q234" i="1"/>
  <c r="R234" i="1"/>
  <c r="AJ234" i="1"/>
  <c r="AF230" i="1"/>
  <c r="AH230" i="1"/>
  <c r="AJ230" i="1"/>
  <c r="AE230" i="1"/>
  <c r="AG230" i="1"/>
  <c r="AJ214" i="1"/>
  <c r="AE214" i="1"/>
  <c r="AG214" i="1"/>
  <c r="Q214" i="1"/>
  <c r="R214" i="1"/>
  <c r="AJ206" i="1"/>
  <c r="AE206" i="1"/>
  <c r="AG206" i="1"/>
  <c r="Q206" i="1"/>
  <c r="R206" i="1"/>
  <c r="AE181" i="1"/>
  <c r="AG181" i="1"/>
  <c r="AF181" i="1"/>
  <c r="AH181" i="1"/>
  <c r="AJ181" i="1"/>
  <c r="AE172" i="1"/>
  <c r="AG172" i="1"/>
  <c r="AF172" i="1"/>
  <c r="AH172" i="1"/>
  <c r="Q172" i="1"/>
  <c r="R172" i="1"/>
  <c r="AJ172" i="1"/>
  <c r="AD160" i="1"/>
  <c r="J160" i="1"/>
  <c r="AI160" i="1"/>
  <c r="J150" i="1"/>
  <c r="AI150" i="1"/>
  <c r="AD150" i="1"/>
  <c r="AE317" i="1"/>
  <c r="AG317" i="1"/>
  <c r="Q317" i="1"/>
  <c r="R317" i="1"/>
  <c r="AJ313" i="1"/>
  <c r="AE313" i="1"/>
  <c r="AG313" i="1"/>
  <c r="Q313" i="1"/>
  <c r="R313" i="1"/>
  <c r="AJ309" i="1"/>
  <c r="AE309" i="1"/>
  <c r="AG309" i="1"/>
  <c r="Q309" i="1"/>
  <c r="R309" i="1"/>
  <c r="AJ305" i="1"/>
  <c r="AE305" i="1"/>
  <c r="AG305" i="1"/>
  <c r="Q305" i="1"/>
  <c r="R305" i="1"/>
  <c r="AJ301" i="1"/>
  <c r="AE301" i="1"/>
  <c r="AG301" i="1"/>
  <c r="Q301" i="1"/>
  <c r="R301" i="1"/>
  <c r="AJ293" i="1"/>
  <c r="AE293" i="1"/>
  <c r="AG293" i="1"/>
  <c r="Q293" i="1"/>
  <c r="R293" i="1"/>
  <c r="AJ289" i="1"/>
  <c r="AE289" i="1"/>
  <c r="AG289" i="1"/>
  <c r="Q289" i="1"/>
  <c r="R289" i="1"/>
  <c r="AJ285" i="1"/>
  <c r="AE285" i="1"/>
  <c r="AG285" i="1"/>
  <c r="Q285" i="1"/>
  <c r="R285" i="1"/>
  <c r="R280" i="1"/>
  <c r="AE278" i="1"/>
  <c r="AG278" i="1"/>
  <c r="Q278" i="1"/>
  <c r="R278" i="1"/>
  <c r="R274" i="1"/>
  <c r="R265" i="1"/>
  <c r="AE264" i="1"/>
  <c r="AG264" i="1"/>
  <c r="AJ264" i="1"/>
  <c r="AF264" i="1"/>
  <c r="AH264" i="1"/>
  <c r="AD177" i="1"/>
  <c r="J177" i="1"/>
  <c r="AI177" i="1"/>
  <c r="AD169" i="1"/>
  <c r="J169" i="1"/>
  <c r="AI169" i="1"/>
  <c r="AE159" i="1"/>
  <c r="AG159" i="1"/>
  <c r="AF159" i="1"/>
  <c r="AH159" i="1"/>
  <c r="Q159" i="1"/>
  <c r="R159" i="1"/>
  <c r="AJ159" i="1"/>
  <c r="R142" i="1"/>
  <c r="AD117" i="1"/>
  <c r="J117" i="1"/>
  <c r="AI117" i="1"/>
  <c r="AD99" i="1"/>
  <c r="J99" i="1"/>
  <c r="AI99" i="1"/>
  <c r="J333" i="1"/>
  <c r="AI333" i="1"/>
  <c r="R333" i="1"/>
  <c r="J332" i="1"/>
  <c r="AI332" i="1"/>
  <c r="J331" i="1"/>
  <c r="AI331" i="1"/>
  <c r="J330" i="1"/>
  <c r="AI330" i="1"/>
  <c r="R330" i="1"/>
  <c r="J329" i="1"/>
  <c r="AI329" i="1"/>
  <c r="J326" i="1"/>
  <c r="AI326" i="1"/>
  <c r="J325" i="1"/>
  <c r="AI325" i="1"/>
  <c r="J324" i="1"/>
  <c r="AI324" i="1"/>
  <c r="J323" i="1"/>
  <c r="AI323" i="1"/>
  <c r="J322" i="1"/>
  <c r="AI322" i="1"/>
  <c r="J321" i="1"/>
  <c r="AI321" i="1"/>
  <c r="R321" i="1"/>
  <c r="J320" i="1"/>
  <c r="AI320" i="1"/>
  <c r="J319" i="1"/>
  <c r="AI319" i="1"/>
  <c r="J318" i="1"/>
  <c r="AI318" i="1"/>
  <c r="AE312" i="1"/>
  <c r="AG312" i="1"/>
  <c r="Q312" i="1"/>
  <c r="R312" i="1"/>
  <c r="AE308" i="1"/>
  <c r="AG308" i="1"/>
  <c r="Q308" i="1"/>
  <c r="R308" i="1"/>
  <c r="AE304" i="1"/>
  <c r="AG304" i="1"/>
  <c r="Q304" i="1"/>
  <c r="R304" i="1"/>
  <c r="AE300" i="1"/>
  <c r="AG300" i="1"/>
  <c r="Q300" i="1"/>
  <c r="R300" i="1"/>
  <c r="AE296" i="1"/>
  <c r="AG296" i="1"/>
  <c r="Q296" i="1"/>
  <c r="R296" i="1"/>
  <c r="AE292" i="1"/>
  <c r="AG292" i="1"/>
  <c r="Q292" i="1"/>
  <c r="R292" i="1"/>
  <c r="AE288" i="1"/>
  <c r="AG288" i="1"/>
  <c r="Q288" i="1"/>
  <c r="R288" i="1"/>
  <c r="AE284" i="1"/>
  <c r="AG284" i="1"/>
  <c r="Q284" i="1"/>
  <c r="R284" i="1"/>
  <c r="R281" i="1"/>
  <c r="Q279" i="1"/>
  <c r="R279" i="1"/>
  <c r="R275" i="1"/>
  <c r="R271" i="1"/>
  <c r="R262" i="1"/>
  <c r="Q259" i="1"/>
  <c r="R259" i="1"/>
  <c r="AF258" i="1"/>
  <c r="AH258" i="1"/>
  <c r="AJ258" i="1"/>
  <c r="AE258" i="1"/>
  <c r="AG258" i="1"/>
  <c r="AJ256" i="1"/>
  <c r="AE256" i="1"/>
  <c r="AG256" i="1"/>
  <c r="AF254" i="1"/>
  <c r="AH254" i="1"/>
  <c r="AJ254" i="1"/>
  <c r="AE254" i="1"/>
  <c r="AG254" i="1"/>
  <c r="AF248" i="1"/>
  <c r="AH248" i="1"/>
  <c r="AJ248" i="1"/>
  <c r="AE248" i="1"/>
  <c r="AG248" i="1"/>
  <c r="AF235" i="1"/>
  <c r="AH235" i="1"/>
  <c r="Q235" i="1"/>
  <c r="R235" i="1"/>
  <c r="AE200" i="1"/>
  <c r="AG200" i="1"/>
  <c r="Q200" i="1"/>
  <c r="R200" i="1"/>
  <c r="I203" i="2"/>
  <c r="AE176" i="1"/>
  <c r="AG176" i="1"/>
  <c r="AF176" i="1"/>
  <c r="AH176" i="1"/>
  <c r="Q176" i="1"/>
  <c r="AJ176" i="1"/>
  <c r="AJ168" i="1"/>
  <c r="AE168" i="1"/>
  <c r="AG168" i="1"/>
  <c r="AF168" i="1"/>
  <c r="AH168" i="1"/>
  <c r="AD165" i="1"/>
  <c r="J165" i="1"/>
  <c r="AI165" i="1"/>
  <c r="AJ266" i="1"/>
  <c r="AJ262" i="1"/>
  <c r="AF255" i="1"/>
  <c r="AH255" i="1"/>
  <c r="AJ255" i="1"/>
  <c r="AE255" i="1"/>
  <c r="AG255" i="1"/>
  <c r="AF249" i="1"/>
  <c r="AH249" i="1"/>
  <c r="Q249" i="1"/>
  <c r="R249" i="1"/>
  <c r="AJ249" i="1"/>
  <c r="AF245" i="1"/>
  <c r="AH245" i="1"/>
  <c r="AJ245" i="1"/>
  <c r="AE245" i="1"/>
  <c r="AG245" i="1"/>
  <c r="AF241" i="1"/>
  <c r="AH241" i="1"/>
  <c r="AJ241" i="1"/>
  <c r="AE241" i="1"/>
  <c r="AG241" i="1"/>
  <c r="AJ235" i="1"/>
  <c r="AF231" i="1"/>
  <c r="AH231" i="1"/>
  <c r="AJ231" i="1"/>
  <c r="AE231" i="1"/>
  <c r="AG231" i="1"/>
  <c r="Q224" i="1"/>
  <c r="R224" i="1"/>
  <c r="AJ220" i="1"/>
  <c r="AE220" i="1"/>
  <c r="AG220" i="1"/>
  <c r="Q220" i="1"/>
  <c r="R220" i="1"/>
  <c r="AD201" i="1"/>
  <c r="J201" i="1"/>
  <c r="AI201" i="1"/>
  <c r="AJ199" i="1"/>
  <c r="AE199" i="1"/>
  <c r="AG199" i="1"/>
  <c r="Q199" i="1"/>
  <c r="R199" i="1"/>
  <c r="I202" i="2"/>
  <c r="AE196" i="1"/>
  <c r="AG196" i="1"/>
  <c r="AF196" i="1"/>
  <c r="AH196" i="1"/>
  <c r="Q196" i="1"/>
  <c r="R196" i="1"/>
  <c r="AJ196" i="1"/>
  <c r="AE195" i="1"/>
  <c r="AG195" i="1"/>
  <c r="AF195" i="1"/>
  <c r="AH195" i="1"/>
  <c r="AJ195" i="1"/>
  <c r="AE194" i="1"/>
  <c r="AG194" i="1"/>
  <c r="AF194" i="1"/>
  <c r="AH194" i="1"/>
  <c r="Q194" i="1"/>
  <c r="R194" i="1"/>
  <c r="AJ194" i="1"/>
  <c r="AJ193" i="1"/>
  <c r="AE193" i="1"/>
  <c r="AG193" i="1"/>
  <c r="AF193" i="1"/>
  <c r="AH193" i="1"/>
  <c r="AJ192" i="1"/>
  <c r="AE192" i="1"/>
  <c r="AG192" i="1"/>
  <c r="AF192" i="1"/>
  <c r="AH192" i="1"/>
  <c r="Q192" i="1"/>
  <c r="R192" i="1"/>
  <c r="AE191" i="1"/>
  <c r="AG191" i="1"/>
  <c r="AF191" i="1"/>
  <c r="AH191" i="1"/>
  <c r="AJ191" i="1"/>
  <c r="AF190" i="1"/>
  <c r="AH190" i="1"/>
  <c r="AJ190" i="1"/>
  <c r="AE190" i="1"/>
  <c r="AG190" i="1"/>
  <c r="AJ189" i="1"/>
  <c r="AE189" i="1"/>
  <c r="AG189" i="1"/>
  <c r="AF189" i="1"/>
  <c r="AH189" i="1"/>
  <c r="AJ188" i="1"/>
  <c r="AE188" i="1"/>
  <c r="AG188" i="1"/>
  <c r="AF188" i="1"/>
  <c r="AH188" i="1"/>
  <c r="Q188" i="1"/>
  <c r="R188" i="1"/>
  <c r="AF187" i="1"/>
  <c r="AH187" i="1"/>
  <c r="AJ187" i="1"/>
  <c r="AE187" i="1"/>
  <c r="AG187" i="1"/>
  <c r="AF186" i="1"/>
  <c r="AH186" i="1"/>
  <c r="AJ186" i="1"/>
  <c r="AE186" i="1"/>
  <c r="AG186" i="1"/>
  <c r="AE183" i="1"/>
  <c r="AG183" i="1"/>
  <c r="AF183" i="1"/>
  <c r="AH183" i="1"/>
  <c r="AJ183" i="1"/>
  <c r="AE178" i="1"/>
  <c r="AG178" i="1"/>
  <c r="AF178" i="1"/>
  <c r="AH178" i="1"/>
  <c r="Q178" i="1"/>
  <c r="R178" i="1"/>
  <c r="AJ178" i="1"/>
  <c r="AE174" i="1"/>
  <c r="AG174" i="1"/>
  <c r="AF174" i="1"/>
  <c r="AH174" i="1"/>
  <c r="AJ174" i="1"/>
  <c r="AE170" i="1"/>
  <c r="AG170" i="1"/>
  <c r="AF170" i="1"/>
  <c r="AH170" i="1"/>
  <c r="Q170" i="1"/>
  <c r="R170" i="1"/>
  <c r="AJ170" i="1"/>
  <c r="AJ166" i="1"/>
  <c r="AE166" i="1"/>
  <c r="AG166" i="1"/>
  <c r="AF166" i="1"/>
  <c r="AH166" i="1"/>
  <c r="AE161" i="1"/>
  <c r="AG161" i="1"/>
  <c r="AF161" i="1"/>
  <c r="AH161" i="1"/>
  <c r="Q161" i="1"/>
  <c r="R161" i="1"/>
  <c r="AJ161" i="1"/>
  <c r="Q157" i="1"/>
  <c r="R157" i="1"/>
  <c r="AJ155" i="1"/>
  <c r="R139" i="1"/>
  <c r="Q267" i="1"/>
  <c r="R267" i="1"/>
  <c r="Q263" i="1"/>
  <c r="R263" i="1"/>
  <c r="AF256" i="1"/>
  <c r="AH256" i="1"/>
  <c r="Q256" i="1"/>
  <c r="R256" i="1"/>
  <c r="AF250" i="1"/>
  <c r="AH250" i="1"/>
  <c r="Q250" i="1"/>
  <c r="R250" i="1"/>
  <c r="AJ250" i="1"/>
  <c r="AF246" i="1"/>
  <c r="AH246" i="1"/>
  <c r="AJ246" i="1"/>
  <c r="AE246" i="1"/>
  <c r="AG246" i="1"/>
  <c r="AF242" i="1"/>
  <c r="AH242" i="1"/>
  <c r="Q242" i="1"/>
  <c r="R242" i="1"/>
  <c r="AF236" i="1"/>
  <c r="AH236" i="1"/>
  <c r="Q236" i="1"/>
  <c r="R236" i="1"/>
  <c r="AF232" i="1"/>
  <c r="AH232" i="1"/>
  <c r="Q232" i="1"/>
  <c r="R232" i="1"/>
  <c r="AJ232" i="1"/>
  <c r="AF228" i="1"/>
  <c r="AH228" i="1"/>
  <c r="AJ228" i="1"/>
  <c r="AE228" i="1"/>
  <c r="AG228" i="1"/>
  <c r="AJ217" i="1"/>
  <c r="AE217" i="1"/>
  <c r="AG217" i="1"/>
  <c r="Q217" i="1"/>
  <c r="R217" i="1"/>
  <c r="AE202" i="1"/>
  <c r="AG202" i="1"/>
  <c r="AF202" i="1"/>
  <c r="AH202" i="1"/>
  <c r="Q202" i="1"/>
  <c r="R202" i="1"/>
  <c r="I205" i="2"/>
  <c r="AJ202" i="1"/>
  <c r="R176" i="1"/>
  <c r="Q156" i="1"/>
  <c r="R156" i="1"/>
  <c r="Q153" i="1"/>
  <c r="R153" i="1"/>
  <c r="AF151" i="1"/>
  <c r="AH151" i="1"/>
  <c r="AJ151" i="1"/>
  <c r="AE151" i="1"/>
  <c r="AG151" i="1"/>
  <c r="R144" i="1"/>
  <c r="AE123" i="1"/>
  <c r="AG123" i="1"/>
  <c r="AF123" i="1"/>
  <c r="AH123" i="1"/>
  <c r="Q123" i="1"/>
  <c r="AJ123" i="1"/>
  <c r="AD113" i="1"/>
  <c r="J113" i="1"/>
  <c r="AI113" i="1"/>
  <c r="AD103" i="1"/>
  <c r="J103" i="1"/>
  <c r="AI103" i="1"/>
  <c r="AF257" i="1"/>
  <c r="AH257" i="1"/>
  <c r="AJ257" i="1"/>
  <c r="AE257" i="1"/>
  <c r="AG257" i="1"/>
  <c r="Q257" i="1"/>
  <c r="R257" i="1"/>
  <c r="AF253" i="1"/>
  <c r="AH253" i="1"/>
  <c r="AJ253" i="1"/>
  <c r="AE253" i="1"/>
  <c r="AG253" i="1"/>
  <c r="Q253" i="1"/>
  <c r="R253" i="1"/>
  <c r="AF247" i="1"/>
  <c r="AH247" i="1"/>
  <c r="Q247" i="1"/>
  <c r="R247" i="1"/>
  <c r="AJ247" i="1"/>
  <c r="AF243" i="1"/>
  <c r="AH243" i="1"/>
  <c r="AJ243" i="1"/>
  <c r="AE243" i="1"/>
  <c r="AG243" i="1"/>
  <c r="Q243" i="1"/>
  <c r="R243" i="1"/>
  <c r="AF237" i="1"/>
  <c r="AH237" i="1"/>
  <c r="Q237" i="1"/>
  <c r="R237" i="1"/>
  <c r="AJ237" i="1"/>
  <c r="AF233" i="1"/>
  <c r="AH233" i="1"/>
  <c r="AJ233" i="1"/>
  <c r="AE233" i="1"/>
  <c r="AG233" i="1"/>
  <c r="Q233" i="1"/>
  <c r="R233" i="1"/>
  <c r="AF229" i="1"/>
  <c r="AH229" i="1"/>
  <c r="Q229" i="1"/>
  <c r="R229" i="1"/>
  <c r="AJ229" i="1"/>
  <c r="AJ212" i="1"/>
  <c r="AE212" i="1"/>
  <c r="AG212" i="1"/>
  <c r="Q212" i="1"/>
  <c r="R212" i="1"/>
  <c r="J154" i="1"/>
  <c r="AI154" i="1"/>
  <c r="AD154" i="1"/>
  <c r="R146" i="1"/>
  <c r="AE145" i="1"/>
  <c r="AG145" i="1"/>
  <c r="AJ145" i="1"/>
  <c r="AF145" i="1"/>
  <c r="AH145" i="1"/>
  <c r="Q145" i="1"/>
  <c r="R145" i="1"/>
  <c r="R143" i="1"/>
  <c r="AD126" i="1"/>
  <c r="J126" i="1"/>
  <c r="AI126" i="1"/>
  <c r="R123" i="1"/>
  <c r="Q133" i="1"/>
  <c r="R133" i="1"/>
  <c r="AD130" i="1"/>
  <c r="J130" i="1"/>
  <c r="AI130" i="1"/>
  <c r="AF127" i="1"/>
  <c r="AH127" i="1"/>
  <c r="AJ127" i="1"/>
  <c r="AE127" i="1"/>
  <c r="AG127" i="1"/>
  <c r="AD118" i="1"/>
  <c r="J118" i="1"/>
  <c r="AI118" i="1"/>
  <c r="AD114" i="1"/>
  <c r="J114" i="1"/>
  <c r="AI114" i="1"/>
  <c r="AD108" i="1"/>
  <c r="J108" i="1"/>
  <c r="AI108" i="1"/>
  <c r="AD104" i="1"/>
  <c r="J104" i="1"/>
  <c r="AI104" i="1"/>
  <c r="AD100" i="1"/>
  <c r="J100" i="1"/>
  <c r="AI100" i="1"/>
  <c r="AD96" i="1"/>
  <c r="J96" i="1"/>
  <c r="AI96" i="1"/>
  <c r="AJ93" i="1"/>
  <c r="AE93" i="1"/>
  <c r="AG93" i="1"/>
  <c r="Q93" i="1"/>
  <c r="AF54" i="1"/>
  <c r="AH54" i="1"/>
  <c r="Q54" i="1"/>
  <c r="R54" i="1"/>
  <c r="AJ157" i="1"/>
  <c r="AJ156" i="1"/>
  <c r="AJ153" i="1"/>
  <c r="AJ152" i="1"/>
  <c r="AE152" i="1"/>
  <c r="AG152" i="1"/>
  <c r="Q152" i="1"/>
  <c r="R152" i="1"/>
  <c r="AJ149" i="1"/>
  <c r="AE149" i="1"/>
  <c r="AG149" i="1"/>
  <c r="Q149" i="1"/>
  <c r="R149" i="1"/>
  <c r="AJ142" i="1"/>
  <c r="AJ132" i="1"/>
  <c r="AE132" i="1"/>
  <c r="AG132" i="1"/>
  <c r="Q132" i="1"/>
  <c r="R132" i="1"/>
  <c r="AE131" i="1"/>
  <c r="AG131" i="1"/>
  <c r="AF131" i="1"/>
  <c r="AH131" i="1"/>
  <c r="Q131" i="1"/>
  <c r="R131" i="1"/>
  <c r="AJ131" i="1"/>
  <c r="Q125" i="1"/>
  <c r="R125" i="1"/>
  <c r="AD119" i="1"/>
  <c r="J119" i="1"/>
  <c r="AI119" i="1"/>
  <c r="AD115" i="1"/>
  <c r="J115" i="1"/>
  <c r="AI115" i="1"/>
  <c r="AD109" i="1"/>
  <c r="J109" i="1"/>
  <c r="AI109" i="1"/>
  <c r="AD105" i="1"/>
  <c r="J105" i="1"/>
  <c r="AI105" i="1"/>
  <c r="AD101" i="1"/>
  <c r="J101" i="1"/>
  <c r="AI101" i="1"/>
  <c r="AJ225" i="1"/>
  <c r="AJ224" i="1"/>
  <c r="AJ223" i="1"/>
  <c r="AJ219" i="1"/>
  <c r="AE219" i="1"/>
  <c r="AG219" i="1"/>
  <c r="Q219" i="1"/>
  <c r="R219" i="1"/>
  <c r="AJ218" i="1"/>
  <c r="AE218" i="1"/>
  <c r="AG218" i="1"/>
  <c r="Q218" i="1"/>
  <c r="R218" i="1"/>
  <c r="AJ216" i="1"/>
  <c r="AE216" i="1"/>
  <c r="AG216" i="1"/>
  <c r="Q216" i="1"/>
  <c r="R216" i="1"/>
  <c r="AJ215" i="1"/>
  <c r="AE215" i="1"/>
  <c r="AG215" i="1"/>
  <c r="Q215" i="1"/>
  <c r="R215" i="1"/>
  <c r="AJ213" i="1"/>
  <c r="AE213" i="1"/>
  <c r="AG213" i="1"/>
  <c r="Q213" i="1"/>
  <c r="R213" i="1"/>
  <c r="AJ211" i="1"/>
  <c r="AE211" i="1"/>
  <c r="AG211" i="1"/>
  <c r="Q211" i="1"/>
  <c r="R211" i="1"/>
  <c r="AJ210" i="1"/>
  <c r="AE210" i="1"/>
  <c r="AG210" i="1"/>
  <c r="Q210" i="1"/>
  <c r="R210" i="1"/>
  <c r="AJ209" i="1"/>
  <c r="AE209" i="1"/>
  <c r="AG209" i="1"/>
  <c r="Q209" i="1"/>
  <c r="R209" i="1"/>
  <c r="AJ208" i="1"/>
  <c r="AE208" i="1"/>
  <c r="AG208" i="1"/>
  <c r="Q208" i="1"/>
  <c r="R208" i="1"/>
  <c r="AJ207" i="1"/>
  <c r="AE207" i="1"/>
  <c r="AG207" i="1"/>
  <c r="Q207" i="1"/>
  <c r="R207" i="1"/>
  <c r="AJ203" i="1"/>
  <c r="AJ179" i="1"/>
  <c r="AJ175" i="1"/>
  <c r="AJ171" i="1"/>
  <c r="AJ167" i="1"/>
  <c r="AE167" i="1"/>
  <c r="AG167" i="1"/>
  <c r="Q167" i="1"/>
  <c r="R167" i="1"/>
  <c r="AJ162" i="1"/>
  <c r="AJ158" i="1"/>
  <c r="Q138" i="1"/>
  <c r="R138" i="1"/>
  <c r="R136" i="1"/>
  <c r="R129" i="1"/>
  <c r="AD120" i="1"/>
  <c r="J120" i="1"/>
  <c r="AI120" i="1"/>
  <c r="AD116" i="1"/>
  <c r="J116" i="1"/>
  <c r="AI116" i="1"/>
  <c r="AD110" i="1"/>
  <c r="J110" i="1"/>
  <c r="AI110" i="1"/>
  <c r="AD106" i="1"/>
  <c r="J106" i="1"/>
  <c r="AI106" i="1"/>
  <c r="AD102" i="1"/>
  <c r="J102" i="1"/>
  <c r="AI102" i="1"/>
  <c r="AD98" i="1"/>
  <c r="J98" i="1"/>
  <c r="AI98" i="1"/>
  <c r="AD95" i="1"/>
  <c r="AF92" i="1"/>
  <c r="AH92" i="1"/>
  <c r="AJ92" i="1"/>
  <c r="AE92" i="1"/>
  <c r="AG92" i="1"/>
  <c r="Q92" i="1"/>
  <c r="AD90" i="1"/>
  <c r="J90" i="1"/>
  <c r="AI90" i="1"/>
  <c r="AD86" i="1"/>
  <c r="J86" i="1"/>
  <c r="AI86" i="1"/>
  <c r="AD81" i="1"/>
  <c r="J81" i="1"/>
  <c r="AI81" i="1"/>
  <c r="AD77" i="1"/>
  <c r="J77" i="1"/>
  <c r="AI77" i="1"/>
  <c r="AD72" i="1"/>
  <c r="J72" i="1"/>
  <c r="AI72" i="1"/>
  <c r="AD68" i="1"/>
  <c r="J68" i="1"/>
  <c r="AI68" i="1"/>
  <c r="AD64" i="1"/>
  <c r="J64" i="1"/>
  <c r="AI64" i="1"/>
  <c r="AD60" i="1"/>
  <c r="J60" i="1"/>
  <c r="AI60" i="1"/>
  <c r="R92" i="1"/>
  <c r="AJ128" i="1"/>
  <c r="AE128" i="1"/>
  <c r="AG128" i="1"/>
  <c r="Q128" i="1"/>
  <c r="R128" i="1"/>
  <c r="AJ124" i="1"/>
  <c r="AD97" i="1"/>
  <c r="J93" i="1"/>
  <c r="AI93" i="1"/>
  <c r="AD89" i="1"/>
  <c r="J89" i="1"/>
  <c r="AI89" i="1"/>
  <c r="AD84" i="1"/>
  <c r="J84" i="1"/>
  <c r="AI84" i="1"/>
  <c r="AD80" i="1"/>
  <c r="J80" i="1"/>
  <c r="AI80" i="1"/>
  <c r="AD76" i="1"/>
  <c r="J76" i="1"/>
  <c r="AI76" i="1"/>
  <c r="AD71" i="1"/>
  <c r="J71" i="1"/>
  <c r="AI71" i="1"/>
  <c r="AD67" i="1"/>
  <c r="J67" i="1"/>
  <c r="AI67" i="1"/>
  <c r="AD63" i="1"/>
  <c r="J63" i="1"/>
  <c r="AI63" i="1"/>
  <c r="AD59" i="1"/>
  <c r="J59" i="1"/>
  <c r="AI59" i="1"/>
  <c r="Q53" i="1"/>
  <c r="Q51" i="1"/>
  <c r="R51" i="1"/>
  <c r="Q20" i="1"/>
  <c r="R20" i="1"/>
  <c r="AD88" i="1"/>
  <c r="J88" i="1"/>
  <c r="AI88" i="1"/>
  <c r="AD83" i="1"/>
  <c r="J83" i="1"/>
  <c r="AI83" i="1"/>
  <c r="AD79" i="1"/>
  <c r="J79" i="1"/>
  <c r="AI79" i="1"/>
  <c r="AD75" i="1"/>
  <c r="J75" i="1"/>
  <c r="AI75" i="1"/>
  <c r="AD70" i="1"/>
  <c r="J70" i="1"/>
  <c r="AI70" i="1"/>
  <c r="AD66" i="1"/>
  <c r="J66" i="1"/>
  <c r="AI66" i="1"/>
  <c r="AD62" i="1"/>
  <c r="J62" i="1"/>
  <c r="AI62" i="1"/>
  <c r="AD58" i="1"/>
  <c r="J58" i="1"/>
  <c r="AI58" i="1"/>
  <c r="AF55" i="1"/>
  <c r="AH55" i="1"/>
  <c r="Q55" i="1"/>
  <c r="R55" i="1"/>
  <c r="AJ55" i="1"/>
  <c r="AJ54" i="1"/>
  <c r="AF49" i="1"/>
  <c r="AH49" i="1"/>
  <c r="Q49" i="1"/>
  <c r="AJ49" i="1"/>
  <c r="R27" i="1"/>
  <c r="AE26" i="1"/>
  <c r="AG26" i="1"/>
  <c r="AJ26" i="1"/>
  <c r="AF26" i="1"/>
  <c r="AH26" i="1"/>
  <c r="AD91" i="1"/>
  <c r="J91" i="1"/>
  <c r="AI91" i="1"/>
  <c r="AD87" i="1"/>
  <c r="J87" i="1"/>
  <c r="AI87" i="1"/>
  <c r="AD82" i="1"/>
  <c r="J82" i="1"/>
  <c r="AI82" i="1"/>
  <c r="AD78" i="1"/>
  <c r="J78" i="1"/>
  <c r="AI78" i="1"/>
  <c r="AD73" i="1"/>
  <c r="J73" i="1"/>
  <c r="AI73" i="1"/>
  <c r="AD69" i="1"/>
  <c r="J69" i="1"/>
  <c r="AI69" i="1"/>
  <c r="AD65" i="1"/>
  <c r="J65" i="1"/>
  <c r="AI65" i="1"/>
  <c r="AD61" i="1"/>
  <c r="J61" i="1"/>
  <c r="AI61" i="1"/>
  <c r="AD57" i="1"/>
  <c r="J57" i="1"/>
  <c r="AI57" i="1"/>
  <c r="R53" i="1"/>
  <c r="AD48" i="1"/>
  <c r="J48" i="1"/>
  <c r="AI48" i="1"/>
  <c r="AD44" i="1"/>
  <c r="J44" i="1"/>
  <c r="AI44" i="1"/>
  <c r="AD40" i="1"/>
  <c r="J40" i="1"/>
  <c r="AI40" i="1"/>
  <c r="R34" i="1"/>
  <c r="AJ30" i="1"/>
  <c r="AE30" i="1"/>
  <c r="AG30" i="1"/>
  <c r="AF30" i="1"/>
  <c r="AH30" i="1"/>
  <c r="AD47" i="1"/>
  <c r="J47" i="1"/>
  <c r="AI47" i="1"/>
  <c r="AD43" i="1"/>
  <c r="J43" i="1"/>
  <c r="AI43" i="1"/>
  <c r="AD39" i="1"/>
  <c r="J39" i="1"/>
  <c r="AI39" i="1"/>
  <c r="R38" i="1"/>
  <c r="Q33" i="1"/>
  <c r="Q32" i="1"/>
  <c r="R32" i="1"/>
  <c r="Q29" i="1"/>
  <c r="R29" i="1"/>
  <c r="Q28" i="1"/>
  <c r="R28" i="1"/>
  <c r="Q25" i="1"/>
  <c r="Q22" i="1"/>
  <c r="R22" i="1"/>
  <c r="J49" i="1"/>
  <c r="AI49" i="1"/>
  <c r="R49" i="1"/>
  <c r="AD46" i="1"/>
  <c r="J46" i="1"/>
  <c r="AI46" i="1"/>
  <c r="AD42" i="1"/>
  <c r="J42" i="1"/>
  <c r="AI42" i="1"/>
  <c r="AE37" i="1"/>
  <c r="AG37" i="1"/>
  <c r="R24" i="1"/>
  <c r="AJ53" i="1"/>
  <c r="AJ52" i="1"/>
  <c r="AJ51" i="1"/>
  <c r="AJ50" i="1"/>
  <c r="AD45" i="1"/>
  <c r="J45" i="1"/>
  <c r="AI45" i="1"/>
  <c r="AD41" i="1"/>
  <c r="J41" i="1"/>
  <c r="AI41" i="1"/>
  <c r="Q37" i="1"/>
  <c r="R37" i="1"/>
  <c r="R36" i="1"/>
  <c r="R33" i="1"/>
  <c r="R25" i="1"/>
  <c r="AJ35" i="1"/>
  <c r="AE35" i="1"/>
  <c r="AG35" i="1"/>
  <c r="Q35" i="1"/>
  <c r="R35" i="1"/>
  <c r="AJ31" i="1"/>
  <c r="AE31" i="1"/>
  <c r="AG31" i="1"/>
  <c r="Q31" i="1"/>
  <c r="R31" i="1"/>
  <c r="AJ27" i="1"/>
  <c r="Q21" i="1"/>
  <c r="R21" i="1"/>
  <c r="Q17" i="1"/>
  <c r="R17" i="1"/>
  <c r="Q13" i="1"/>
  <c r="R13" i="1"/>
  <c r="R23" i="1"/>
  <c r="R19" i="1"/>
  <c r="Q18" i="1"/>
  <c r="R18" i="1"/>
  <c r="R15" i="1"/>
  <c r="Q14" i="1"/>
  <c r="R14" i="1"/>
  <c r="R11" i="1"/>
  <c r="Q10" i="1"/>
  <c r="R10" i="1"/>
  <c r="S167" i="1"/>
  <c r="J170" i="2"/>
  <c r="I170" i="2"/>
  <c r="S253" i="1"/>
  <c r="J256" i="2"/>
  <c r="I256" i="2"/>
  <c r="S263" i="1"/>
  <c r="J266" i="2"/>
  <c r="I266" i="2"/>
  <c r="S296" i="1"/>
  <c r="J299" i="2"/>
  <c r="I299" i="2"/>
  <c r="S285" i="1"/>
  <c r="J288" i="2"/>
  <c r="I288" i="2"/>
  <c r="S309" i="1"/>
  <c r="J312" i="2"/>
  <c r="I312" i="2"/>
  <c r="S290" i="1"/>
  <c r="J293" i="2"/>
  <c r="I293" i="2"/>
  <c r="S291" i="1"/>
  <c r="J294" i="2"/>
  <c r="I294" i="2"/>
  <c r="S315" i="1"/>
  <c r="J318" i="2"/>
  <c r="I318" i="2"/>
  <c r="S362" i="1"/>
  <c r="I370" i="2"/>
  <c r="J370" i="2"/>
  <c r="S287" i="1"/>
  <c r="J290" i="2"/>
  <c r="I290" i="2"/>
  <c r="S385" i="1"/>
  <c r="I393" i="2"/>
  <c r="J393" i="2"/>
  <c r="I12" i="2"/>
  <c r="S14" i="1"/>
  <c r="J12" i="2"/>
  <c r="S21" i="1"/>
  <c r="J19" i="2"/>
  <c r="I19" i="2"/>
  <c r="S37" i="1"/>
  <c r="J35" i="2"/>
  <c r="I35" i="2"/>
  <c r="S29" i="1"/>
  <c r="J27" i="2"/>
  <c r="I27" i="2"/>
  <c r="S138" i="1"/>
  <c r="J141" i="2"/>
  <c r="I141" i="2"/>
  <c r="S209" i="1"/>
  <c r="J212" i="2"/>
  <c r="I212" i="2"/>
  <c r="S213" i="1"/>
  <c r="J216" i="2"/>
  <c r="I216" i="2"/>
  <c r="S149" i="1"/>
  <c r="J152" i="2"/>
  <c r="I152" i="2"/>
  <c r="S153" i="1"/>
  <c r="J156" i="2"/>
  <c r="I156" i="2"/>
  <c r="S267" i="1"/>
  <c r="J270" i="2"/>
  <c r="I270" i="2"/>
  <c r="S224" i="1"/>
  <c r="J227" i="2"/>
  <c r="I227" i="2"/>
  <c r="S278" i="1"/>
  <c r="J281" i="2"/>
  <c r="I281" i="2"/>
  <c r="S294" i="1"/>
  <c r="J297" i="2"/>
  <c r="I297" i="2"/>
  <c r="S356" i="1"/>
  <c r="I358" i="2"/>
  <c r="J358" i="2"/>
  <c r="S363" i="1"/>
  <c r="I371" i="2"/>
  <c r="J371" i="2"/>
  <c r="S17" i="1"/>
  <c r="J15" i="2"/>
  <c r="I15" i="2"/>
  <c r="S208" i="1"/>
  <c r="J211" i="2"/>
  <c r="I211" i="2"/>
  <c r="S233" i="1"/>
  <c r="J236" i="2"/>
  <c r="I236" i="2"/>
  <c r="S288" i="1"/>
  <c r="J291" i="2"/>
  <c r="I291" i="2"/>
  <c r="S312" i="1"/>
  <c r="J315" i="2"/>
  <c r="I315" i="2"/>
  <c r="S301" i="1"/>
  <c r="J304" i="2"/>
  <c r="I304" i="2"/>
  <c r="S306" i="1"/>
  <c r="J309" i="2"/>
  <c r="I309" i="2"/>
  <c r="I213" i="2"/>
  <c r="S210" i="1"/>
  <c r="J213" i="2"/>
  <c r="I221" i="2"/>
  <c r="S218" i="1"/>
  <c r="J221" i="2"/>
  <c r="S132" i="1"/>
  <c r="J134" i="2"/>
  <c r="I134" i="2"/>
  <c r="S152" i="1"/>
  <c r="J155" i="2"/>
  <c r="I155" i="2"/>
  <c r="S229" i="1"/>
  <c r="J232" i="2"/>
  <c r="I232" i="2"/>
  <c r="S237" i="1"/>
  <c r="J240" i="2"/>
  <c r="I240" i="2"/>
  <c r="S247" i="1"/>
  <c r="J250" i="2"/>
  <c r="I250" i="2"/>
  <c r="S257" i="1"/>
  <c r="J260" i="2"/>
  <c r="I260" i="2"/>
  <c r="S156" i="1"/>
  <c r="J159" i="2"/>
  <c r="I159" i="2"/>
  <c r="S157" i="1"/>
  <c r="J160" i="2"/>
  <c r="I160" i="2"/>
  <c r="S284" i="1"/>
  <c r="J287" i="2"/>
  <c r="I287" i="2"/>
  <c r="S292" i="1"/>
  <c r="J295" i="2"/>
  <c r="I295" i="2"/>
  <c r="S300" i="1"/>
  <c r="J303" i="2"/>
  <c r="I303" i="2"/>
  <c r="S308" i="1"/>
  <c r="J311" i="2"/>
  <c r="I311" i="2"/>
  <c r="S159" i="1"/>
  <c r="J162" i="2"/>
  <c r="I162" i="2"/>
  <c r="S289" i="1"/>
  <c r="J292" i="2"/>
  <c r="I292" i="2"/>
  <c r="S305" i="1"/>
  <c r="J308" i="2"/>
  <c r="I308" i="2"/>
  <c r="S313" i="1"/>
  <c r="J316" i="2"/>
  <c r="I316" i="2"/>
  <c r="S172" i="1"/>
  <c r="J175" i="2"/>
  <c r="I175" i="2"/>
  <c r="S282" i="1"/>
  <c r="J285" i="2"/>
  <c r="I285" i="2"/>
  <c r="S298" i="1"/>
  <c r="J301" i="2"/>
  <c r="I301" i="2"/>
  <c r="S314" i="1"/>
  <c r="J317" i="2"/>
  <c r="I317" i="2"/>
  <c r="S353" i="1"/>
  <c r="I355" i="2"/>
  <c r="J355" i="2"/>
  <c r="S357" i="1"/>
  <c r="I359" i="2"/>
  <c r="J359" i="2"/>
  <c r="S364" i="1"/>
  <c r="I372" i="2"/>
  <c r="J372" i="2"/>
  <c r="I376" i="2"/>
  <c r="J376" i="2"/>
  <c r="S368" i="1"/>
  <c r="S35" i="1"/>
  <c r="J33" i="2"/>
  <c r="I33" i="2"/>
  <c r="S55" i="1"/>
  <c r="J53" i="2"/>
  <c r="I53" i="2"/>
  <c r="S216" i="1"/>
  <c r="J219" i="2"/>
  <c r="I219" i="2"/>
  <c r="S243" i="1"/>
  <c r="J246" i="2"/>
  <c r="I246" i="2"/>
  <c r="S217" i="1"/>
  <c r="J220" i="2"/>
  <c r="I220" i="2"/>
  <c r="S279" i="1"/>
  <c r="J282" i="2"/>
  <c r="I282" i="2"/>
  <c r="S304" i="1"/>
  <c r="J307" i="2"/>
  <c r="I307" i="2"/>
  <c r="S293" i="1"/>
  <c r="J296" i="2"/>
  <c r="I296" i="2"/>
  <c r="S317" i="1"/>
  <c r="J320" i="2"/>
  <c r="I320" i="2"/>
  <c r="S355" i="1"/>
  <c r="I357" i="2"/>
  <c r="J357" i="2"/>
  <c r="S32" i="1"/>
  <c r="J30" i="2"/>
  <c r="I30" i="2"/>
  <c r="S51" i="1"/>
  <c r="J49" i="2"/>
  <c r="I49" i="2"/>
  <c r="I8" i="2"/>
  <c r="S10" i="1"/>
  <c r="S18" i="1"/>
  <c r="J16" i="2"/>
  <c r="I16" i="2"/>
  <c r="S13" i="1"/>
  <c r="J11" i="2"/>
  <c r="I11" i="2"/>
  <c r="S31" i="1"/>
  <c r="J29" i="2"/>
  <c r="I29" i="2"/>
  <c r="I130" i="2"/>
  <c r="S128" i="1"/>
  <c r="J130" i="2"/>
  <c r="S207" i="1"/>
  <c r="J210" i="2"/>
  <c r="I210" i="2"/>
  <c r="S211" i="1"/>
  <c r="J214" i="2"/>
  <c r="I214" i="2"/>
  <c r="S215" i="1"/>
  <c r="J218" i="2"/>
  <c r="I218" i="2"/>
  <c r="S219" i="1"/>
  <c r="J222" i="2"/>
  <c r="I222" i="2"/>
  <c r="S212" i="1"/>
  <c r="J215" i="2"/>
  <c r="I215" i="2"/>
  <c r="S249" i="1"/>
  <c r="J252" i="2"/>
  <c r="I252" i="2"/>
  <c r="S286" i="1"/>
  <c r="J289" i="2"/>
  <c r="I289" i="2"/>
  <c r="S302" i="1"/>
  <c r="J305" i="2"/>
  <c r="I305" i="2"/>
  <c r="S354" i="1"/>
  <c r="I356" i="2"/>
  <c r="J356" i="2"/>
  <c r="S361" i="1"/>
  <c r="I369" i="2"/>
  <c r="J369" i="2"/>
  <c r="S395" i="1"/>
  <c r="I403" i="2"/>
  <c r="J403" i="2"/>
  <c r="AJ46" i="1"/>
  <c r="AE46" i="1"/>
  <c r="AG46" i="1"/>
  <c r="AF46" i="1"/>
  <c r="AH46" i="1"/>
  <c r="S22" i="1"/>
  <c r="J20" i="2"/>
  <c r="I20" i="2"/>
  <c r="AE69" i="1"/>
  <c r="AG69" i="1"/>
  <c r="AF69" i="1"/>
  <c r="AH69" i="1"/>
  <c r="Q69" i="1"/>
  <c r="AJ69" i="1"/>
  <c r="AE76" i="1"/>
  <c r="AG76" i="1"/>
  <c r="AJ76" i="1"/>
  <c r="AF76" i="1"/>
  <c r="AH76" i="1"/>
  <c r="Q76" i="1"/>
  <c r="AF97" i="1"/>
  <c r="AH97" i="1"/>
  <c r="AJ97" i="1"/>
  <c r="AE97" i="1"/>
  <c r="AG97" i="1"/>
  <c r="AE72" i="1"/>
  <c r="AG72" i="1"/>
  <c r="AF72" i="1"/>
  <c r="AH72" i="1"/>
  <c r="AJ72" i="1"/>
  <c r="AJ90" i="1"/>
  <c r="AE90" i="1"/>
  <c r="AG90" i="1"/>
  <c r="AF90" i="1"/>
  <c r="AH90" i="1"/>
  <c r="AF95" i="1"/>
  <c r="AH95" i="1"/>
  <c r="AJ95" i="1"/>
  <c r="AE95" i="1"/>
  <c r="AG95" i="1"/>
  <c r="S125" i="1"/>
  <c r="J127" i="2"/>
  <c r="I127" i="2"/>
  <c r="S145" i="1"/>
  <c r="J148" i="2"/>
  <c r="I148" i="2"/>
  <c r="S176" i="1"/>
  <c r="J179" i="2"/>
  <c r="I179" i="2"/>
  <c r="S242" i="1"/>
  <c r="J245" i="2"/>
  <c r="I245" i="2"/>
  <c r="S178" i="1"/>
  <c r="J181" i="2"/>
  <c r="I181" i="2"/>
  <c r="S192" i="1"/>
  <c r="J195" i="2"/>
  <c r="I195" i="2"/>
  <c r="S196" i="1"/>
  <c r="J199" i="2"/>
  <c r="I199" i="2"/>
  <c r="S220" i="1"/>
  <c r="J223" i="2"/>
  <c r="I223" i="2"/>
  <c r="S271" i="1"/>
  <c r="J274" i="2"/>
  <c r="I274" i="2"/>
  <c r="S142" i="1"/>
  <c r="J145" i="2"/>
  <c r="I145" i="2"/>
  <c r="S274" i="1"/>
  <c r="J277" i="2"/>
  <c r="I277" i="2"/>
  <c r="AE160" i="1"/>
  <c r="AG160" i="1"/>
  <c r="AF160" i="1"/>
  <c r="AH160" i="1"/>
  <c r="AJ160" i="1"/>
  <c r="I209" i="2"/>
  <c r="S206" i="1"/>
  <c r="J209" i="2"/>
  <c r="S297" i="1"/>
  <c r="J300" i="2"/>
  <c r="I300" i="2"/>
  <c r="S336" i="1"/>
  <c r="I340" i="2"/>
  <c r="J340" i="2"/>
  <c r="S340" i="1"/>
  <c r="I344" i="2"/>
  <c r="J344" i="2"/>
  <c r="S344" i="1"/>
  <c r="I348" i="2"/>
  <c r="J348" i="2"/>
  <c r="AJ401" i="1"/>
  <c r="AE401" i="1"/>
  <c r="AG401" i="1"/>
  <c r="AF401" i="1"/>
  <c r="AH401" i="1"/>
  <c r="AE413" i="1"/>
  <c r="AG413" i="1"/>
  <c r="AJ413" i="1"/>
  <c r="AF413" i="1"/>
  <c r="AH413" i="1"/>
  <c r="S310" i="1"/>
  <c r="J313" i="2"/>
  <c r="I313" i="2"/>
  <c r="AJ402" i="1"/>
  <c r="AE402" i="1"/>
  <c r="AG402" i="1"/>
  <c r="AF402" i="1"/>
  <c r="AH402" i="1"/>
  <c r="S373" i="1"/>
  <c r="I381" i="2"/>
  <c r="J381" i="2"/>
  <c r="S389" i="1"/>
  <c r="I397" i="2"/>
  <c r="J397" i="2"/>
  <c r="AJ404" i="1"/>
  <c r="AE404" i="1"/>
  <c r="AG404" i="1"/>
  <c r="AF404" i="1"/>
  <c r="AH404" i="1"/>
  <c r="S24" i="1"/>
  <c r="J22" i="2"/>
  <c r="I22" i="2"/>
  <c r="S49" i="1"/>
  <c r="J47" i="2"/>
  <c r="I47" i="2"/>
  <c r="AE62" i="1"/>
  <c r="AG62" i="1"/>
  <c r="AJ62" i="1"/>
  <c r="AF62" i="1"/>
  <c r="AH62" i="1"/>
  <c r="AE70" i="1"/>
  <c r="AG70" i="1"/>
  <c r="AJ70" i="1"/>
  <c r="AF70" i="1"/>
  <c r="AH70" i="1"/>
  <c r="AJ79" i="1"/>
  <c r="AE79" i="1"/>
  <c r="AG79" i="1"/>
  <c r="AF79" i="1"/>
  <c r="AH79" i="1"/>
  <c r="AJ88" i="1"/>
  <c r="AE88" i="1"/>
  <c r="AG88" i="1"/>
  <c r="AF88" i="1"/>
  <c r="AH88" i="1"/>
  <c r="AJ102" i="1"/>
  <c r="AE102" i="1"/>
  <c r="AG102" i="1"/>
  <c r="AF102" i="1"/>
  <c r="AH102" i="1"/>
  <c r="AJ110" i="1"/>
  <c r="AE110" i="1"/>
  <c r="AG110" i="1"/>
  <c r="AF110" i="1"/>
  <c r="AH110" i="1"/>
  <c r="AE120" i="1"/>
  <c r="AG120" i="1"/>
  <c r="AF120" i="1"/>
  <c r="AH120" i="1"/>
  <c r="Q120" i="1"/>
  <c r="R120" i="1"/>
  <c r="AJ120" i="1"/>
  <c r="S136" i="1"/>
  <c r="J139" i="2"/>
  <c r="I139" i="2"/>
  <c r="AJ105" i="1"/>
  <c r="AE105" i="1"/>
  <c r="AG105" i="1"/>
  <c r="AF105" i="1"/>
  <c r="AH105" i="1"/>
  <c r="AE115" i="1"/>
  <c r="AG115" i="1"/>
  <c r="AF115" i="1"/>
  <c r="AH115" i="1"/>
  <c r="Q115" i="1"/>
  <c r="R115" i="1"/>
  <c r="AJ115" i="1"/>
  <c r="S54" i="1"/>
  <c r="J52" i="2"/>
  <c r="I52" i="2"/>
  <c r="AJ104" i="1"/>
  <c r="AE104" i="1"/>
  <c r="AG104" i="1"/>
  <c r="AF104" i="1"/>
  <c r="AH104" i="1"/>
  <c r="AF114" i="1"/>
  <c r="AH114" i="1"/>
  <c r="AJ114" i="1"/>
  <c r="AE114" i="1"/>
  <c r="AG114" i="1"/>
  <c r="Q127" i="1"/>
  <c r="R127" i="1"/>
  <c r="AE130" i="1"/>
  <c r="AG130" i="1"/>
  <c r="AF130" i="1"/>
  <c r="AH130" i="1"/>
  <c r="Q130" i="1"/>
  <c r="R130" i="1"/>
  <c r="AJ130" i="1"/>
  <c r="Q174" i="1"/>
  <c r="R174" i="1"/>
  <c r="Q187" i="1"/>
  <c r="R187" i="1"/>
  <c r="Q191" i="1"/>
  <c r="R191" i="1"/>
  <c r="Q195" i="1"/>
  <c r="R195" i="1"/>
  <c r="Q245" i="1"/>
  <c r="R245" i="1"/>
  <c r="Q255" i="1"/>
  <c r="R255" i="1"/>
  <c r="AF165" i="1"/>
  <c r="AH165" i="1"/>
  <c r="AJ165" i="1"/>
  <c r="AE165" i="1"/>
  <c r="AG165" i="1"/>
  <c r="Q254" i="1"/>
  <c r="R254" i="1"/>
  <c r="Q258" i="1"/>
  <c r="R258" i="1"/>
  <c r="S281" i="1"/>
  <c r="J284" i="2"/>
  <c r="I284" i="2"/>
  <c r="S321" i="1"/>
  <c r="J324" i="2"/>
  <c r="I324" i="2"/>
  <c r="R325" i="1"/>
  <c r="AF99" i="1"/>
  <c r="AH99" i="1"/>
  <c r="AJ99" i="1"/>
  <c r="AE99" i="1"/>
  <c r="AG99" i="1"/>
  <c r="AJ150" i="1"/>
  <c r="AE150" i="1"/>
  <c r="AG150" i="1"/>
  <c r="AF150" i="1"/>
  <c r="AH150" i="1"/>
  <c r="Q181" i="1"/>
  <c r="R181" i="1"/>
  <c r="S234" i="1"/>
  <c r="J237" i="2"/>
  <c r="I237" i="2"/>
  <c r="S266" i="1"/>
  <c r="J269" i="2"/>
  <c r="I269" i="2"/>
  <c r="Q324" i="1"/>
  <c r="R324" i="1"/>
  <c r="S337" i="1"/>
  <c r="I341" i="2"/>
  <c r="J341" i="2"/>
  <c r="S341" i="1"/>
  <c r="I345" i="2"/>
  <c r="J345" i="2"/>
  <c r="S345" i="1"/>
  <c r="I349" i="2"/>
  <c r="J349" i="2"/>
  <c r="Q320" i="1"/>
  <c r="AF107" i="1"/>
  <c r="AH107" i="1"/>
  <c r="AJ107" i="1"/>
  <c r="AE107" i="1"/>
  <c r="AG107" i="1"/>
  <c r="S269" i="1"/>
  <c r="J272" i="2"/>
  <c r="I272" i="2"/>
  <c r="AF403" i="1"/>
  <c r="AH403" i="1"/>
  <c r="AJ403" i="1"/>
  <c r="AE403" i="1"/>
  <c r="AG403" i="1"/>
  <c r="Q403" i="1"/>
  <c r="R403" i="1"/>
  <c r="S261" i="1"/>
  <c r="J264" i="2"/>
  <c r="I264" i="2"/>
  <c r="Q299" i="1"/>
  <c r="R299" i="1"/>
  <c r="Q326" i="1"/>
  <c r="R326" i="1"/>
  <c r="AF399" i="1"/>
  <c r="AH399" i="1"/>
  <c r="AJ399" i="1"/>
  <c r="AE399" i="1"/>
  <c r="AG399" i="1"/>
  <c r="Q399" i="1"/>
  <c r="AE182" i="1"/>
  <c r="AG182" i="1"/>
  <c r="AF182" i="1"/>
  <c r="AH182" i="1"/>
  <c r="AJ182" i="1"/>
  <c r="I378" i="2"/>
  <c r="J378" i="2"/>
  <c r="S370" i="1"/>
  <c r="Q381" i="1"/>
  <c r="R381" i="1"/>
  <c r="Q391" i="1"/>
  <c r="R391" i="1"/>
  <c r="I382" i="2"/>
  <c r="J382" i="2"/>
  <c r="S374" i="1"/>
  <c r="I390" i="2"/>
  <c r="J390" i="2"/>
  <c r="S382" i="1"/>
  <c r="I398" i="2"/>
  <c r="J398" i="2"/>
  <c r="S390" i="1"/>
  <c r="Q369" i="1"/>
  <c r="R369" i="1"/>
  <c r="I386" i="2"/>
  <c r="J386" i="2"/>
  <c r="S378" i="1"/>
  <c r="AJ400" i="1"/>
  <c r="AE400" i="1"/>
  <c r="AG400" i="1"/>
  <c r="AF400" i="1"/>
  <c r="AH400" i="1"/>
  <c r="Q377" i="1"/>
  <c r="R377" i="1"/>
  <c r="I404" i="2"/>
  <c r="J404" i="2"/>
  <c r="S396" i="1"/>
  <c r="Q417" i="1"/>
  <c r="R417" i="1"/>
  <c r="S23" i="1"/>
  <c r="J21" i="2"/>
  <c r="I21" i="2"/>
  <c r="S25" i="1"/>
  <c r="J23" i="2"/>
  <c r="I23" i="2"/>
  <c r="S38" i="1"/>
  <c r="J36" i="2"/>
  <c r="I36" i="2"/>
  <c r="AF44" i="1"/>
  <c r="AH44" i="1"/>
  <c r="AJ44" i="1"/>
  <c r="AE44" i="1"/>
  <c r="AG44" i="1"/>
  <c r="S53" i="1"/>
  <c r="J51" i="2"/>
  <c r="I51" i="2"/>
  <c r="AF78" i="1"/>
  <c r="AH78" i="1"/>
  <c r="AJ78" i="1"/>
  <c r="AE78" i="1"/>
  <c r="AG78" i="1"/>
  <c r="AE59" i="1"/>
  <c r="AG59" i="1"/>
  <c r="AJ59" i="1"/>
  <c r="AF59" i="1"/>
  <c r="AH59" i="1"/>
  <c r="Q59" i="1"/>
  <c r="AE67" i="1"/>
  <c r="AG67" i="1"/>
  <c r="AJ67" i="1"/>
  <c r="AF67" i="1"/>
  <c r="AH67" i="1"/>
  <c r="Q67" i="1"/>
  <c r="R67" i="1"/>
  <c r="AJ84" i="1"/>
  <c r="AE84" i="1"/>
  <c r="AG84" i="1"/>
  <c r="AF84" i="1"/>
  <c r="AH84" i="1"/>
  <c r="AE64" i="1"/>
  <c r="AG64" i="1"/>
  <c r="AF64" i="1"/>
  <c r="AH64" i="1"/>
  <c r="AJ64" i="1"/>
  <c r="AF81" i="1"/>
  <c r="AH81" i="1"/>
  <c r="AJ81" i="1"/>
  <c r="AE81" i="1"/>
  <c r="AG81" i="1"/>
  <c r="S129" i="1"/>
  <c r="J131" i="2"/>
  <c r="I131" i="2"/>
  <c r="AJ96" i="1"/>
  <c r="AE96" i="1"/>
  <c r="AG96" i="1"/>
  <c r="AF96" i="1"/>
  <c r="AH96" i="1"/>
  <c r="S123" i="1"/>
  <c r="J125" i="2"/>
  <c r="I125" i="2"/>
  <c r="AE154" i="1"/>
  <c r="AG154" i="1"/>
  <c r="AJ154" i="1"/>
  <c r="AF154" i="1"/>
  <c r="AH154" i="1"/>
  <c r="Q154" i="1"/>
  <c r="R154" i="1"/>
  <c r="AJ113" i="1"/>
  <c r="AE113" i="1"/>
  <c r="AG113" i="1"/>
  <c r="AF113" i="1"/>
  <c r="AH113" i="1"/>
  <c r="S144" i="1"/>
  <c r="J147" i="2"/>
  <c r="I147" i="2"/>
  <c r="S232" i="1"/>
  <c r="J235" i="2"/>
  <c r="I235" i="2"/>
  <c r="S250" i="1"/>
  <c r="J253" i="2"/>
  <c r="I253" i="2"/>
  <c r="S161" i="1"/>
  <c r="J164" i="2"/>
  <c r="I164" i="2"/>
  <c r="S188" i="1"/>
  <c r="J191" i="2"/>
  <c r="I191" i="2"/>
  <c r="AF201" i="1"/>
  <c r="AH201" i="1"/>
  <c r="AJ201" i="1"/>
  <c r="AE201" i="1"/>
  <c r="AG201" i="1"/>
  <c r="R320" i="1"/>
  <c r="S330" i="1"/>
  <c r="J333" i="2"/>
  <c r="I333" i="2"/>
  <c r="AE177" i="1"/>
  <c r="AG177" i="1"/>
  <c r="AF177" i="1"/>
  <c r="AH177" i="1"/>
  <c r="AJ177" i="1"/>
  <c r="I217" i="2"/>
  <c r="S214" i="1"/>
  <c r="J217" i="2"/>
  <c r="S240" i="1"/>
  <c r="J243" i="2"/>
  <c r="I243" i="2"/>
  <c r="I394" i="2"/>
  <c r="J394" i="2"/>
  <c r="S386" i="1"/>
  <c r="I380" i="2"/>
  <c r="J380" i="2"/>
  <c r="S372" i="1"/>
  <c r="S418" i="1"/>
  <c r="I427" i="2"/>
  <c r="J427" i="2"/>
  <c r="S33" i="1"/>
  <c r="J31" i="2"/>
  <c r="I31" i="2"/>
  <c r="AJ42" i="1"/>
  <c r="AE42" i="1"/>
  <c r="AG42" i="1"/>
  <c r="AF42" i="1"/>
  <c r="AH42" i="1"/>
  <c r="S28" i="1"/>
  <c r="J26" i="2"/>
  <c r="I26" i="2"/>
  <c r="AE39" i="1"/>
  <c r="AG39" i="1"/>
  <c r="AJ39" i="1"/>
  <c r="AF39" i="1"/>
  <c r="AH39" i="1"/>
  <c r="Q39" i="1"/>
  <c r="R39" i="1"/>
  <c r="AJ40" i="1"/>
  <c r="AE40" i="1"/>
  <c r="AG40" i="1"/>
  <c r="AF40" i="1"/>
  <c r="AH40" i="1"/>
  <c r="AE57" i="1"/>
  <c r="AG57" i="1"/>
  <c r="AF57" i="1"/>
  <c r="AH57" i="1"/>
  <c r="AJ57" i="1"/>
  <c r="AE73" i="1"/>
  <c r="AG73" i="1"/>
  <c r="AF73" i="1"/>
  <c r="AH73" i="1"/>
  <c r="Q73" i="1"/>
  <c r="R73" i="1"/>
  <c r="AJ73" i="1"/>
  <c r="AJ91" i="1"/>
  <c r="AE91" i="1"/>
  <c r="AG91" i="1"/>
  <c r="AF91" i="1"/>
  <c r="AH91" i="1"/>
  <c r="S27" i="1"/>
  <c r="J25" i="2"/>
  <c r="I25" i="2"/>
  <c r="AE71" i="1"/>
  <c r="AG71" i="1"/>
  <c r="AJ71" i="1"/>
  <c r="AF71" i="1"/>
  <c r="AH71" i="1"/>
  <c r="AJ89" i="1"/>
  <c r="AE89" i="1"/>
  <c r="AG89" i="1"/>
  <c r="AF89" i="1"/>
  <c r="AH89" i="1"/>
  <c r="AE60" i="1"/>
  <c r="AG60" i="1"/>
  <c r="AF60" i="1"/>
  <c r="AH60" i="1"/>
  <c r="Q60" i="1"/>
  <c r="R60" i="1"/>
  <c r="AJ60" i="1"/>
  <c r="AF77" i="1"/>
  <c r="AH77" i="1"/>
  <c r="AJ77" i="1"/>
  <c r="AE77" i="1"/>
  <c r="AG77" i="1"/>
  <c r="S131" i="1"/>
  <c r="J133" i="2"/>
  <c r="I133" i="2"/>
  <c r="AF126" i="1"/>
  <c r="AH126" i="1"/>
  <c r="AJ126" i="1"/>
  <c r="AE126" i="1"/>
  <c r="AG126" i="1"/>
  <c r="S236" i="1"/>
  <c r="J239" i="2"/>
  <c r="I239" i="2"/>
  <c r="Q246" i="1"/>
  <c r="R246" i="1"/>
  <c r="S194" i="1"/>
  <c r="J197" i="2"/>
  <c r="I197" i="2"/>
  <c r="S235" i="1"/>
  <c r="J238" i="2"/>
  <c r="I238" i="2"/>
  <c r="Q248" i="1"/>
  <c r="R248" i="1"/>
  <c r="S259" i="1"/>
  <c r="J262" i="2"/>
  <c r="I262" i="2"/>
  <c r="S275" i="1"/>
  <c r="J278" i="2"/>
  <c r="I278" i="2"/>
  <c r="R332" i="1"/>
  <c r="AE169" i="1"/>
  <c r="AG169" i="1"/>
  <c r="AF169" i="1"/>
  <c r="AH169" i="1"/>
  <c r="Q169" i="1"/>
  <c r="R169" i="1"/>
  <c r="AJ169" i="1"/>
  <c r="S265" i="1"/>
  <c r="J268" i="2"/>
  <c r="I268" i="2"/>
  <c r="S280" i="1"/>
  <c r="J283" i="2"/>
  <c r="I283" i="2"/>
  <c r="Q230" i="1"/>
  <c r="R230" i="1"/>
  <c r="S273" i="1"/>
  <c r="J276" i="2"/>
  <c r="I276" i="2"/>
  <c r="S311" i="1"/>
  <c r="J314" i="2"/>
  <c r="I314" i="2"/>
  <c r="S338" i="1"/>
  <c r="I342" i="2"/>
  <c r="J342" i="2"/>
  <c r="S342" i="1"/>
  <c r="I346" i="2"/>
  <c r="J346" i="2"/>
  <c r="S346" i="1"/>
  <c r="I350" i="2"/>
  <c r="J350" i="2"/>
  <c r="AJ405" i="1"/>
  <c r="AE405" i="1"/>
  <c r="AG405" i="1"/>
  <c r="AF405" i="1"/>
  <c r="AH405" i="1"/>
  <c r="Q303" i="1"/>
  <c r="R303" i="1"/>
  <c r="Q318" i="1"/>
  <c r="Q268" i="1"/>
  <c r="R268" i="1"/>
  <c r="S270" i="1"/>
  <c r="J273" i="2"/>
  <c r="I273" i="2"/>
  <c r="Q319" i="1"/>
  <c r="AJ408" i="1"/>
  <c r="AE408" i="1"/>
  <c r="AG408" i="1"/>
  <c r="AF408" i="1"/>
  <c r="AH408" i="1"/>
  <c r="Q329" i="1"/>
  <c r="Q260" i="1"/>
  <c r="R260" i="1"/>
  <c r="Q283" i="1"/>
  <c r="R283" i="1"/>
  <c r="Q322" i="1"/>
  <c r="R322" i="1"/>
  <c r="S124" i="1"/>
  <c r="J126" i="2"/>
  <c r="I126" i="2"/>
  <c r="I400" i="2"/>
  <c r="J400" i="2"/>
  <c r="S392" i="1"/>
  <c r="Q383" i="1"/>
  <c r="R383" i="1"/>
  <c r="I396" i="2"/>
  <c r="J396" i="2"/>
  <c r="S388" i="1"/>
  <c r="Q416" i="1"/>
  <c r="R416" i="1"/>
  <c r="AE410" i="1"/>
  <c r="AG410" i="1"/>
  <c r="AJ410" i="1"/>
  <c r="AF410" i="1"/>
  <c r="AH410" i="1"/>
  <c r="S15" i="1"/>
  <c r="J13" i="2"/>
  <c r="I13" i="2"/>
  <c r="AF45" i="1"/>
  <c r="AH45" i="1"/>
  <c r="AJ45" i="1"/>
  <c r="AE45" i="1"/>
  <c r="AG45" i="1"/>
  <c r="AJ43" i="1"/>
  <c r="AE43" i="1"/>
  <c r="AG43" i="1"/>
  <c r="AF43" i="1"/>
  <c r="AH43" i="1"/>
  <c r="S34" i="1"/>
  <c r="J32" i="2"/>
  <c r="I32" i="2"/>
  <c r="AE61" i="1"/>
  <c r="AG61" i="1"/>
  <c r="AF61" i="1"/>
  <c r="AH61" i="1"/>
  <c r="Q61" i="1"/>
  <c r="AJ61" i="1"/>
  <c r="AJ87" i="1"/>
  <c r="AE87" i="1"/>
  <c r="AG87" i="1"/>
  <c r="AF87" i="1"/>
  <c r="AH87" i="1"/>
  <c r="S92" i="1"/>
  <c r="J93" i="2"/>
  <c r="I93" i="2"/>
  <c r="S155" i="1"/>
  <c r="J158" i="2"/>
  <c r="I158" i="2"/>
  <c r="I374" i="2"/>
  <c r="J374" i="2"/>
  <c r="S366" i="1"/>
  <c r="I384" i="2"/>
  <c r="J384" i="2"/>
  <c r="S376" i="1"/>
  <c r="I406" i="2"/>
  <c r="J406" i="2"/>
  <c r="S398" i="1"/>
  <c r="S11" i="1"/>
  <c r="J9" i="2"/>
  <c r="I9" i="2"/>
  <c r="S19" i="1"/>
  <c r="J17" i="2"/>
  <c r="I17" i="2"/>
  <c r="AF41" i="1"/>
  <c r="AH41" i="1"/>
  <c r="AJ41" i="1"/>
  <c r="AE41" i="1"/>
  <c r="AG41" i="1"/>
  <c r="AJ47" i="1"/>
  <c r="AE47" i="1"/>
  <c r="AG47" i="1"/>
  <c r="AF47" i="1"/>
  <c r="AH47" i="1"/>
  <c r="AE48" i="1"/>
  <c r="AG48" i="1"/>
  <c r="AF48" i="1"/>
  <c r="AH48" i="1"/>
  <c r="AJ48" i="1"/>
  <c r="AE65" i="1"/>
  <c r="AG65" i="1"/>
  <c r="AF65" i="1"/>
  <c r="AH65" i="1"/>
  <c r="AJ65" i="1"/>
  <c r="AE82" i="1"/>
  <c r="AG82" i="1"/>
  <c r="AF82" i="1"/>
  <c r="AH82" i="1"/>
  <c r="Q82" i="1"/>
  <c r="R82" i="1"/>
  <c r="AJ82" i="1"/>
  <c r="S20" i="1"/>
  <c r="J18" i="2"/>
  <c r="I18" i="2"/>
  <c r="AE63" i="1"/>
  <c r="AG63" i="1"/>
  <c r="AJ63" i="1"/>
  <c r="AF63" i="1"/>
  <c r="AH63" i="1"/>
  <c r="Q63" i="1"/>
  <c r="R63" i="1"/>
  <c r="AJ80" i="1"/>
  <c r="AE80" i="1"/>
  <c r="AG80" i="1"/>
  <c r="AF80" i="1"/>
  <c r="AH80" i="1"/>
  <c r="AE68" i="1"/>
  <c r="AG68" i="1"/>
  <c r="AF68" i="1"/>
  <c r="AH68" i="1"/>
  <c r="AJ68" i="1"/>
  <c r="AF86" i="1"/>
  <c r="AH86" i="1"/>
  <c r="AJ86" i="1"/>
  <c r="AE86" i="1"/>
  <c r="AG86" i="1"/>
  <c r="S133" i="1"/>
  <c r="J135" i="2"/>
  <c r="I135" i="2"/>
  <c r="AJ103" i="1"/>
  <c r="AE103" i="1"/>
  <c r="AG103" i="1"/>
  <c r="AF103" i="1"/>
  <c r="AH103" i="1"/>
  <c r="Q228" i="1"/>
  <c r="R228" i="1"/>
  <c r="S256" i="1"/>
  <c r="J259" i="2"/>
  <c r="I259" i="2"/>
  <c r="S170" i="1"/>
  <c r="J173" i="2"/>
  <c r="I173" i="2"/>
  <c r="Q186" i="1"/>
  <c r="R186" i="1"/>
  <c r="Q190" i="1"/>
  <c r="R190" i="1"/>
  <c r="R318" i="1"/>
  <c r="S36" i="1"/>
  <c r="J34" i="2"/>
  <c r="I34" i="2"/>
  <c r="Q30" i="1"/>
  <c r="R30" i="1"/>
  <c r="R61" i="1"/>
  <c r="R69" i="1"/>
  <c r="Q26" i="1"/>
  <c r="R26" i="1"/>
  <c r="AE58" i="1"/>
  <c r="AG58" i="1"/>
  <c r="AJ58" i="1"/>
  <c r="AF58" i="1"/>
  <c r="AH58" i="1"/>
  <c r="AE66" i="1"/>
  <c r="AG66" i="1"/>
  <c r="AJ66" i="1"/>
  <c r="AF66" i="1"/>
  <c r="AH66" i="1"/>
  <c r="Q66" i="1"/>
  <c r="R66" i="1"/>
  <c r="AE75" i="1"/>
  <c r="AG75" i="1"/>
  <c r="AJ75" i="1"/>
  <c r="AF75" i="1"/>
  <c r="AH75" i="1"/>
  <c r="Q75" i="1"/>
  <c r="R75" i="1"/>
  <c r="AJ83" i="1"/>
  <c r="AE83" i="1"/>
  <c r="AG83" i="1"/>
  <c r="AF83" i="1"/>
  <c r="AH83" i="1"/>
  <c r="R59" i="1"/>
  <c r="R76" i="1"/>
  <c r="R93" i="1"/>
  <c r="AJ98" i="1"/>
  <c r="AE98" i="1"/>
  <c r="AG98" i="1"/>
  <c r="AF98" i="1"/>
  <c r="AH98" i="1"/>
  <c r="AJ106" i="1"/>
  <c r="AE106" i="1"/>
  <c r="AG106" i="1"/>
  <c r="AF106" i="1"/>
  <c r="AH106" i="1"/>
  <c r="AF116" i="1"/>
  <c r="AH116" i="1"/>
  <c r="AJ116" i="1"/>
  <c r="AE116" i="1"/>
  <c r="AG116" i="1"/>
  <c r="AF101" i="1"/>
  <c r="AH101" i="1"/>
  <c r="AJ101" i="1"/>
  <c r="AE101" i="1"/>
  <c r="AG101" i="1"/>
  <c r="AJ109" i="1"/>
  <c r="AE109" i="1"/>
  <c r="AG109" i="1"/>
  <c r="AF109" i="1"/>
  <c r="AH109" i="1"/>
  <c r="AE119" i="1"/>
  <c r="AG119" i="1"/>
  <c r="AF119" i="1"/>
  <c r="AH119" i="1"/>
  <c r="AJ119" i="1"/>
  <c r="AJ100" i="1"/>
  <c r="AE100" i="1"/>
  <c r="AG100" i="1"/>
  <c r="AF100" i="1"/>
  <c r="AH100" i="1"/>
  <c r="AF108" i="1"/>
  <c r="AH108" i="1"/>
  <c r="AJ108" i="1"/>
  <c r="AE108" i="1"/>
  <c r="AG108" i="1"/>
  <c r="AE118" i="1"/>
  <c r="AG118" i="1"/>
  <c r="AF118" i="1"/>
  <c r="AH118" i="1"/>
  <c r="Q118" i="1"/>
  <c r="R118" i="1"/>
  <c r="AJ118" i="1"/>
  <c r="S143" i="1"/>
  <c r="J146" i="2"/>
  <c r="I146" i="2"/>
  <c r="S146" i="1"/>
  <c r="J149" i="2"/>
  <c r="I149" i="2"/>
  <c r="Q151" i="1"/>
  <c r="R151" i="1"/>
  <c r="S139" i="1"/>
  <c r="J142" i="2"/>
  <c r="I142" i="2"/>
  <c r="Q166" i="1"/>
  <c r="R166" i="1"/>
  <c r="Q183" i="1"/>
  <c r="R183" i="1"/>
  <c r="Q189" i="1"/>
  <c r="R189" i="1"/>
  <c r="Q193" i="1"/>
  <c r="R193" i="1"/>
  <c r="Q231" i="1"/>
  <c r="R231" i="1"/>
  <c r="Q241" i="1"/>
  <c r="R241" i="1"/>
  <c r="Q168" i="1"/>
  <c r="R168" i="1"/>
  <c r="S262" i="1"/>
  <c r="J265" i="2"/>
  <c r="I265" i="2"/>
  <c r="R319" i="1"/>
  <c r="R323" i="1"/>
  <c r="R329" i="1"/>
  <c r="S333" i="1"/>
  <c r="J336" i="2"/>
  <c r="I336" i="2"/>
  <c r="AE117" i="1"/>
  <c r="AG117" i="1"/>
  <c r="AF117" i="1"/>
  <c r="AH117" i="1"/>
  <c r="AJ117" i="1"/>
  <c r="Q264" i="1"/>
  <c r="R264" i="1"/>
  <c r="Q307" i="1"/>
  <c r="R307" i="1"/>
  <c r="S339" i="1"/>
  <c r="I343" i="2"/>
  <c r="J343" i="2"/>
  <c r="S343" i="1"/>
  <c r="I347" i="2"/>
  <c r="J347" i="2"/>
  <c r="S347" i="1"/>
  <c r="I351" i="2"/>
  <c r="J351" i="2"/>
  <c r="Q163" i="1"/>
  <c r="R163" i="1"/>
  <c r="Q295" i="1"/>
  <c r="R295" i="1"/>
  <c r="Q331" i="1"/>
  <c r="R331" i="1"/>
  <c r="R399" i="1"/>
  <c r="AF409" i="1"/>
  <c r="AH409" i="1"/>
  <c r="AJ409" i="1"/>
  <c r="AE409" i="1"/>
  <c r="AG409" i="1"/>
  <c r="AE173" i="1"/>
  <c r="AG173" i="1"/>
  <c r="AF173" i="1"/>
  <c r="AH173" i="1"/>
  <c r="Q173" i="1"/>
  <c r="R173" i="1"/>
  <c r="AJ173" i="1"/>
  <c r="Q244" i="1"/>
  <c r="R244" i="1"/>
  <c r="I392" i="2"/>
  <c r="J392" i="2"/>
  <c r="S384" i="1"/>
  <c r="Q397" i="1"/>
  <c r="R397" i="1"/>
  <c r="I402" i="2"/>
  <c r="J402" i="2"/>
  <c r="S394" i="1"/>
  <c r="Q367" i="1"/>
  <c r="R367" i="1"/>
  <c r="Q371" i="1"/>
  <c r="R371" i="1"/>
  <c r="Q379" i="1"/>
  <c r="R379" i="1"/>
  <c r="Q387" i="1"/>
  <c r="R387" i="1"/>
  <c r="Q365" i="1"/>
  <c r="R365" i="1"/>
  <c r="Q375" i="1"/>
  <c r="R375" i="1"/>
  <c r="I388" i="2"/>
  <c r="J388" i="2"/>
  <c r="S380" i="1"/>
  <c r="Q393" i="1"/>
  <c r="R393" i="1"/>
  <c r="Q414" i="1"/>
  <c r="R414" i="1"/>
  <c r="S169" i="1"/>
  <c r="J172" i="2"/>
  <c r="I172" i="2"/>
  <c r="S154" i="1"/>
  <c r="J157" i="2"/>
  <c r="I157" i="2"/>
  <c r="S322" i="1"/>
  <c r="J325" i="2"/>
  <c r="I325" i="2"/>
  <c r="S67" i="1"/>
  <c r="J66" i="2"/>
  <c r="I66" i="2"/>
  <c r="S326" i="1"/>
  <c r="J329" i="2"/>
  <c r="I329" i="2"/>
  <c r="S324" i="1"/>
  <c r="J327" i="2"/>
  <c r="I327" i="2"/>
  <c r="S173" i="1"/>
  <c r="J176" i="2"/>
  <c r="I176" i="2"/>
  <c r="S82" i="1"/>
  <c r="J82" i="2"/>
  <c r="I82" i="2"/>
  <c r="S60" i="1"/>
  <c r="J59" i="2"/>
  <c r="I59" i="2"/>
  <c r="S115" i="1"/>
  <c r="J117" i="2"/>
  <c r="I117" i="2"/>
  <c r="S120" i="1"/>
  <c r="J122" i="2"/>
  <c r="I122" i="2"/>
  <c r="S75" i="1"/>
  <c r="J75" i="2"/>
  <c r="I75" i="2"/>
  <c r="S63" i="1"/>
  <c r="J62" i="2"/>
  <c r="I62" i="2"/>
  <c r="S331" i="1"/>
  <c r="J334" i="2"/>
  <c r="I334" i="2"/>
  <c r="S118" i="1"/>
  <c r="J120" i="2"/>
  <c r="I120" i="2"/>
  <c r="S66" i="1"/>
  <c r="J65" i="2"/>
  <c r="I65" i="2"/>
  <c r="S73" i="1"/>
  <c r="J72" i="2"/>
  <c r="I72" i="2"/>
  <c r="S39" i="1"/>
  <c r="J37" i="2"/>
  <c r="I37" i="2"/>
  <c r="S130" i="1"/>
  <c r="J132" i="2"/>
  <c r="I132" i="2"/>
  <c r="S371" i="1"/>
  <c r="I379" i="2"/>
  <c r="J379" i="2"/>
  <c r="S193" i="1"/>
  <c r="J196" i="2"/>
  <c r="I196" i="2"/>
  <c r="Q116" i="1"/>
  <c r="R116" i="1"/>
  <c r="S59" i="1"/>
  <c r="J58" i="2"/>
  <c r="I58" i="2"/>
  <c r="S228" i="1"/>
  <c r="J231" i="2"/>
  <c r="I231" i="2"/>
  <c r="S303" i="1"/>
  <c r="J306" i="2"/>
  <c r="I306" i="2"/>
  <c r="S332" i="1"/>
  <c r="J335" i="2"/>
  <c r="I335" i="2"/>
  <c r="Q126" i="1"/>
  <c r="R126" i="1"/>
  <c r="Q81" i="1"/>
  <c r="R81" i="1"/>
  <c r="S403" i="1"/>
  <c r="I411" i="2"/>
  <c r="J411" i="2"/>
  <c r="S195" i="1"/>
  <c r="J198" i="2"/>
  <c r="I198" i="2"/>
  <c r="Q88" i="1"/>
  <c r="R88" i="1"/>
  <c r="S365" i="1"/>
  <c r="I373" i="2"/>
  <c r="J373" i="2"/>
  <c r="Q409" i="1"/>
  <c r="R409" i="1"/>
  <c r="S295" i="1"/>
  <c r="J298" i="2"/>
  <c r="I298" i="2"/>
  <c r="S319" i="1"/>
  <c r="J322" i="2"/>
  <c r="I322" i="2"/>
  <c r="S241" i="1"/>
  <c r="J244" i="2"/>
  <c r="S244" i="1"/>
  <c r="J247" i="2"/>
  <c r="S245" i="1"/>
  <c r="J248" i="2"/>
  <c r="S246" i="1"/>
  <c r="J249" i="2"/>
  <c r="S248" i="1"/>
  <c r="J251" i="2"/>
  <c r="J254" i="2"/>
  <c r="I244" i="2"/>
  <c r="S189" i="1"/>
  <c r="J192" i="2"/>
  <c r="I192" i="2"/>
  <c r="Q101" i="1"/>
  <c r="R101" i="1"/>
  <c r="Q83" i="1"/>
  <c r="R83" i="1"/>
  <c r="S26" i="1"/>
  <c r="J24" i="2"/>
  <c r="I24" i="2"/>
  <c r="S61" i="1"/>
  <c r="J60" i="2"/>
  <c r="I60" i="2"/>
  <c r="S318" i="1"/>
  <c r="J321" i="2"/>
  <c r="I321" i="2"/>
  <c r="Q80" i="1"/>
  <c r="R80" i="1"/>
  <c r="Q43" i="1"/>
  <c r="R43" i="1"/>
  <c r="Q45" i="1"/>
  <c r="R45" i="1"/>
  <c r="Q410" i="1"/>
  <c r="R410" i="1"/>
  <c r="S283" i="1"/>
  <c r="J286" i="2"/>
  <c r="S299" i="1"/>
  <c r="J302" i="2"/>
  <c r="S307" i="1"/>
  <c r="J310" i="2"/>
  <c r="S320" i="1"/>
  <c r="J323" i="2"/>
  <c r="S323" i="1"/>
  <c r="J326" i="2"/>
  <c r="S325" i="1"/>
  <c r="J328" i="2"/>
  <c r="J330" i="2"/>
  <c r="I286" i="2"/>
  <c r="Q405" i="1"/>
  <c r="R405" i="1"/>
  <c r="Q77" i="1"/>
  <c r="R77" i="1"/>
  <c r="Q71" i="1"/>
  <c r="R71" i="1"/>
  <c r="Q42" i="1"/>
  <c r="R42" i="1"/>
  <c r="Q201" i="1"/>
  <c r="R201" i="1"/>
  <c r="I204" i="2"/>
  <c r="Q84" i="1"/>
  <c r="R84" i="1"/>
  <c r="Q44" i="1"/>
  <c r="R44" i="1"/>
  <c r="S377" i="1"/>
  <c r="I385" i="2"/>
  <c r="J385" i="2"/>
  <c r="I302" i="2"/>
  <c r="Q99" i="1"/>
  <c r="R99" i="1"/>
  <c r="S258" i="1"/>
  <c r="J261" i="2"/>
  <c r="I261" i="2"/>
  <c r="S191" i="1"/>
  <c r="J194" i="2"/>
  <c r="I194" i="2"/>
  <c r="Q62" i="1"/>
  <c r="R62" i="1"/>
  <c r="Q413" i="1"/>
  <c r="R413" i="1"/>
  <c r="Q95" i="1"/>
  <c r="R95" i="1"/>
  <c r="Q97" i="1"/>
  <c r="R97" i="1"/>
  <c r="Q46" i="1"/>
  <c r="R46" i="1"/>
  <c r="S375" i="1"/>
  <c r="I383" i="2"/>
  <c r="J383" i="2"/>
  <c r="S264" i="1"/>
  <c r="J267" i="2"/>
  <c r="I267" i="2"/>
  <c r="S168" i="1"/>
  <c r="J171" i="2"/>
  <c r="I171" i="2"/>
  <c r="S93" i="1"/>
  <c r="J94" i="2"/>
  <c r="I94" i="2"/>
  <c r="S69" i="1"/>
  <c r="J68" i="2"/>
  <c r="I68" i="2"/>
  <c r="Q41" i="1"/>
  <c r="R41" i="1"/>
  <c r="Q408" i="1"/>
  <c r="R408" i="1"/>
  <c r="Q91" i="1"/>
  <c r="R91" i="1"/>
  <c r="Q107" i="1"/>
  <c r="R107" i="1"/>
  <c r="Q150" i="1"/>
  <c r="R150" i="1"/>
  <c r="J331" i="2"/>
  <c r="I328" i="2"/>
  <c r="Q165" i="1"/>
  <c r="R165" i="1"/>
  <c r="Q114" i="1"/>
  <c r="R114" i="1"/>
  <c r="Q401" i="1"/>
  <c r="R401" i="1"/>
  <c r="S393" i="1"/>
  <c r="I401" i="2"/>
  <c r="J401" i="2"/>
  <c r="S367" i="1"/>
  <c r="I375" i="2"/>
  <c r="J375" i="2"/>
  <c r="S387" i="1"/>
  <c r="I395" i="2"/>
  <c r="J395" i="2"/>
  <c r="S163" i="1"/>
  <c r="J166" i="2"/>
  <c r="I166" i="2"/>
  <c r="I310" i="2"/>
  <c r="S231" i="1"/>
  <c r="J234" i="2"/>
  <c r="I234" i="2"/>
  <c r="S183" i="1"/>
  <c r="J186" i="2"/>
  <c r="I186" i="2"/>
  <c r="S151" i="1"/>
  <c r="J154" i="2"/>
  <c r="I154" i="2"/>
  <c r="Q109" i="1"/>
  <c r="R109" i="1"/>
  <c r="Q98" i="1"/>
  <c r="R98" i="1"/>
  <c r="S76" i="1"/>
  <c r="J76" i="2"/>
  <c r="I76" i="2"/>
  <c r="Q58" i="1"/>
  <c r="R58" i="1"/>
  <c r="S190" i="1"/>
  <c r="J193" i="2"/>
  <c r="I193" i="2"/>
  <c r="Q103" i="1"/>
  <c r="R103" i="1"/>
  <c r="Q48" i="1"/>
  <c r="R48" i="1"/>
  <c r="Q87" i="1"/>
  <c r="R87" i="1"/>
  <c r="S260" i="1"/>
  <c r="J263" i="2"/>
  <c r="I263" i="2"/>
  <c r="S268" i="1"/>
  <c r="J271" i="2"/>
  <c r="I271" i="2"/>
  <c r="S230" i="1"/>
  <c r="J233" i="2"/>
  <c r="I233" i="2"/>
  <c r="Q89" i="1"/>
  <c r="R89" i="1"/>
  <c r="Q40" i="1"/>
  <c r="R40" i="1"/>
  <c r="J255" i="2"/>
  <c r="Q177" i="1"/>
  <c r="R177" i="1"/>
  <c r="I323" i="2"/>
  <c r="Q113" i="1"/>
  <c r="R113" i="1"/>
  <c r="S417" i="1"/>
  <c r="I426" i="2"/>
  <c r="J426" i="2"/>
  <c r="Q400" i="1"/>
  <c r="R400" i="1"/>
  <c r="S391" i="1"/>
  <c r="I399" i="2"/>
  <c r="J399" i="2"/>
  <c r="S254" i="1"/>
  <c r="J257" i="2"/>
  <c r="I257" i="2"/>
  <c r="S255" i="1"/>
  <c r="J258" i="2"/>
  <c r="J280" i="2"/>
  <c r="I258" i="2"/>
  <c r="S187" i="1"/>
  <c r="J190" i="2"/>
  <c r="I190" i="2"/>
  <c r="S127" i="1"/>
  <c r="J129" i="2"/>
  <c r="I129" i="2"/>
  <c r="J150" i="2"/>
  <c r="J151" i="2"/>
  <c r="Q102" i="1"/>
  <c r="R102" i="1"/>
  <c r="Q70" i="1"/>
  <c r="R70" i="1"/>
  <c r="Q160" i="1"/>
  <c r="R160" i="1"/>
  <c r="Q72" i="1"/>
  <c r="R72" i="1"/>
  <c r="J8" i="2"/>
  <c r="J360" i="2"/>
  <c r="J361" i="2"/>
  <c r="S414" i="1"/>
  <c r="I422" i="2"/>
  <c r="J422" i="2"/>
  <c r="S397" i="1"/>
  <c r="I405" i="2"/>
  <c r="J405" i="2"/>
  <c r="I326" i="2"/>
  <c r="Q108" i="1"/>
  <c r="R108" i="1"/>
  <c r="Q86" i="1"/>
  <c r="R86" i="1"/>
  <c r="Q47" i="1"/>
  <c r="R47" i="1"/>
  <c r="S416" i="1"/>
  <c r="I425" i="2"/>
  <c r="J425" i="2"/>
  <c r="I249" i="2"/>
  <c r="Q78" i="1"/>
  <c r="R78" i="1"/>
  <c r="S379" i="1"/>
  <c r="I387" i="2"/>
  <c r="J387" i="2"/>
  <c r="I247" i="2"/>
  <c r="S399" i="1"/>
  <c r="I407" i="2"/>
  <c r="J407" i="2"/>
  <c r="Q117" i="1"/>
  <c r="R117" i="1"/>
  <c r="S329" i="1"/>
  <c r="J332" i="2"/>
  <c r="I332" i="2"/>
  <c r="S166" i="1"/>
  <c r="J169" i="2"/>
  <c r="I169" i="2"/>
  <c r="Q100" i="1"/>
  <c r="R100" i="1"/>
  <c r="Q119" i="1"/>
  <c r="R119" i="1"/>
  <c r="Q106" i="1"/>
  <c r="R106" i="1"/>
  <c r="S30" i="1"/>
  <c r="J28" i="2"/>
  <c r="I28" i="2"/>
  <c r="S186" i="1"/>
  <c r="J189" i="2"/>
  <c r="I189" i="2"/>
  <c r="Q68" i="1"/>
  <c r="R68" i="1"/>
  <c r="Q65" i="1"/>
  <c r="R65" i="1"/>
  <c r="S383" i="1"/>
  <c r="I391" i="2"/>
  <c r="J391" i="2"/>
  <c r="I251" i="2"/>
  <c r="Q57" i="1"/>
  <c r="R57" i="1"/>
  <c r="Q96" i="1"/>
  <c r="R96" i="1"/>
  <c r="Q64" i="1"/>
  <c r="R64" i="1"/>
  <c r="S369" i="1"/>
  <c r="I377" i="2"/>
  <c r="J377" i="2"/>
  <c r="S381" i="1"/>
  <c r="I389" i="2"/>
  <c r="J389" i="2"/>
  <c r="Q182" i="1"/>
  <c r="R182" i="1"/>
  <c r="S181" i="1"/>
  <c r="J184" i="2"/>
  <c r="I184" i="2"/>
  <c r="I248" i="2"/>
  <c r="S174" i="1"/>
  <c r="J177" i="2"/>
  <c r="I177" i="2"/>
  <c r="Q104" i="1"/>
  <c r="R104" i="1"/>
  <c r="Q105" i="1"/>
  <c r="R105" i="1"/>
  <c r="Q110" i="1"/>
  <c r="R110" i="1"/>
  <c r="Q79" i="1"/>
  <c r="R79" i="1"/>
  <c r="Q404" i="1"/>
  <c r="R404" i="1"/>
  <c r="Q402" i="1"/>
  <c r="R402" i="1"/>
  <c r="J352" i="2"/>
  <c r="J353" i="2"/>
  <c r="J224" i="2"/>
  <c r="J225" i="2"/>
  <c r="J436" i="2" a="1"/>
  <c r="J436" i="2"/>
  <c r="Q90" i="1"/>
  <c r="R90" i="1"/>
  <c r="J230" i="2"/>
  <c r="J229" i="2"/>
  <c r="I410" i="2"/>
  <c r="J410" i="2"/>
  <c r="S402" i="1"/>
  <c r="S105" i="1"/>
  <c r="J107" i="2"/>
  <c r="I107" i="2"/>
  <c r="S182" i="1"/>
  <c r="J185" i="2"/>
  <c r="I185" i="2"/>
  <c r="S65" i="1"/>
  <c r="J64" i="2"/>
  <c r="I64" i="2"/>
  <c r="S100" i="1"/>
  <c r="J102" i="2"/>
  <c r="I102" i="2"/>
  <c r="J337" i="2"/>
  <c r="J338" i="2"/>
  <c r="S78" i="1"/>
  <c r="J78" i="2"/>
  <c r="I78" i="2"/>
  <c r="S113" i="1"/>
  <c r="J115" i="2"/>
  <c r="I115" i="2"/>
  <c r="S401" i="1"/>
  <c r="I409" i="2"/>
  <c r="J409" i="2"/>
  <c r="S71" i="1"/>
  <c r="J70" i="2"/>
  <c r="I70" i="2"/>
  <c r="S101" i="1"/>
  <c r="J103" i="2"/>
  <c r="I103" i="2"/>
  <c r="S88" i="1"/>
  <c r="J89" i="2"/>
  <c r="I89" i="2"/>
  <c r="S104" i="1"/>
  <c r="J106" i="2"/>
  <c r="I106" i="2"/>
  <c r="S68" i="1"/>
  <c r="J67" i="2"/>
  <c r="I67" i="2"/>
  <c r="S117" i="1"/>
  <c r="J119" i="2"/>
  <c r="I119" i="2"/>
  <c r="S47" i="1"/>
  <c r="J45" i="2"/>
  <c r="I45" i="2"/>
  <c r="S160" i="1"/>
  <c r="J163" i="2"/>
  <c r="I163" i="2"/>
  <c r="S40" i="1"/>
  <c r="I38" i="2"/>
  <c r="S87" i="1"/>
  <c r="J88" i="2"/>
  <c r="I88" i="2"/>
  <c r="S98" i="1"/>
  <c r="J100" i="2"/>
  <c r="I100" i="2"/>
  <c r="S165" i="1"/>
  <c r="J168" i="2"/>
  <c r="I168" i="2"/>
  <c r="S107" i="1"/>
  <c r="J109" i="2"/>
  <c r="I109" i="2"/>
  <c r="S46" i="1"/>
  <c r="J44" i="2"/>
  <c r="I44" i="2"/>
  <c r="S62" i="1"/>
  <c r="J61" i="2"/>
  <c r="I61" i="2"/>
  <c r="S405" i="1"/>
  <c r="I413" i="2"/>
  <c r="J413" i="2"/>
  <c r="S45" i="1"/>
  <c r="J43" i="2"/>
  <c r="I43" i="2"/>
  <c r="J241" i="2"/>
  <c r="J242" i="2"/>
  <c r="S102" i="1"/>
  <c r="J104" i="2"/>
  <c r="I104" i="2"/>
  <c r="S103" i="1"/>
  <c r="J105" i="2"/>
  <c r="I105" i="2"/>
  <c r="I416" i="2"/>
  <c r="J416" i="2"/>
  <c r="S408" i="1"/>
  <c r="J279" i="2"/>
  <c r="S95" i="1"/>
  <c r="J97" i="2"/>
  <c r="I97" i="2"/>
  <c r="S44" i="1"/>
  <c r="J42" i="2"/>
  <c r="I42" i="2"/>
  <c r="S80" i="1"/>
  <c r="J80" i="2"/>
  <c r="I80" i="2"/>
  <c r="S126" i="1"/>
  <c r="J128" i="2"/>
  <c r="I128" i="2"/>
  <c r="S404" i="1"/>
  <c r="I412" i="2"/>
  <c r="J412" i="2"/>
  <c r="S64" i="1"/>
  <c r="J63" i="2"/>
  <c r="I63" i="2"/>
  <c r="S72" i="1"/>
  <c r="J71" i="2"/>
  <c r="I71" i="2"/>
  <c r="S400" i="1"/>
  <c r="I408" i="2"/>
  <c r="J408" i="2"/>
  <c r="J414" i="2"/>
  <c r="S114" i="1"/>
  <c r="J116" i="2"/>
  <c r="I116" i="2"/>
  <c r="S150" i="1"/>
  <c r="J153" i="2"/>
  <c r="I153" i="2"/>
  <c r="S41" i="1"/>
  <c r="J39" i="2"/>
  <c r="I39" i="2"/>
  <c r="S413" i="1"/>
  <c r="I421" i="2"/>
  <c r="J421" i="2"/>
  <c r="S84" i="1"/>
  <c r="J84" i="2"/>
  <c r="I84" i="2"/>
  <c r="S77" i="1"/>
  <c r="J77" i="2"/>
  <c r="S79" i="1"/>
  <c r="J79" i="2"/>
  <c r="S81" i="1"/>
  <c r="J81" i="2"/>
  <c r="S83" i="1"/>
  <c r="J83" i="2"/>
  <c r="J86" i="2"/>
  <c r="I77" i="2"/>
  <c r="S410" i="1"/>
  <c r="I418" i="2"/>
  <c r="J418" i="2"/>
  <c r="S409" i="1"/>
  <c r="I417" i="2"/>
  <c r="J417" i="2"/>
  <c r="I81" i="2"/>
  <c r="S116" i="1"/>
  <c r="J118" i="2"/>
  <c r="I118" i="2"/>
  <c r="S90" i="1"/>
  <c r="J91" i="2"/>
  <c r="I91" i="2"/>
  <c r="I79" i="2"/>
  <c r="S96" i="1"/>
  <c r="J98" i="2"/>
  <c r="I98" i="2"/>
  <c r="S106" i="1"/>
  <c r="J108" i="2"/>
  <c r="I108" i="2"/>
  <c r="S86" i="1"/>
  <c r="J87" i="2"/>
  <c r="I87" i="2"/>
  <c r="S110" i="1"/>
  <c r="J112" i="2"/>
  <c r="I112" i="2"/>
  <c r="S57" i="1"/>
  <c r="J56" i="2"/>
  <c r="I56" i="2"/>
  <c r="J200" i="2"/>
  <c r="J201" i="2"/>
  <c r="S119" i="1"/>
  <c r="J121" i="2"/>
  <c r="I121" i="2"/>
  <c r="J428" i="2"/>
  <c r="J429" i="2"/>
  <c r="S108" i="1"/>
  <c r="J110" i="2"/>
  <c r="I110" i="2"/>
  <c r="S70" i="1"/>
  <c r="J69" i="2"/>
  <c r="I69" i="2"/>
  <c r="S177" i="1"/>
  <c r="J180" i="2"/>
  <c r="I180" i="2"/>
  <c r="S89" i="1"/>
  <c r="J90" i="2"/>
  <c r="I90" i="2"/>
  <c r="S48" i="1"/>
  <c r="J46" i="2"/>
  <c r="I46" i="2"/>
  <c r="S58" i="1"/>
  <c r="J57" i="2"/>
  <c r="I57" i="2"/>
  <c r="S109" i="1"/>
  <c r="J111" i="2"/>
  <c r="I111" i="2"/>
  <c r="S91" i="1"/>
  <c r="J92" i="2"/>
  <c r="I92" i="2"/>
  <c r="S97" i="1"/>
  <c r="J99" i="2"/>
  <c r="I99" i="2"/>
  <c r="S99" i="1"/>
  <c r="J101" i="2"/>
  <c r="I101" i="2"/>
  <c r="S42" i="1"/>
  <c r="J40" i="2"/>
  <c r="I40" i="2"/>
  <c r="S43" i="1"/>
  <c r="J41" i="2"/>
  <c r="I41" i="2"/>
  <c r="I83" i="2"/>
  <c r="V420" i="1" a="1"/>
  <c r="V420" i="1"/>
  <c r="J423" i="2"/>
  <c r="J424" i="2"/>
  <c r="J74" i="2"/>
  <c r="J73" i="2"/>
  <c r="J96" i="2"/>
  <c r="J95" i="2"/>
  <c r="J187" i="2"/>
  <c r="J188" i="2"/>
  <c r="J123" i="2"/>
  <c r="J124" i="2"/>
  <c r="J85" i="2"/>
  <c r="J136" i="2"/>
  <c r="J137" i="2"/>
  <c r="S420" i="1"/>
  <c r="S419" i="1"/>
  <c r="S421" i="1"/>
  <c r="J419" i="2"/>
  <c r="J420" i="2"/>
  <c r="J38" i="2"/>
  <c r="M421" i="1" a="1"/>
  <c r="M421" i="1"/>
  <c r="M420" i="1" a="1"/>
  <c r="M420" i="1"/>
  <c r="V421" i="1" a="1"/>
  <c r="V421" i="1"/>
  <c r="J114" i="2"/>
  <c r="J113" i="2"/>
  <c r="J415" i="2"/>
  <c r="J55" i="2"/>
  <c r="J364" i="2"/>
  <c r="J54" i="2"/>
  <c r="J366" i="2"/>
  <c r="J433" i="2"/>
  <c r="J363" i="2"/>
  <c r="J430" i="2"/>
  <c r="J431" i="2"/>
  <c r="J367" i="2"/>
  <c r="J434" i="2"/>
</calcChain>
</file>

<file path=xl/sharedStrings.xml><?xml version="1.0" encoding="utf-8"?>
<sst xmlns="http://schemas.openxmlformats.org/spreadsheetml/2006/main" count="700" uniqueCount="518">
  <si>
    <t xml:space="preserve">   Long  Concrete filled Circular Columns</t>
  </si>
  <si>
    <t xml:space="preserve">No </t>
  </si>
  <si>
    <t>Moment</t>
  </si>
  <si>
    <t xml:space="preserve"> DATA.</t>
  </si>
  <si>
    <t>Notes:</t>
  </si>
  <si>
    <t>(A)  fcyl</t>
  </si>
  <si>
    <t xml:space="preserve"> = 0.8*fcu</t>
  </si>
  <si>
    <t xml:space="preserve"> </t>
  </si>
  <si>
    <t>(B) Ec =</t>
  </si>
  <si>
    <t>22*((fcyl +</t>
  </si>
  <si>
    <t>8)/10)^0.3</t>
  </si>
  <si>
    <t>EC4 "local buckling if D/t &gt; 90*(235/fy)</t>
  </si>
  <si>
    <t>(C)  Sle</t>
  </si>
  <si>
    <t>nderness</t>
  </si>
  <si>
    <t xml:space="preserve"> = SQRT(</t>
  </si>
  <si>
    <t>NplR/Ncrit</t>
  </si>
  <si>
    <t>)</t>
  </si>
  <si>
    <t xml:space="preserve">   Theory</t>
  </si>
  <si>
    <t>for</t>
  </si>
  <si>
    <t>Short</t>
  </si>
  <si>
    <t>Column</t>
  </si>
  <si>
    <t xml:space="preserve">  Long</t>
  </si>
  <si>
    <t xml:space="preserve"> &lt;   add</t>
  </si>
  <si>
    <t>itional</t>
  </si>
  <si>
    <t xml:space="preserve"> ..</t>
  </si>
  <si>
    <t xml:space="preserve">   data</t>
  </si>
  <si>
    <t xml:space="preserve">    &gt;</t>
  </si>
  <si>
    <t xml:space="preserve"> &lt;</t>
  </si>
  <si>
    <t>subsi</t>
  </si>
  <si>
    <t>diary</t>
  </si>
  <si>
    <t xml:space="preserve">  cal</t>
  </si>
  <si>
    <t>culations</t>
  </si>
  <si>
    <t>&gt;</t>
  </si>
  <si>
    <t>local</t>
  </si>
  <si>
    <t xml:space="preserve">   Test  </t>
  </si>
  <si>
    <t>EC4</t>
  </si>
  <si>
    <t xml:space="preserve">  EC4</t>
  </si>
  <si>
    <t xml:space="preserve"> Chi x</t>
  </si>
  <si>
    <t xml:space="preserve">  Test   </t>
  </si>
  <si>
    <t>d</t>
  </si>
  <si>
    <t>def. at</t>
  </si>
  <si>
    <t>n = eta</t>
  </si>
  <si>
    <t>factors</t>
  </si>
  <si>
    <t>Ref. No.</t>
  </si>
  <si>
    <t xml:space="preserve">  Dia.</t>
  </si>
  <si>
    <t xml:space="preserve"> thick</t>
  </si>
  <si>
    <t xml:space="preserve"> Yield</t>
  </si>
  <si>
    <t xml:space="preserve">  Es</t>
  </si>
  <si>
    <t xml:space="preserve"> f cyl</t>
  </si>
  <si>
    <t xml:space="preserve">  Ec</t>
  </si>
  <si>
    <t xml:space="preserve"> Length</t>
  </si>
  <si>
    <t xml:space="preserve">  L/D</t>
  </si>
  <si>
    <t>slender-</t>
  </si>
  <si>
    <t>D/t</t>
  </si>
  <si>
    <t>buckling</t>
  </si>
  <si>
    <t xml:space="preserve">   Nmax</t>
  </si>
  <si>
    <t xml:space="preserve">   Nuniax</t>
  </si>
  <si>
    <t xml:space="preserve">  Nu cdg</t>
  </si>
  <si>
    <t>Npl,Rd</t>
  </si>
  <si>
    <t xml:space="preserve">  nNplR</t>
  </si>
  <si>
    <t>Long EC4</t>
  </si>
  <si>
    <t>Asfy</t>
  </si>
  <si>
    <t>max load</t>
  </si>
  <si>
    <t xml:space="preserve">  End</t>
  </si>
  <si>
    <t>init.def</t>
  </si>
  <si>
    <t xml:space="preserve">   s2</t>
  </si>
  <si>
    <t xml:space="preserve">  e2</t>
  </si>
  <si>
    <t xml:space="preserve">   Ey</t>
  </si>
  <si>
    <t xml:space="preserve"> ecmax</t>
  </si>
  <si>
    <t xml:space="preserve"> eult</t>
  </si>
  <si>
    <t>Slend</t>
  </si>
  <si>
    <t xml:space="preserve">   mm</t>
  </si>
  <si>
    <t xml:space="preserve">  MPa</t>
  </si>
  <si>
    <t xml:space="preserve">  GPa</t>
  </si>
  <si>
    <t xml:space="preserve">  ness</t>
  </si>
  <si>
    <t>if &gt; 1</t>
  </si>
  <si>
    <t xml:space="preserve">    kN</t>
  </si>
  <si>
    <t xml:space="preserve">     kN</t>
  </si>
  <si>
    <t>kN</t>
  </si>
  <si>
    <t xml:space="preserve">   kN</t>
  </si>
  <si>
    <t xml:space="preserve"> condit.</t>
  </si>
  <si>
    <t xml:space="preserve">   MPa</t>
  </si>
  <si>
    <t xml:space="preserve">   GPa</t>
  </si>
  <si>
    <t>Ex n</t>
  </si>
  <si>
    <t>EC4xn</t>
  </si>
  <si>
    <t xml:space="preserve"> n10</t>
  </si>
  <si>
    <t xml:space="preserve"> n20</t>
  </si>
  <si>
    <t xml:space="preserve"> n1</t>
  </si>
  <si>
    <t xml:space="preserve"> n2</t>
  </si>
  <si>
    <t xml:space="preserve">  Chi</t>
  </si>
  <si>
    <t>n10*</t>
  </si>
  <si>
    <t>Kloppel &amp;</t>
  </si>
  <si>
    <t>Goder</t>
  </si>
  <si>
    <t>Ref. 4</t>
  </si>
  <si>
    <t>Salani</t>
  </si>
  <si>
    <t>&amp; Sims</t>
  </si>
  <si>
    <t>Ref. 5</t>
  </si>
  <si>
    <t>Mortar</t>
  </si>
  <si>
    <t>*</t>
  </si>
  <si>
    <t>16F</t>
  </si>
  <si>
    <t>17F</t>
  </si>
  <si>
    <t>18F</t>
  </si>
  <si>
    <t>49F</t>
  </si>
  <si>
    <t>50F</t>
  </si>
  <si>
    <t>22F</t>
  </si>
  <si>
    <t>23F</t>
  </si>
  <si>
    <t>24F</t>
  </si>
  <si>
    <t>51F</t>
  </si>
  <si>
    <t>52F</t>
  </si>
  <si>
    <t>28F</t>
  </si>
  <si>
    <t>29F</t>
  </si>
  <si>
    <t>30F</t>
  </si>
  <si>
    <t>71F</t>
  </si>
  <si>
    <t>40F</t>
  </si>
  <si>
    <t>41F</t>
  </si>
  <si>
    <t>42F</t>
  </si>
  <si>
    <t>Gardner &amp;</t>
  </si>
  <si>
    <t>Jacobson</t>
  </si>
  <si>
    <t>Ref. 8</t>
  </si>
  <si>
    <t>Furlong</t>
  </si>
  <si>
    <t>1967&amp;8</t>
  </si>
  <si>
    <t>Ref. 7,9</t>
  </si>
  <si>
    <t>Chapman</t>
  </si>
  <si>
    <t>&amp; Neogi</t>
  </si>
  <si>
    <t>Ref. 6</t>
  </si>
  <si>
    <t>A1</t>
  </si>
  <si>
    <t>A4</t>
  </si>
  <si>
    <t>A5</t>
  </si>
  <si>
    <t>A6</t>
  </si>
  <si>
    <t>B1</t>
  </si>
  <si>
    <t>B1X</t>
  </si>
  <si>
    <t>B2</t>
  </si>
  <si>
    <t>B2X</t>
  </si>
  <si>
    <t>DF1</t>
  </si>
  <si>
    <t>DF1X</t>
  </si>
  <si>
    <t>DF2</t>
  </si>
  <si>
    <t>DF2X</t>
  </si>
  <si>
    <t>SC1</t>
  </si>
  <si>
    <t>SC2</t>
  </si>
  <si>
    <t>SC3</t>
  </si>
  <si>
    <t>SC4</t>
  </si>
  <si>
    <t>Gardner</t>
  </si>
  <si>
    <t>spiral</t>
  </si>
  <si>
    <t xml:space="preserve"> tubes</t>
  </si>
  <si>
    <t>Ref. 10</t>
  </si>
  <si>
    <t>Knowles &amp;</t>
  </si>
  <si>
    <t xml:space="preserve"> Park</t>
  </si>
  <si>
    <t>Ref. 11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</si>
  <si>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</si>
  <si>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</si>
  <si>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</si>
  <si>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</si>
  <si>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</si>
  <si>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</si>
  <si>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</si>
  <si>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</si>
  <si>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</si>
  <si>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</si>
  <si>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</si>
  <si>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Han &amp;</t>
  </si>
  <si>
    <t>Yan</t>
  </si>
  <si>
    <t>ASCCS-6</t>
  </si>
  <si>
    <t>p419</t>
  </si>
  <si>
    <t>Ref. 56</t>
  </si>
  <si>
    <t>SC154-1</t>
  </si>
  <si>
    <t>SC154-2</t>
  </si>
  <si>
    <t>SC154-3</t>
  </si>
  <si>
    <t>SC154-4</t>
  </si>
  <si>
    <t>SC149-1</t>
  </si>
  <si>
    <t>SC149-2</t>
  </si>
  <si>
    <t>SC141-1</t>
  </si>
  <si>
    <t>SC141-2</t>
  </si>
  <si>
    <t>SC130-1</t>
  </si>
  <si>
    <t>SC130-2</t>
  </si>
  <si>
    <t>SC130-3</t>
  </si>
  <si>
    <t>Fujii</t>
  </si>
  <si>
    <t>ASCCS-4</t>
  </si>
  <si>
    <t>p. 194</t>
  </si>
  <si>
    <t>Ref. 38</t>
  </si>
  <si>
    <t>(meas.)</t>
  </si>
  <si>
    <t>U = unbond</t>
  </si>
  <si>
    <t>ed loaded</t>
  </si>
  <si>
    <t>d on con</t>
  </si>
  <si>
    <t>crete</t>
  </si>
  <si>
    <t>U 60-16</t>
  </si>
  <si>
    <t>U 60-35</t>
  </si>
  <si>
    <t>U 60-45</t>
  </si>
  <si>
    <t>U 60-60</t>
  </si>
  <si>
    <t>U 100-60</t>
  </si>
  <si>
    <t>U 150-16</t>
  </si>
  <si>
    <t>U 150-35</t>
  </si>
  <si>
    <t>U 150-60</t>
  </si>
  <si>
    <t>U 200-16</t>
  </si>
  <si>
    <t>U 200-35</t>
  </si>
  <si>
    <t>U 200-60</t>
  </si>
  <si>
    <t>U 250-16</t>
  </si>
  <si>
    <t>U 250-35</t>
  </si>
  <si>
    <t>U 250-45</t>
  </si>
  <si>
    <t>U 250-60</t>
  </si>
  <si>
    <t>B = Bonded</t>
  </si>
  <si>
    <t>B 60-16</t>
  </si>
  <si>
    <t>B 60-35</t>
  </si>
  <si>
    <t>B 60-45</t>
  </si>
  <si>
    <t>B 60-60</t>
  </si>
  <si>
    <t>B 100-60</t>
  </si>
  <si>
    <t>B 150-16</t>
  </si>
  <si>
    <t>B 150-35</t>
  </si>
  <si>
    <t>B 150-60</t>
  </si>
  <si>
    <t>B 200-16</t>
  </si>
  <si>
    <t>B 200-35</t>
  </si>
  <si>
    <t>B 200-60</t>
  </si>
  <si>
    <t>B 250-16</t>
  </si>
  <si>
    <t>B 250-35</t>
  </si>
  <si>
    <t>B 250-45</t>
  </si>
  <si>
    <t>B 250-60</t>
  </si>
  <si>
    <t>EB = Bond</t>
  </si>
  <si>
    <t>loaded</t>
  </si>
  <si>
    <t>on concr</t>
  </si>
  <si>
    <t>ete only</t>
  </si>
  <si>
    <t>EB 100-60</t>
  </si>
  <si>
    <t>EB 250-16</t>
  </si>
  <si>
    <t>EB 250-60</t>
  </si>
  <si>
    <t>SSRC</t>
  </si>
  <si>
    <t xml:space="preserve">Task </t>
  </si>
  <si>
    <t>group 20</t>
  </si>
  <si>
    <t>Ref. 15</t>
  </si>
  <si>
    <t>'1'</t>
  </si>
  <si>
    <t>'2'</t>
  </si>
  <si>
    <t>'3'</t>
  </si>
  <si>
    <t>'4'</t>
  </si>
  <si>
    <t>'5'</t>
  </si>
  <si>
    <t>'6'</t>
  </si>
  <si>
    <t>'7'</t>
  </si>
  <si>
    <t>'8'</t>
  </si>
  <si>
    <t>'9'</t>
  </si>
  <si>
    <t>'10'</t>
  </si>
  <si>
    <t>'11'</t>
  </si>
  <si>
    <t>Saw H S &amp;</t>
  </si>
  <si>
    <t>Liew JYR</t>
  </si>
  <si>
    <t xml:space="preserve"> Typical</t>
  </si>
  <si>
    <t>No test result given</t>
  </si>
  <si>
    <t>Bridge &amp;</t>
  </si>
  <si>
    <t>O'Shea</t>
  </si>
  <si>
    <t>Ref. 45</t>
  </si>
  <si>
    <t>S30CS50B</t>
  </si>
  <si>
    <t>S20CS50A</t>
  </si>
  <si>
    <t>S16CS50B</t>
  </si>
  <si>
    <t>S12CS50A</t>
  </si>
  <si>
    <t>S10CS50A</t>
  </si>
  <si>
    <t>S30CS80A</t>
  </si>
  <si>
    <t>S20CS80B</t>
  </si>
  <si>
    <t>S16CS80A</t>
  </si>
  <si>
    <t>S12CS80A</t>
  </si>
  <si>
    <t>S10CS80B</t>
  </si>
  <si>
    <t>S30CS10A</t>
  </si>
  <si>
    <t>S20CS10A</t>
  </si>
  <si>
    <t>S16CS10A</t>
  </si>
  <si>
    <t>S12CS10A</t>
  </si>
  <si>
    <t>S10CS10A</t>
  </si>
  <si>
    <t>Pan</t>
  </si>
  <si>
    <t>ASCCS-2</t>
  </si>
  <si>
    <t>p. 131</t>
  </si>
  <si>
    <t>Ref. 26</t>
  </si>
  <si>
    <t>(Av. of 6 in each set)</t>
  </si>
  <si>
    <t xml:space="preserve">  Group B</t>
  </si>
  <si>
    <t xml:space="preserve">  Group C</t>
  </si>
  <si>
    <t xml:space="preserve">  Group D</t>
  </si>
  <si>
    <t>Masuo</t>
  </si>
  <si>
    <t>ASCCS-3</t>
  </si>
  <si>
    <t>p. 95</t>
  </si>
  <si>
    <t>Ref. 31</t>
  </si>
  <si>
    <t>1A2-1-3</t>
  </si>
  <si>
    <t>1A4-1-3</t>
  </si>
  <si>
    <t>1A6-1-6</t>
  </si>
  <si>
    <t>1G2-1,2</t>
  </si>
  <si>
    <t>1G6-1,2</t>
  </si>
  <si>
    <t>2A2-1-3</t>
  </si>
  <si>
    <t>2A4-1-3</t>
  </si>
  <si>
    <t>2A6-1-3</t>
  </si>
  <si>
    <t>2G2-1,2</t>
  </si>
  <si>
    <t>2G6-1,2</t>
  </si>
  <si>
    <t>Cai et al</t>
  </si>
  <si>
    <t>1984&amp;5</t>
  </si>
  <si>
    <t>Ref. 19,20</t>
  </si>
  <si>
    <t>Cai-28 '84</t>
  </si>
  <si>
    <t>Cai-1</t>
  </si>
  <si>
    <t>Cai-2</t>
  </si>
  <si>
    <t>Cai-3</t>
  </si>
  <si>
    <t>Cai-4</t>
  </si>
  <si>
    <t>Cai-5</t>
  </si>
  <si>
    <t>Cai-6</t>
  </si>
  <si>
    <t>Cai-7</t>
  </si>
  <si>
    <t>Cai-8</t>
  </si>
  <si>
    <t>Cai-9</t>
  </si>
  <si>
    <t>Cai-10</t>
  </si>
  <si>
    <t>Cai &amp; Gu</t>
  </si>
  <si>
    <t>Ref. 21</t>
  </si>
  <si>
    <t>Cai-11</t>
  </si>
  <si>
    <t>Cai-12</t>
  </si>
  <si>
    <t>Cai-13</t>
  </si>
  <si>
    <t>Cai-14</t>
  </si>
  <si>
    <t>Cai-15</t>
  </si>
  <si>
    <t>Cai-16</t>
  </si>
  <si>
    <t>Cai-17</t>
  </si>
  <si>
    <t>Cai-18</t>
  </si>
  <si>
    <t>Cai-19</t>
  </si>
  <si>
    <t>Cai-20</t>
  </si>
  <si>
    <t>Cai-21</t>
  </si>
  <si>
    <t>Cai-22</t>
  </si>
  <si>
    <t>Cai-23</t>
  </si>
  <si>
    <t>Cai-24</t>
  </si>
  <si>
    <t>Cai-25</t>
  </si>
  <si>
    <t>Cai-26</t>
  </si>
  <si>
    <t>Tang et al</t>
  </si>
  <si>
    <t>Ref. 18</t>
  </si>
  <si>
    <t>Tang-1</t>
  </si>
  <si>
    <t>Tang-2</t>
  </si>
  <si>
    <t>Tang-3</t>
  </si>
  <si>
    <t>Tang-4</t>
  </si>
  <si>
    <t>Tang-5</t>
  </si>
  <si>
    <t>Tang-6</t>
  </si>
  <si>
    <t>Tang-7</t>
  </si>
  <si>
    <t>Tang-8</t>
  </si>
  <si>
    <t>Tang-9</t>
  </si>
  <si>
    <t>Tang-10</t>
  </si>
  <si>
    <t>Tang-11</t>
  </si>
  <si>
    <t>Tang-13</t>
  </si>
  <si>
    <t>Tang-15</t>
  </si>
  <si>
    <t>Tang-16</t>
  </si>
  <si>
    <t>Tang-17</t>
  </si>
  <si>
    <t>Tang-18</t>
  </si>
  <si>
    <t>Tang-24</t>
  </si>
  <si>
    <t>Tang-25</t>
  </si>
  <si>
    <t>Tang-39</t>
  </si>
  <si>
    <t>Tang-40</t>
  </si>
  <si>
    <t>Tang-41</t>
  </si>
  <si>
    <t>Tang-42</t>
  </si>
  <si>
    <t>Tang-43</t>
  </si>
  <si>
    <t>Tang-44</t>
  </si>
  <si>
    <t>Tang-45</t>
  </si>
  <si>
    <t>Tang-46</t>
  </si>
  <si>
    <t>Tang-47</t>
  </si>
  <si>
    <t>Tang-48</t>
  </si>
  <si>
    <t>Tang-49</t>
  </si>
  <si>
    <t>Tang-50</t>
  </si>
  <si>
    <t>Tang-51</t>
  </si>
  <si>
    <t>Tang-53</t>
  </si>
  <si>
    <t>Tang-54</t>
  </si>
  <si>
    <t>Tang-55</t>
  </si>
  <si>
    <t>Tang-57</t>
  </si>
  <si>
    <t>Tang-58</t>
  </si>
  <si>
    <t>Tang-59</t>
  </si>
  <si>
    <t>Tang-60</t>
  </si>
  <si>
    <t>Tang-61</t>
  </si>
  <si>
    <t>Tang-63</t>
  </si>
  <si>
    <t>Tang-64</t>
  </si>
  <si>
    <t>Tang-65</t>
  </si>
  <si>
    <t>Tang-66</t>
  </si>
  <si>
    <t>Tang-67</t>
  </si>
  <si>
    <t>Tang-68</t>
  </si>
  <si>
    <t>Tang-70</t>
  </si>
  <si>
    <t>Tang-71</t>
  </si>
  <si>
    <t>Tang-73</t>
  </si>
  <si>
    <t>Tang-74</t>
  </si>
  <si>
    <t>Matsui</t>
  </si>
  <si>
    <t>Ref. 40</t>
  </si>
  <si>
    <t>8-0</t>
  </si>
  <si>
    <t>12-0</t>
  </si>
  <si>
    <t>18-0</t>
  </si>
  <si>
    <t>24-0</t>
  </si>
  <si>
    <t>30-0</t>
  </si>
  <si>
    <t>Ghannam etal</t>
  </si>
  <si>
    <t>Ref. 74</t>
  </si>
  <si>
    <t>N=normalwt</t>
  </si>
  <si>
    <t>LW=lightwt</t>
  </si>
  <si>
    <t>H=no fill</t>
  </si>
  <si>
    <t>C11N</t>
  </si>
  <si>
    <t>C12N</t>
  </si>
  <si>
    <t>C13LW</t>
  </si>
  <si>
    <t>C14LW</t>
  </si>
  <si>
    <t>C16N</t>
  </si>
  <si>
    <t>C17N</t>
  </si>
  <si>
    <t>C18N</t>
  </si>
  <si>
    <t>C19N</t>
  </si>
  <si>
    <t>C22LW</t>
  </si>
  <si>
    <t>C23LW</t>
  </si>
  <si>
    <t>C24LW</t>
  </si>
  <si>
    <t>C25LW</t>
  </si>
  <si>
    <t>C15H</t>
  </si>
  <si>
    <t>Hollow</t>
  </si>
  <si>
    <t>C20H</t>
  </si>
  <si>
    <t>C21H</t>
  </si>
  <si>
    <t>Han &amp; Yao</t>
  </si>
  <si>
    <t>compaction</t>
  </si>
  <si>
    <t>sc=flow</t>
  </si>
  <si>
    <t>h=hand</t>
  </si>
  <si>
    <t>v=vib.</t>
  </si>
  <si>
    <t>Ref. 77</t>
  </si>
  <si>
    <t>lcsc1-1</t>
  </si>
  <si>
    <t>lcsc1-2</t>
  </si>
  <si>
    <t>lch1-1</t>
  </si>
  <si>
    <t>lch1-2</t>
  </si>
  <si>
    <t>lcv1</t>
  </si>
  <si>
    <t>Zhong (new)</t>
  </si>
  <si>
    <t>*from Ma</t>
  </si>
  <si>
    <t>69*</t>
  </si>
  <si>
    <t>8*</t>
  </si>
  <si>
    <t>9*</t>
  </si>
  <si>
    <t>17*</t>
  </si>
  <si>
    <t>23*</t>
  </si>
  <si>
    <t>24*</t>
  </si>
  <si>
    <t>25*</t>
  </si>
  <si>
    <t>26*</t>
  </si>
  <si>
    <t>27*</t>
  </si>
  <si>
    <t>30*</t>
  </si>
  <si>
    <t>31*</t>
  </si>
  <si>
    <t>32*</t>
  </si>
  <si>
    <t>33*</t>
  </si>
  <si>
    <t>34*</t>
  </si>
  <si>
    <t>35*</t>
  </si>
  <si>
    <t>36*</t>
  </si>
  <si>
    <t>37*</t>
  </si>
  <si>
    <t>38*</t>
  </si>
  <si>
    <t>39*</t>
  </si>
  <si>
    <t>40*</t>
  </si>
  <si>
    <t>41*</t>
  </si>
  <si>
    <t>42*</t>
  </si>
  <si>
    <t>43*</t>
  </si>
  <si>
    <t>44*</t>
  </si>
  <si>
    <t>45*</t>
  </si>
  <si>
    <t>49*</t>
  </si>
  <si>
    <t>50*</t>
  </si>
  <si>
    <t>51*</t>
  </si>
  <si>
    <t>56*</t>
  </si>
  <si>
    <t>70*</t>
  </si>
  <si>
    <t>71*</t>
  </si>
  <si>
    <t>72*</t>
  </si>
  <si>
    <t>73*</t>
  </si>
  <si>
    <t>74*</t>
  </si>
  <si>
    <t>75*</t>
  </si>
  <si>
    <t>76*</t>
  </si>
  <si>
    <t>77*</t>
  </si>
  <si>
    <t>84*</t>
  </si>
  <si>
    <t>85*</t>
  </si>
  <si>
    <t>86*</t>
  </si>
  <si>
    <t>89*</t>
  </si>
  <si>
    <t>90*</t>
  </si>
  <si>
    <t>91*</t>
  </si>
  <si>
    <t>92*</t>
  </si>
  <si>
    <t>101*</t>
  </si>
  <si>
    <t>Gu (new)</t>
  </si>
  <si>
    <t>from Ma</t>
  </si>
  <si>
    <t>D-0-1</t>
  </si>
  <si>
    <t>D-0-2</t>
  </si>
  <si>
    <t>L-0</t>
  </si>
  <si>
    <t>Gopal</t>
  </si>
  <si>
    <t>Ref 67</t>
  </si>
  <si>
    <t>(from long with M)</t>
  </si>
  <si>
    <t>A7</t>
  </si>
  <si>
    <t>B7</t>
  </si>
  <si>
    <t>Baochun</t>
  </si>
  <si>
    <t>Ref. 66</t>
  </si>
  <si>
    <t>C1</t>
  </si>
  <si>
    <t>No.</t>
  </si>
  <si>
    <t>loc B &gt;1</t>
  </si>
  <si>
    <t>Av T/EC4</t>
  </si>
  <si>
    <t>No &lt; 1</t>
  </si>
  <si>
    <t>No &lt;0.2</t>
  </si>
  <si>
    <t>Av of these</t>
  </si>
  <si>
    <t>loc B &lt;1</t>
  </si>
  <si>
    <t>test/EC4</t>
  </si>
  <si>
    <t>% &lt; 1</t>
  </si>
  <si>
    <t>No &gt;0.9</t>
  </si>
  <si>
    <t xml:space="preserve">  b)    Long  Concrete filled Circular Columns 2</t>
  </si>
  <si>
    <t>Summary</t>
  </si>
  <si>
    <t xml:space="preserve">   Test</t>
  </si>
  <si>
    <t>Long</t>
  </si>
  <si>
    <t xml:space="preserve">Av (46) = </t>
  </si>
  <si>
    <t>St Dev</t>
  </si>
  <si>
    <t xml:space="preserve">Av (17) = </t>
  </si>
  <si>
    <t xml:space="preserve">Av (10) = </t>
  </si>
  <si>
    <t>Ref 7,9</t>
  </si>
  <si>
    <t xml:space="preserve">Av (8) = </t>
  </si>
  <si>
    <t xml:space="preserve">Av (16) = </t>
  </si>
  <si>
    <t>Knowles &amp; P</t>
  </si>
  <si>
    <t>Av (11)</t>
  </si>
  <si>
    <t>Han &amp; Yan</t>
  </si>
  <si>
    <t>Fuji</t>
  </si>
  <si>
    <t xml:space="preserve">Av (11) = </t>
  </si>
  <si>
    <t>Av (33) =</t>
  </si>
  <si>
    <t>Av (15) =</t>
  </si>
  <si>
    <t>(each</t>
  </si>
  <si>
    <t>Av of 6)</t>
  </si>
  <si>
    <t>Av (3) =</t>
  </si>
  <si>
    <t>Av (10) =</t>
  </si>
  <si>
    <t>Ref.19,20</t>
  </si>
  <si>
    <t>Av (11)=</t>
  </si>
  <si>
    <t>Av (23) =</t>
  </si>
  <si>
    <t>Av (49) =</t>
  </si>
  <si>
    <t>Av (5)</t>
  </si>
  <si>
    <t>N=normal wt</t>
  </si>
  <si>
    <t>H=nofill</t>
  </si>
  <si>
    <t>Av (12)=</t>
  </si>
  <si>
    <t>sc=slump</t>
  </si>
  <si>
    <t>Av (5)=</t>
  </si>
  <si>
    <t>St Dev=</t>
  </si>
  <si>
    <t>Av (304)=</t>
  </si>
  <si>
    <t>StDev =</t>
  </si>
  <si>
    <t xml:space="preserve">Average excluding Salani </t>
  </si>
  <si>
    <t>Av (287)=</t>
  </si>
  <si>
    <t>St Dev =</t>
  </si>
  <si>
    <t>Av (45) =</t>
  </si>
  <si>
    <t>Av (2) =</t>
  </si>
  <si>
    <t>Av (357)=</t>
  </si>
  <si>
    <t>excluding Salani</t>
  </si>
  <si>
    <t>Av (340)=</t>
  </si>
  <si>
    <t>Concrete</t>
  </si>
  <si>
    <t>&gt; 75 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</si>
</sst>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_)"/>
    <numFmt numFmtId="165" formatCode="0.00_)"/>
    <numFmt numFmtId="166" formatCode="0.0000_)"/>
    <numFmt numFmtId="167" formatCode="0.000_)"/>
    <numFmt numFmtId="168" formatCode="0_)"/>
    <numFmt numFmtId="169" formatCode="0.0"/>
    <numFmt numFmtId="170" formatCode="0.000"/>
  </numFmts>
  <fonts count="7">
    <font>
      <sz val="10"/>
      <name val="Arial"/>
    </font>
    <font>
      <sz val="10"/>
      <color indexed="12"/>
      <name val="Courie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164" fontId="0" fillId="0" borderId="0" xfId="0" applyNumberFormat="1" applyProtection="1"/>
    <xf numFmtId="164" fontId="0" fillId="0" borderId="0" xfId="0" applyNumberForma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left"/>
    </xf>
    <xf numFmtId="165" fontId="0" fillId="0" borderId="0" xfId="0" applyNumberFormat="1" applyAlignment="1" applyProtection="1">
      <alignment horizontal="left"/>
    </xf>
    <xf numFmtId="166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165" fontId="0" fillId="0" borderId="0" xfId="0" applyNumberFormat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16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left"/>
    </xf>
    <xf numFmtId="167" fontId="0" fillId="0" borderId="0" xfId="0" applyNumberFormat="1" applyAlignment="1" applyProtection="1">
      <alignment horizontal="left"/>
    </xf>
    <xf numFmtId="165" fontId="0" fillId="0" borderId="0" xfId="0" applyNumberFormat="1" applyProtection="1"/>
    <xf numFmtId="167" fontId="0" fillId="0" borderId="0" xfId="0" applyNumberFormat="1" applyProtection="1"/>
    <xf numFmtId="168" fontId="0" fillId="0" borderId="0" xfId="0" applyNumberFormat="1" applyProtection="1"/>
    <xf numFmtId="166" fontId="0" fillId="0" borderId="0" xfId="0" applyNumberFormat="1" applyProtection="1"/>
    <xf numFmtId="2" fontId="0" fillId="0" borderId="0" xfId="0" applyNumberFormat="1"/>
    <xf numFmtId="0" fontId="0" fillId="0" borderId="0" xfId="0" applyAlignment="1"/>
    <xf numFmtId="0" fontId="3" fillId="0" borderId="0" xfId="0" applyFont="1" applyAlignment="1" applyProtection="1">
      <alignment horizontal="left"/>
    </xf>
    <xf numFmtId="2" fontId="4" fillId="0" borderId="0" xfId="0" applyNumberFormat="1" applyFont="1" applyAlignment="1">
      <alignment horizontal="center"/>
    </xf>
    <xf numFmtId="165" fontId="3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 applyProtection="1">
      <alignment horizontal="left"/>
    </xf>
    <xf numFmtId="169" fontId="0" fillId="0" borderId="0" xfId="0" applyNumberFormat="1" applyAlignment="1" applyProtection="1">
      <alignment horizontal="left"/>
    </xf>
    <xf numFmtId="1" fontId="0" fillId="0" borderId="0" xfId="0" applyNumberFormat="1" applyProtection="1"/>
    <xf numFmtId="169" fontId="0" fillId="0" borderId="0" xfId="0" applyNumberFormat="1" applyProtection="1"/>
    <xf numFmtId="0" fontId="3" fillId="0" borderId="0" xfId="0" applyFont="1" applyAlignment="1" applyProtection="1">
      <alignment horizontal="right"/>
    </xf>
    <xf numFmtId="164" fontId="3" fillId="0" borderId="0" xfId="0" applyNumberFormat="1" applyFont="1" applyProtection="1"/>
    <xf numFmtId="164" fontId="3" fillId="0" borderId="0" xfId="0" applyNumberFormat="1" applyFont="1" applyAlignment="1" applyProtection="1">
      <alignment horizontal="center"/>
    </xf>
    <xf numFmtId="169" fontId="0" fillId="0" borderId="0" xfId="0" applyNumberFormat="1"/>
    <xf numFmtId="168" fontId="3" fillId="0" borderId="0" xfId="0" applyNumberFormat="1" applyFont="1" applyAlignment="1" applyProtection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1" fontId="0" fillId="0" borderId="0" xfId="0" applyNumberFormat="1" applyAlignment="1" applyProtection="1">
      <alignment horizontal="right"/>
    </xf>
    <xf numFmtId="168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2" fontId="3" fillId="0" borderId="0" xfId="0" applyNumberFormat="1" applyFont="1" applyAlignment="1">
      <alignment horizontal="right"/>
    </xf>
    <xf numFmtId="169" fontId="0" fillId="0" borderId="0" xfId="0" applyNumberFormat="1" applyAlignment="1" applyProtection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horizontal="right"/>
    </xf>
    <xf numFmtId="168" fontId="2" fillId="0" borderId="0" xfId="0" applyNumberFormat="1" applyFont="1" applyAlignment="1" applyProtection="1">
      <alignment horizontal="right"/>
    </xf>
    <xf numFmtId="170" fontId="0" fillId="0" borderId="0" xfId="0" applyNumberFormat="1"/>
    <xf numFmtId="0" fontId="0" fillId="0" borderId="0" xfId="0" quotePrefix="1" applyAlignment="1">
      <alignment horizontal="center"/>
    </xf>
    <xf numFmtId="2" fontId="2" fillId="0" borderId="0" xfId="0" applyNumberFormat="1" applyFont="1" applyAlignment="1" applyProtection="1">
      <alignment horizontal="right"/>
    </xf>
    <xf numFmtId="1" fontId="0" fillId="0" borderId="0" xfId="0" applyNumberFormat="1"/>
    <xf numFmtId="0" fontId="3" fillId="0" borderId="0" xfId="0" applyFont="1" applyProtection="1"/>
    <xf numFmtId="165" fontId="0" fillId="0" borderId="0" xfId="0" applyNumberFormat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170" fontId="2" fillId="0" borderId="0" xfId="0" applyNumberFormat="1" applyFont="1" applyAlignment="1">
      <alignment horizontal="right"/>
    </xf>
    <xf numFmtId="168" fontId="2" fillId="0" borderId="0" xfId="0" applyNumberFormat="1" applyFont="1" applyProtection="1"/>
    <xf numFmtId="170" fontId="2" fillId="0" borderId="0" xfId="0" applyNumberFormat="1" applyFont="1"/>
    <xf numFmtId="0" fontId="3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167" fontId="3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9" fontId="0" fillId="0" borderId="0" xfId="0" applyNumberFormat="1" applyAlignment="1">
      <alignment horizontal="right"/>
    </xf>
    <xf numFmtId="1" fontId="3" fillId="0" borderId="0" xfId="0" applyNumberFormat="1" applyFont="1"/>
    <xf numFmtId="170" fontId="0" fillId="0" borderId="0" xfId="0" applyNumberFormat="1" applyProtection="1"/>
    <xf numFmtId="0" fontId="0" fillId="0" borderId="0" xfId="0" applyAlignment="1" applyProtection="1"/>
    <xf numFmtId="169" fontId="0" fillId="0" borderId="0" xfId="0" applyNumberFormat="1" applyAlignment="1" applyProtection="1"/>
    <xf numFmtId="167" fontId="3" fillId="0" borderId="0" xfId="0" applyNumberFormat="1" applyFont="1" applyAlignment="1" applyProtection="1">
      <alignment horizontal="center"/>
    </xf>
    <xf numFmtId="2" fontId="0" fillId="0" borderId="0" xfId="0" applyNumberFormat="1" applyProtection="1"/>
    <xf numFmtId="9" fontId="0" fillId="0" borderId="0" xfId="0" applyNumberFormat="1"/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" fontId="0" fillId="0" borderId="0" xfId="0" applyNumberForma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5" fillId="0" borderId="0" xfId="0" applyFont="1" applyAlignment="1">
      <alignment horizontal="center"/>
    </xf>
    <xf numFmtId="0" fontId="3" fillId="2" borderId="0" xfId="0" applyFont="1" applyFill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Long  Circular  CFST  Columns.    All  tests  compared  with  EC4.</a:t>
            </a:r>
          </a:p>
        </c:rich>
      </c:tx>
      <c:layout>
        <c:manualLayout>
          <c:xMode val="edge"/>
          <c:yMode val="edge"/>
          <c:x val="0.24405377456049637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03102378490172E-2"/>
          <c:y val="0.1"/>
          <c:w val="0.83143743536711479"/>
          <c:h val="0.78644067796610173"/>
        </c:manualLayout>
      </c:layout>
      <c:scatterChart>
        <c:scatterStyle val="lineMarker"/>
        <c:varyColors val="0"/>
        <c:ser>
          <c:idx val="0"/>
          <c:order val="0"/>
          <c:tx>
            <c:v>Koppel (46)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Data!$R$10:$R$55</c:f>
              <c:numCache>
                <c:formatCode>0_)</c:formatCode>
                <c:ptCount val="46"/>
                <c:pt idx="0">
                  <c:v>884.56406221050418</c:v>
                </c:pt>
                <c:pt idx="1">
                  <c:v>891.64763870895945</c:v>
                </c:pt>
                <c:pt idx="2">
                  <c:v>874.46628809290621</c:v>
                </c:pt>
                <c:pt idx="3">
                  <c:v>959.89412154642775</c:v>
                </c:pt>
                <c:pt idx="4">
                  <c:v>959.31858260227227</c:v>
                </c:pt>
                <c:pt idx="5">
                  <c:v>959.31858260227227</c:v>
                </c:pt>
                <c:pt idx="6">
                  <c:v>802.2218257604643</c:v>
                </c:pt>
                <c:pt idx="7">
                  <c:v>784.20294882392272</c:v>
                </c:pt>
                <c:pt idx="8">
                  <c:v>813.6342366799347</c:v>
                </c:pt>
                <c:pt idx="9">
                  <c:v>490.78808897554194</c:v>
                </c:pt>
                <c:pt idx="10">
                  <c:v>544.8350955200051</c:v>
                </c:pt>
                <c:pt idx="11">
                  <c:v>475.63203502066875</c:v>
                </c:pt>
                <c:pt idx="12">
                  <c:v>461.16582490799698</c:v>
                </c:pt>
                <c:pt idx="13">
                  <c:v>515.95083383367034</c:v>
                </c:pt>
                <c:pt idx="14">
                  <c:v>446.37260857860298</c:v>
                </c:pt>
                <c:pt idx="15">
                  <c:v>394.34871491812532</c:v>
                </c:pt>
                <c:pt idx="16">
                  <c:v>427.18555951133391</c:v>
                </c:pt>
                <c:pt idx="17">
                  <c:v>381.84908192984705</c:v>
                </c:pt>
                <c:pt idx="18">
                  <c:v>1494.9291052292513</c:v>
                </c:pt>
                <c:pt idx="19">
                  <c:v>1537.764483169469</c:v>
                </c:pt>
                <c:pt idx="20">
                  <c:v>1704.8439801542754</c:v>
                </c:pt>
                <c:pt idx="21">
                  <c:v>1711.9392272324053</c:v>
                </c:pt>
                <c:pt idx="22">
                  <c:v>2177.044477544282</c:v>
                </c:pt>
                <c:pt idx="23">
                  <c:v>2172.2948022934602</c:v>
                </c:pt>
                <c:pt idx="24">
                  <c:v>2134.6147875413062</c:v>
                </c:pt>
                <c:pt idx="25">
                  <c:v>2483.1970750563009</c:v>
                </c:pt>
                <c:pt idx="26">
                  <c:v>400.83665205196468</c:v>
                </c:pt>
                <c:pt idx="27">
                  <c:v>372.82907386062965</c:v>
                </c:pt>
                <c:pt idx="28">
                  <c:v>393.94766975532934</c:v>
                </c:pt>
                <c:pt idx="29">
                  <c:v>389.34098318047603</c:v>
                </c:pt>
                <c:pt idx="30">
                  <c:v>627.42552416362287</c:v>
                </c:pt>
                <c:pt idx="31">
                  <c:v>673.57163827551756</c:v>
                </c:pt>
                <c:pt idx="32">
                  <c:v>680.19426941309109</c:v>
                </c:pt>
                <c:pt idx="33">
                  <c:v>728.06233103457532</c:v>
                </c:pt>
                <c:pt idx="34">
                  <c:v>905.72516089323381</c:v>
                </c:pt>
                <c:pt idx="35">
                  <c:v>881.95409739718707</c:v>
                </c:pt>
                <c:pt idx="36">
                  <c:v>892.72811206070696</c:v>
                </c:pt>
                <c:pt idx="37">
                  <c:v>888.0709914870655</c:v>
                </c:pt>
                <c:pt idx="38">
                  <c:v>522.8920513715783</c:v>
                </c:pt>
                <c:pt idx="39">
                  <c:v>556.27478476871295</c:v>
                </c:pt>
                <c:pt idx="40">
                  <c:v>555.80085384246445</c:v>
                </c:pt>
                <c:pt idx="41">
                  <c:v>585.42250172875708</c:v>
                </c:pt>
                <c:pt idx="42">
                  <c:v>749.69224606940872</c:v>
                </c:pt>
                <c:pt idx="43">
                  <c:v>730.28438740644435</c:v>
                </c:pt>
                <c:pt idx="44">
                  <c:v>748.29711174303236</c:v>
                </c:pt>
                <c:pt idx="45">
                  <c:v>719.8901740416901</c:v>
                </c:pt>
              </c:numCache>
            </c:numRef>
          </c:xVal>
          <c:yVal>
            <c:numRef>
              <c:f>Summary!$H$8:$H$53</c:f>
              <c:numCache>
                <c:formatCode>General</c:formatCode>
                <c:ptCount val="46"/>
                <c:pt idx="0">
                  <c:v>947</c:v>
                </c:pt>
                <c:pt idx="1">
                  <c:v>938</c:v>
                </c:pt>
                <c:pt idx="2">
                  <c:v>907</c:v>
                </c:pt>
                <c:pt idx="3">
                  <c:v>1018</c:v>
                </c:pt>
                <c:pt idx="4">
                  <c:v>1008</c:v>
                </c:pt>
                <c:pt idx="5">
                  <c:v>1034</c:v>
                </c:pt>
                <c:pt idx="6">
                  <c:v>886</c:v>
                </c:pt>
                <c:pt idx="7">
                  <c:v>907</c:v>
                </c:pt>
                <c:pt idx="8">
                  <c:v>917</c:v>
                </c:pt>
                <c:pt idx="9">
                  <c:v>656</c:v>
                </c:pt>
                <c:pt idx="10">
                  <c:v>686</c:v>
                </c:pt>
                <c:pt idx="11">
                  <c:v>656</c:v>
                </c:pt>
                <c:pt idx="12">
                  <c:v>567</c:v>
                </c:pt>
                <c:pt idx="13">
                  <c:v>606</c:v>
                </c:pt>
                <c:pt idx="14">
                  <c:v>576</c:v>
                </c:pt>
                <c:pt idx="15">
                  <c:v>536</c:v>
                </c:pt>
                <c:pt idx="16">
                  <c:v>567</c:v>
                </c:pt>
                <c:pt idx="17">
                  <c:v>488</c:v>
                </c:pt>
                <c:pt idx="18">
                  <c:v>1023</c:v>
                </c:pt>
                <c:pt idx="19">
                  <c:v>1834</c:v>
                </c:pt>
                <c:pt idx="20">
                  <c:v>2289</c:v>
                </c:pt>
                <c:pt idx="21">
                  <c:v>2239</c:v>
                </c:pt>
                <c:pt idx="22">
                  <c:v>2462</c:v>
                </c:pt>
                <c:pt idx="23">
                  <c:v>2421</c:v>
                </c:pt>
                <c:pt idx="24">
                  <c:v>2804</c:v>
                </c:pt>
                <c:pt idx="25">
                  <c:v>2932</c:v>
                </c:pt>
                <c:pt idx="26">
                  <c:v>498</c:v>
                </c:pt>
                <c:pt idx="27">
                  <c:v>473</c:v>
                </c:pt>
                <c:pt idx="28">
                  <c:v>473</c:v>
                </c:pt>
                <c:pt idx="29">
                  <c:v>413</c:v>
                </c:pt>
                <c:pt idx="30">
                  <c:v>695</c:v>
                </c:pt>
                <c:pt idx="31">
                  <c:v>746</c:v>
                </c:pt>
                <c:pt idx="32">
                  <c:v>837</c:v>
                </c:pt>
                <c:pt idx="33">
                  <c:v>867</c:v>
                </c:pt>
                <c:pt idx="34">
                  <c:v>998</c:v>
                </c:pt>
                <c:pt idx="35">
                  <c:v>1018</c:v>
                </c:pt>
                <c:pt idx="36">
                  <c:v>1099</c:v>
                </c:pt>
                <c:pt idx="37">
                  <c:v>1079</c:v>
                </c:pt>
                <c:pt idx="38">
                  <c:v>641</c:v>
                </c:pt>
                <c:pt idx="39">
                  <c:v>629</c:v>
                </c:pt>
                <c:pt idx="40">
                  <c:v>695</c:v>
                </c:pt>
                <c:pt idx="41">
                  <c:v>755</c:v>
                </c:pt>
                <c:pt idx="42">
                  <c:v>786</c:v>
                </c:pt>
                <c:pt idx="43">
                  <c:v>816</c:v>
                </c:pt>
                <c:pt idx="44">
                  <c:v>874</c:v>
                </c:pt>
                <c:pt idx="45">
                  <c:v>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5A-4470-833E-0D7F56DF7B05}"/>
            </c:ext>
          </c:extLst>
        </c:ser>
        <c:ser>
          <c:idx val="1"/>
          <c:order val="1"/>
          <c:tx>
            <c:v>Salani (17)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Summary!$I$56:$I$72</c:f>
              <c:numCache>
                <c:formatCode>0_)</c:formatCode>
                <c:ptCount val="17"/>
                <c:pt idx="0">
                  <c:v>10.466888371516943</c:v>
                </c:pt>
                <c:pt idx="1">
                  <c:v>10.466888371516943</c:v>
                </c:pt>
                <c:pt idx="2">
                  <c:v>10.466888371516943</c:v>
                </c:pt>
                <c:pt idx="3">
                  <c:v>10.877354537852598</c:v>
                </c:pt>
                <c:pt idx="4">
                  <c:v>10.877354537852598</c:v>
                </c:pt>
                <c:pt idx="5">
                  <c:v>41.357952392619723</c:v>
                </c:pt>
                <c:pt idx="6">
                  <c:v>41.357952392619723</c:v>
                </c:pt>
                <c:pt idx="7">
                  <c:v>41.357952392619723</c:v>
                </c:pt>
                <c:pt idx="8">
                  <c:v>41.847747977973803</c:v>
                </c:pt>
                <c:pt idx="9">
                  <c:v>41.847747977973803</c:v>
                </c:pt>
                <c:pt idx="10">
                  <c:v>71.451186479071481</c:v>
                </c:pt>
                <c:pt idx="11">
                  <c:v>71.451186479071481</c:v>
                </c:pt>
                <c:pt idx="12">
                  <c:v>73.093581080868702</c:v>
                </c:pt>
                <c:pt idx="13">
                  <c:v>153.72885005314149</c:v>
                </c:pt>
                <c:pt idx="14">
                  <c:v>222.25761018768782</c:v>
                </c:pt>
                <c:pt idx="15">
                  <c:v>222.25761018768782</c:v>
                </c:pt>
                <c:pt idx="16">
                  <c:v>222.79948501451054</c:v>
                </c:pt>
              </c:numCache>
            </c:numRef>
          </c:xVal>
          <c:yVal>
            <c:numRef>
              <c:f>Summary!$H$56:$H$72</c:f>
              <c:numCache>
                <c:formatCode>General</c:formatCode>
                <c:ptCount val="17"/>
                <c:pt idx="0">
                  <c:v>17.2</c:v>
                </c:pt>
                <c:pt idx="1">
                  <c:v>14.9</c:v>
                </c:pt>
                <c:pt idx="2">
                  <c:v>14.4</c:v>
                </c:pt>
                <c:pt idx="3">
                  <c:v>15.7</c:v>
                </c:pt>
                <c:pt idx="4">
                  <c:v>15.5</c:v>
                </c:pt>
                <c:pt idx="5">
                  <c:v>107.6</c:v>
                </c:pt>
                <c:pt idx="6">
                  <c:v>121</c:v>
                </c:pt>
                <c:pt idx="7">
                  <c:v>106.8</c:v>
                </c:pt>
                <c:pt idx="8">
                  <c:v>113</c:v>
                </c:pt>
                <c:pt idx="9">
                  <c:v>106.8</c:v>
                </c:pt>
                <c:pt idx="10">
                  <c:v>115.2</c:v>
                </c:pt>
                <c:pt idx="11">
                  <c:v>114.3</c:v>
                </c:pt>
                <c:pt idx="12">
                  <c:v>120.5</c:v>
                </c:pt>
                <c:pt idx="13">
                  <c:v>230.9</c:v>
                </c:pt>
                <c:pt idx="14">
                  <c:v>226.4</c:v>
                </c:pt>
                <c:pt idx="15">
                  <c:v>245.1</c:v>
                </c:pt>
                <c:pt idx="16">
                  <c:v>320.3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5A-4470-833E-0D7F56DF7B05}"/>
            </c:ext>
          </c:extLst>
        </c:ser>
        <c:ser>
          <c:idx val="2"/>
          <c:order val="2"/>
          <c:tx>
            <c:v>Gardner (10)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Summary!$I$75:$I$84</c:f>
              <c:numCache>
                <c:formatCode>0_)</c:formatCode>
                <c:ptCount val="10"/>
                <c:pt idx="0">
                  <c:v>675.26957738396777</c:v>
                </c:pt>
                <c:pt idx="1">
                  <c:v>665.05512927335349</c:v>
                </c:pt>
                <c:pt idx="2">
                  <c:v>973.05289844429035</c:v>
                </c:pt>
                <c:pt idx="3">
                  <c:v>932.90877293184553</c:v>
                </c:pt>
                <c:pt idx="4">
                  <c:v>901.71792939157353</c:v>
                </c:pt>
                <c:pt idx="5">
                  <c:v>904.76824235907281</c:v>
                </c:pt>
                <c:pt idx="6">
                  <c:v>905.60434194790287</c:v>
                </c:pt>
                <c:pt idx="7">
                  <c:v>193.84328702744327</c:v>
                </c:pt>
                <c:pt idx="8">
                  <c:v>312.59313690569491</c:v>
                </c:pt>
                <c:pt idx="9">
                  <c:v>259.14086783210792</c:v>
                </c:pt>
              </c:numCache>
            </c:numRef>
          </c:xVal>
          <c:yVal>
            <c:numRef>
              <c:f>Summary!$H$75:$H$84</c:f>
              <c:numCache>
                <c:formatCode>General</c:formatCode>
                <c:ptCount val="10"/>
                <c:pt idx="0">
                  <c:v>818</c:v>
                </c:pt>
                <c:pt idx="1">
                  <c:v>801</c:v>
                </c:pt>
                <c:pt idx="2">
                  <c:v>1156</c:v>
                </c:pt>
                <c:pt idx="3">
                  <c:v>1092</c:v>
                </c:pt>
                <c:pt idx="4">
                  <c:v>950</c:v>
                </c:pt>
                <c:pt idx="5">
                  <c:v>939</c:v>
                </c:pt>
                <c:pt idx="6">
                  <c:v>881</c:v>
                </c:pt>
                <c:pt idx="7">
                  <c:v>245</c:v>
                </c:pt>
                <c:pt idx="8">
                  <c:v>411</c:v>
                </c:pt>
                <c:pt idx="9">
                  <c:v>330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5A-4470-833E-0D7F56DF7B05}"/>
            </c:ext>
          </c:extLst>
        </c:ser>
        <c:ser>
          <c:idx val="3"/>
          <c:order val="3"/>
          <c:tx>
            <c:v>Furlong (8)</c:v>
          </c:tx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Summary!$I$87:$I$94</c:f>
              <c:numCache>
                <c:formatCode>0_)</c:formatCode>
                <c:ptCount val="8"/>
                <c:pt idx="0">
                  <c:v>721.85733153474007</c:v>
                </c:pt>
                <c:pt idx="1">
                  <c:v>721.85733153474007</c:v>
                </c:pt>
                <c:pt idx="2">
                  <c:v>700.41026031731792</c:v>
                </c:pt>
                <c:pt idx="3">
                  <c:v>700.41026031731792</c:v>
                </c:pt>
                <c:pt idx="4">
                  <c:v>700.41026031731792</c:v>
                </c:pt>
                <c:pt idx="5">
                  <c:v>665.57469351972156</c:v>
                </c:pt>
                <c:pt idx="6">
                  <c:v>742.02554516578209</c:v>
                </c:pt>
                <c:pt idx="7">
                  <c:v>742.02554516578209</c:v>
                </c:pt>
              </c:numCache>
            </c:numRef>
          </c:xVal>
          <c:yVal>
            <c:numRef>
              <c:f>Summary!$H$87:$H$94</c:f>
              <c:numCache>
                <c:formatCode>General</c:formatCode>
                <c:ptCount val="8"/>
                <c:pt idx="0">
                  <c:v>712</c:v>
                </c:pt>
                <c:pt idx="1">
                  <c:v>756</c:v>
                </c:pt>
                <c:pt idx="2">
                  <c:v>627</c:v>
                </c:pt>
                <c:pt idx="3">
                  <c:v>623</c:v>
                </c:pt>
                <c:pt idx="4">
                  <c:v>658</c:v>
                </c:pt>
                <c:pt idx="5">
                  <c:v>682</c:v>
                </c:pt>
                <c:pt idx="6">
                  <c:v>721</c:v>
                </c:pt>
                <c:pt idx="7">
                  <c:v>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5A-4470-833E-0D7F56DF7B05}"/>
            </c:ext>
          </c:extLst>
        </c:ser>
        <c:ser>
          <c:idx val="4"/>
          <c:order val="4"/>
          <c:tx>
            <c:v>Chapman (16)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Summary!$I$97:$I$112</c:f>
              <c:numCache>
                <c:formatCode>0_)</c:formatCode>
                <c:ptCount val="16"/>
                <c:pt idx="0">
                  <c:v>8539.6353335552358</c:v>
                </c:pt>
                <c:pt idx="1">
                  <c:v>8142.6634500070859</c:v>
                </c:pt>
                <c:pt idx="2">
                  <c:v>3879.3578437388919</c:v>
                </c:pt>
                <c:pt idx="3">
                  <c:v>5862.6729907974122</c:v>
                </c:pt>
                <c:pt idx="4">
                  <c:v>1046.6665584280117</c:v>
                </c:pt>
                <c:pt idx="5">
                  <c:v>1020.2377768632132</c:v>
                </c:pt>
                <c:pt idx="6">
                  <c:v>1228.5113152515403</c:v>
                </c:pt>
                <c:pt idx="7">
                  <c:v>1181.0273140217939</c:v>
                </c:pt>
                <c:pt idx="8">
                  <c:v>1886.5906091257307</c:v>
                </c:pt>
                <c:pt idx="9">
                  <c:v>1902.1962126070648</c:v>
                </c:pt>
                <c:pt idx="10">
                  <c:v>1348.0658973117563</c:v>
                </c:pt>
                <c:pt idx="11">
                  <c:v>1374.0043124959516</c:v>
                </c:pt>
                <c:pt idx="12">
                  <c:v>1532.4851958063609</c:v>
                </c:pt>
                <c:pt idx="13">
                  <c:v>1745.4648955212435</c:v>
                </c:pt>
                <c:pt idx="14">
                  <c:v>1741.7634920769606</c:v>
                </c:pt>
                <c:pt idx="15">
                  <c:v>1373.7555806513401</c:v>
                </c:pt>
              </c:numCache>
            </c:numRef>
          </c:xVal>
          <c:yVal>
            <c:numRef>
              <c:f>Summary!$H$97:$H$112</c:f>
              <c:numCache>
                <c:formatCode>General</c:formatCode>
                <c:ptCount val="16"/>
                <c:pt idx="0">
                  <c:v>11460</c:v>
                </c:pt>
                <c:pt idx="1">
                  <c:v>10710</c:v>
                </c:pt>
                <c:pt idx="2">
                  <c:v>3517</c:v>
                </c:pt>
                <c:pt idx="3">
                  <c:v>7433</c:v>
                </c:pt>
                <c:pt idx="4">
                  <c:v>1285</c:v>
                </c:pt>
                <c:pt idx="5">
                  <c:v>1285</c:v>
                </c:pt>
                <c:pt idx="6">
                  <c:v>1305</c:v>
                </c:pt>
                <c:pt idx="7">
                  <c:v>1305</c:v>
                </c:pt>
                <c:pt idx="8">
                  <c:v>2949</c:v>
                </c:pt>
                <c:pt idx="9">
                  <c:v>2949</c:v>
                </c:pt>
                <c:pt idx="10">
                  <c:v>1824</c:v>
                </c:pt>
                <c:pt idx="11">
                  <c:v>1824</c:v>
                </c:pt>
                <c:pt idx="12">
                  <c:v>2006</c:v>
                </c:pt>
                <c:pt idx="13">
                  <c:v>2233</c:v>
                </c:pt>
                <c:pt idx="14">
                  <c:v>2113</c:v>
                </c:pt>
                <c:pt idx="15">
                  <c:v>1744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95A-4470-833E-0D7F56DF7B05}"/>
            </c:ext>
          </c:extLst>
        </c:ser>
        <c:ser>
          <c:idx val="5"/>
          <c:order val="5"/>
          <c:tx>
            <c:v>Han '00 (11)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Summary!$I$139:$I$149</c:f>
              <c:numCache>
                <c:formatCode>0_)</c:formatCode>
                <c:ptCount val="11"/>
                <c:pt idx="0">
                  <c:v>234.26267607998588</c:v>
                </c:pt>
                <c:pt idx="1">
                  <c:v>234.26267607998588</c:v>
                </c:pt>
                <c:pt idx="2">
                  <c:v>241.41731891954709</c:v>
                </c:pt>
                <c:pt idx="3">
                  <c:v>241.41731891954709</c:v>
                </c:pt>
                <c:pt idx="4">
                  <c:v>255.92805527812635</c:v>
                </c:pt>
                <c:pt idx="5">
                  <c:v>255.92805527812635</c:v>
                </c:pt>
                <c:pt idx="6">
                  <c:v>272.52970632111061</c:v>
                </c:pt>
                <c:pt idx="7">
                  <c:v>272.52970632111061</c:v>
                </c:pt>
                <c:pt idx="8">
                  <c:v>311.41337750217843</c:v>
                </c:pt>
                <c:pt idx="9">
                  <c:v>311.41337750217843</c:v>
                </c:pt>
                <c:pt idx="10">
                  <c:v>323.21504020697398</c:v>
                </c:pt>
              </c:numCache>
            </c:numRef>
          </c:xVal>
          <c:yVal>
            <c:numRef>
              <c:f>Summary!$H$139:$H$149</c:f>
              <c:numCache>
                <c:formatCode>General</c:formatCode>
                <c:ptCount val="11"/>
                <c:pt idx="0">
                  <c:v>342</c:v>
                </c:pt>
                <c:pt idx="1">
                  <c:v>292</c:v>
                </c:pt>
                <c:pt idx="2">
                  <c:v>298</c:v>
                </c:pt>
                <c:pt idx="3">
                  <c:v>280</c:v>
                </c:pt>
                <c:pt idx="4">
                  <c:v>318</c:v>
                </c:pt>
                <c:pt idx="5">
                  <c:v>320</c:v>
                </c:pt>
                <c:pt idx="6">
                  <c:v>350</c:v>
                </c:pt>
                <c:pt idx="7">
                  <c:v>370</c:v>
                </c:pt>
                <c:pt idx="8">
                  <c:v>400</c:v>
                </c:pt>
                <c:pt idx="9">
                  <c:v>390</c:v>
                </c:pt>
                <c:pt idx="10">
                  <c:v>440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95A-4470-833E-0D7F56DF7B05}"/>
            </c:ext>
          </c:extLst>
        </c:ser>
        <c:ser>
          <c:idx val="7"/>
          <c:order val="6"/>
          <c:tx>
            <c:v>SSRC (11)</c:v>
          </c:tx>
          <c:spPr>
            <a:ln w="19050">
              <a:noFill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Summary!$I$189:$I$199</c:f>
              <c:numCache>
                <c:formatCode>0_)</c:formatCode>
                <c:ptCount val="11"/>
                <c:pt idx="0">
                  <c:v>1491.8048000550464</c:v>
                </c:pt>
                <c:pt idx="1">
                  <c:v>1698.7263499546264</c:v>
                </c:pt>
                <c:pt idx="2">
                  <c:v>2138.2572338128616</c:v>
                </c:pt>
                <c:pt idx="3">
                  <c:v>2200.2901767482595</c:v>
                </c:pt>
                <c:pt idx="4">
                  <c:v>645.06267582049315</c:v>
                </c:pt>
                <c:pt idx="5">
                  <c:v>530.86280218131003</c:v>
                </c:pt>
                <c:pt idx="6">
                  <c:v>877.8233488688204</c:v>
                </c:pt>
                <c:pt idx="7">
                  <c:v>902.13461473207121</c:v>
                </c:pt>
                <c:pt idx="8">
                  <c:v>460.61087447060777</c:v>
                </c:pt>
                <c:pt idx="9">
                  <c:v>456.20645446633421</c:v>
                </c:pt>
                <c:pt idx="10">
                  <c:v>390.69786701456474</c:v>
                </c:pt>
              </c:numCache>
            </c:numRef>
          </c:xVal>
          <c:yVal>
            <c:numRef>
              <c:f>Summary!$H$189:$H$199</c:f>
              <c:numCache>
                <c:formatCode>General</c:formatCode>
                <c:ptCount val="11"/>
                <c:pt idx="0">
                  <c:v>1650</c:v>
                </c:pt>
                <c:pt idx="1">
                  <c:v>2264</c:v>
                </c:pt>
                <c:pt idx="2">
                  <c:v>2442</c:v>
                </c:pt>
                <c:pt idx="3">
                  <c:v>2869</c:v>
                </c:pt>
                <c:pt idx="4">
                  <c:v>721</c:v>
                </c:pt>
                <c:pt idx="5">
                  <c:v>636</c:v>
                </c:pt>
                <c:pt idx="6">
                  <c:v>1010</c:v>
                </c:pt>
                <c:pt idx="7">
                  <c:v>1090</c:v>
                </c:pt>
                <c:pt idx="8">
                  <c:v>667</c:v>
                </c:pt>
                <c:pt idx="9">
                  <c:v>583</c:v>
                </c:pt>
                <c:pt idx="10">
                  <c:v>529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95A-4470-833E-0D7F56DF7B05}"/>
            </c:ext>
          </c:extLst>
        </c:ser>
        <c:ser>
          <c:idx val="8"/>
          <c:order val="7"/>
          <c:tx>
            <c:v>Bridge (15)</c:v>
          </c:tx>
          <c:spPr>
            <a:ln w="19050">
              <a:noFill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Summary!$I$209:$I$223</c:f>
              <c:numCache>
                <c:formatCode>0_)</c:formatCode>
                <c:ptCount val="15"/>
                <c:pt idx="0">
                  <c:v>1670.4794687487763</c:v>
                </c:pt>
                <c:pt idx="1">
                  <c:v>1524.1516265432444</c:v>
                </c:pt>
                <c:pt idx="2">
                  <c:v>1698.4489048238652</c:v>
                </c:pt>
                <c:pt idx="3">
                  <c:v>1305.8477708540586</c:v>
                </c:pt>
                <c:pt idx="4">
                  <c:v>1288.5565354808173</c:v>
                </c:pt>
                <c:pt idx="5">
                  <c:v>2270.1617102468022</c:v>
                </c:pt>
                <c:pt idx="6">
                  <c:v>2411.2778236601198</c:v>
                </c:pt>
                <c:pt idx="7">
                  <c:v>2541.7624770613729</c:v>
                </c:pt>
                <c:pt idx="8">
                  <c:v>2363.6503803169908</c:v>
                </c:pt>
                <c:pt idx="9">
                  <c:v>2202.8637359928716</c:v>
                </c:pt>
                <c:pt idx="10">
                  <c:v>2789.9800764958513</c:v>
                </c:pt>
                <c:pt idx="11">
                  <c:v>3277.9078789301407</c:v>
                </c:pt>
                <c:pt idx="12">
                  <c:v>3270.6027539805086</c:v>
                </c:pt>
                <c:pt idx="13">
                  <c:v>3104.6782847834852</c:v>
                </c:pt>
                <c:pt idx="14">
                  <c:v>3095.1507150845787</c:v>
                </c:pt>
              </c:numCache>
            </c:numRef>
          </c:xVal>
          <c:yVal>
            <c:numRef>
              <c:f>Summary!$H$209:$H$223</c:f>
              <c:numCache>
                <c:formatCode>General</c:formatCode>
                <c:ptCount val="15"/>
                <c:pt idx="0">
                  <c:v>1661.6</c:v>
                </c:pt>
                <c:pt idx="1">
                  <c:v>1678.2</c:v>
                </c:pt>
                <c:pt idx="2">
                  <c:v>1694.8</c:v>
                </c:pt>
                <c:pt idx="3">
                  <c:v>1376.6</c:v>
                </c:pt>
                <c:pt idx="4">
                  <c:v>1349.9</c:v>
                </c:pt>
                <c:pt idx="5">
                  <c:v>2295</c:v>
                </c:pt>
                <c:pt idx="6">
                  <c:v>2592</c:v>
                </c:pt>
                <c:pt idx="7">
                  <c:v>2602</c:v>
                </c:pt>
                <c:pt idx="8">
                  <c:v>2295</c:v>
                </c:pt>
                <c:pt idx="9">
                  <c:v>2451</c:v>
                </c:pt>
                <c:pt idx="10">
                  <c:v>2673</c:v>
                </c:pt>
                <c:pt idx="11">
                  <c:v>3360</c:v>
                </c:pt>
                <c:pt idx="12">
                  <c:v>3260</c:v>
                </c:pt>
                <c:pt idx="13">
                  <c:v>3058</c:v>
                </c:pt>
                <c:pt idx="14">
                  <c:v>3070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95A-4470-833E-0D7F56DF7B05}"/>
            </c:ext>
          </c:extLst>
        </c:ser>
        <c:ser>
          <c:idx val="9"/>
          <c:order val="8"/>
          <c:tx>
            <c:v>Pan (3)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Summary!$I$226:$I$228</c:f>
              <c:numCache>
                <c:formatCode>0_)</c:formatCode>
                <c:ptCount val="3"/>
                <c:pt idx="0">
                  <c:v>1308.7801310822101</c:v>
                </c:pt>
                <c:pt idx="1">
                  <c:v>1260.8050347809801</c:v>
                </c:pt>
                <c:pt idx="2">
                  <c:v>1008.8930411752488</c:v>
                </c:pt>
              </c:numCache>
            </c:numRef>
          </c:xVal>
          <c:yVal>
            <c:numRef>
              <c:f>Summary!$H$226:$H$228</c:f>
              <c:numCache>
                <c:formatCode>General</c:formatCode>
                <c:ptCount val="3"/>
                <c:pt idx="0">
                  <c:v>1149</c:v>
                </c:pt>
                <c:pt idx="1">
                  <c:v>1561</c:v>
                </c:pt>
                <c:pt idx="2">
                  <c:v>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95A-4470-833E-0D7F56DF7B05}"/>
            </c:ext>
          </c:extLst>
        </c:ser>
        <c:ser>
          <c:idx val="10"/>
          <c:order val="9"/>
          <c:tx>
            <c:v>Masuo (10)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Summary!$I$231:$I$240</c:f>
              <c:numCache>
                <c:formatCode>0_)</c:formatCode>
                <c:ptCount val="10"/>
                <c:pt idx="0">
                  <c:v>3198.0420783268924</c:v>
                </c:pt>
                <c:pt idx="1">
                  <c:v>2760.0431150814438</c:v>
                </c:pt>
                <c:pt idx="2">
                  <c:v>2702.6675483146196</c:v>
                </c:pt>
                <c:pt idx="3">
                  <c:v>3038.4299405356373</c:v>
                </c:pt>
                <c:pt idx="4">
                  <c:v>2104.5287690103955</c:v>
                </c:pt>
                <c:pt idx="5">
                  <c:v>5533.7065960016234</c:v>
                </c:pt>
                <c:pt idx="6">
                  <c:v>4796.7190972491344</c:v>
                </c:pt>
                <c:pt idx="7">
                  <c:v>3847.3574556052313</c:v>
                </c:pt>
                <c:pt idx="8">
                  <c:v>5208.8438434030704</c:v>
                </c:pt>
                <c:pt idx="9">
                  <c:v>3676.4183223783766</c:v>
                </c:pt>
              </c:numCache>
            </c:numRef>
          </c:xVal>
          <c:yVal>
            <c:numRef>
              <c:f>Summary!$H$231:$H$240</c:f>
              <c:numCache>
                <c:formatCode>General</c:formatCode>
                <c:ptCount val="10"/>
                <c:pt idx="0">
                  <c:v>3064</c:v>
                </c:pt>
                <c:pt idx="1">
                  <c:v>2610</c:v>
                </c:pt>
                <c:pt idx="2">
                  <c:v>2060</c:v>
                </c:pt>
                <c:pt idx="3">
                  <c:v>3150</c:v>
                </c:pt>
                <c:pt idx="4">
                  <c:v>2130</c:v>
                </c:pt>
                <c:pt idx="5">
                  <c:v>5180</c:v>
                </c:pt>
                <c:pt idx="6">
                  <c:v>4540</c:v>
                </c:pt>
                <c:pt idx="7">
                  <c:v>3630</c:v>
                </c:pt>
                <c:pt idx="8">
                  <c:v>5190</c:v>
                </c:pt>
                <c:pt idx="9">
                  <c:v>3900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95A-4470-833E-0D7F56DF7B05}"/>
            </c:ext>
          </c:extLst>
        </c:ser>
        <c:ser>
          <c:idx val="6"/>
          <c:order val="10"/>
          <c:tx>
            <c:v>Fuji  U (15)</c:v>
          </c:tx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dPt>
            <c:idx val="11"/>
            <c:marker>
              <c:symbol val="diamond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795A-4470-833E-0D7F56DF7B05}"/>
              </c:ext>
            </c:extLst>
          </c:dPt>
          <c:xVal>
            <c:numRef>
              <c:f>Summary!$I$152:$I$166</c:f>
              <c:numCache>
                <c:formatCode>0_)</c:formatCode>
                <c:ptCount val="15"/>
                <c:pt idx="0">
                  <c:v>522.03185243047551</c:v>
                </c:pt>
                <c:pt idx="1">
                  <c:v>663.76533753169747</c:v>
                </c:pt>
                <c:pt idx="2">
                  <c:v>854.4800732967575</c:v>
                </c:pt>
                <c:pt idx="3">
                  <c:v>1310.1855086620835</c:v>
                </c:pt>
                <c:pt idx="4">
                  <c:v>1085.0105010150776</c:v>
                </c:pt>
                <c:pt idx="5">
                  <c:v>395.47709079541215</c:v>
                </c:pt>
                <c:pt idx="6">
                  <c:v>512.07405132436645</c:v>
                </c:pt>
                <c:pt idx="7">
                  <c:v>1062.9872467775187</c:v>
                </c:pt>
                <c:pt idx="8">
                  <c:v>341.68438563440384</c:v>
                </c:pt>
                <c:pt idx="9">
                  <c:v>430.18480662582954</c:v>
                </c:pt>
                <c:pt idx="10">
                  <c:v>825.21056947903276</c:v>
                </c:pt>
                <c:pt idx="11">
                  <c:v>262.23954115585917</c:v>
                </c:pt>
                <c:pt idx="12">
                  <c:v>386.33218513255633</c:v>
                </c:pt>
                <c:pt idx="13">
                  <c:v>487.3569093126672</c:v>
                </c:pt>
                <c:pt idx="14">
                  <c:v>709.60104224845509</c:v>
                </c:pt>
              </c:numCache>
            </c:numRef>
          </c:xVal>
          <c:yVal>
            <c:numRef>
              <c:f>Summary!$H$152:$H$166</c:f>
              <c:numCache>
                <c:formatCode>General</c:formatCode>
                <c:ptCount val="15"/>
                <c:pt idx="0">
                  <c:v>588</c:v>
                </c:pt>
                <c:pt idx="1">
                  <c:v>834</c:v>
                </c:pt>
                <c:pt idx="2">
                  <c:v>1049</c:v>
                </c:pt>
                <c:pt idx="3">
                  <c:v>1608</c:v>
                </c:pt>
                <c:pt idx="4">
                  <c:v>1432</c:v>
                </c:pt>
                <c:pt idx="5">
                  <c:v>461</c:v>
                </c:pt>
                <c:pt idx="6">
                  <c:v>706</c:v>
                </c:pt>
                <c:pt idx="7">
                  <c:v>1177</c:v>
                </c:pt>
                <c:pt idx="8">
                  <c:v>353</c:v>
                </c:pt>
                <c:pt idx="9">
                  <c:v>652</c:v>
                </c:pt>
                <c:pt idx="10">
                  <c:v>902</c:v>
                </c:pt>
                <c:pt idx="11">
                  <c:v>402</c:v>
                </c:pt>
                <c:pt idx="12">
                  <c:v>667</c:v>
                </c:pt>
                <c:pt idx="13">
                  <c:v>726</c:v>
                </c:pt>
                <c:pt idx="14">
                  <c:v>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95A-4470-833E-0D7F56DF7B05}"/>
            </c:ext>
          </c:extLst>
        </c:ser>
        <c:ser>
          <c:idx val="11"/>
          <c:order val="11"/>
          <c:tx>
            <c:v>Fuji  B (15)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Summary!$I$168:$I$182</c:f>
              <c:numCache>
                <c:formatCode>0_)</c:formatCode>
                <c:ptCount val="15"/>
                <c:pt idx="0">
                  <c:v>507.22946154740845</c:v>
                </c:pt>
                <c:pt idx="1">
                  <c:v>668.39803469584706</c:v>
                </c:pt>
                <c:pt idx="2">
                  <c:v>829.87685988607689</c:v>
                </c:pt>
                <c:pt idx="3">
                  <c:v>1262.814559820564</c:v>
                </c:pt>
                <c:pt idx="4">
                  <c:v>1085.0105010150776</c:v>
                </c:pt>
                <c:pt idx="5">
                  <c:v>411.91241800890884</c:v>
                </c:pt>
                <c:pt idx="6">
                  <c:v>520.29751384938572</c:v>
                </c:pt>
                <c:pt idx="7">
                  <c:v>1056.9850725278664</c:v>
                </c:pt>
                <c:pt idx="8">
                  <c:v>320.05041900117288</c:v>
                </c:pt>
                <c:pt idx="9">
                  <c:v>423.09939961958594</c:v>
                </c:pt>
                <c:pt idx="10">
                  <c:v>877.0288122991816</c:v>
                </c:pt>
                <c:pt idx="11">
                  <c:v>266.88661939302466</c:v>
                </c:pt>
                <c:pt idx="12">
                  <c:v>395.34935663162037</c:v>
                </c:pt>
                <c:pt idx="13">
                  <c:v>488.28182135889654</c:v>
                </c:pt>
                <c:pt idx="14">
                  <c:v>701.47601738001754</c:v>
                </c:pt>
              </c:numCache>
            </c:numRef>
          </c:xVal>
          <c:yVal>
            <c:numRef>
              <c:f>Summary!$H$168:$H$182</c:f>
              <c:numCache>
                <c:formatCode>General</c:formatCode>
                <c:ptCount val="15"/>
                <c:pt idx="0">
                  <c:v>515</c:v>
                </c:pt>
                <c:pt idx="1">
                  <c:v>785</c:v>
                </c:pt>
                <c:pt idx="2">
                  <c:v>902</c:v>
                </c:pt>
                <c:pt idx="3">
                  <c:v>1334</c:v>
                </c:pt>
                <c:pt idx="4">
                  <c:v>1177</c:v>
                </c:pt>
                <c:pt idx="5">
                  <c:v>461</c:v>
                </c:pt>
                <c:pt idx="6">
                  <c:v>628</c:v>
                </c:pt>
                <c:pt idx="7">
                  <c:v>1138</c:v>
                </c:pt>
                <c:pt idx="8">
                  <c:v>373</c:v>
                </c:pt>
                <c:pt idx="9">
                  <c:v>535</c:v>
                </c:pt>
                <c:pt idx="10">
                  <c:v>1000</c:v>
                </c:pt>
                <c:pt idx="11">
                  <c:v>353</c:v>
                </c:pt>
                <c:pt idx="12">
                  <c:v>569</c:v>
                </c:pt>
                <c:pt idx="13">
                  <c:v>657</c:v>
                </c:pt>
                <c:pt idx="14">
                  <c:v>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95A-4470-833E-0D7F56DF7B05}"/>
            </c:ext>
          </c:extLst>
        </c:ser>
        <c:ser>
          <c:idx val="12"/>
          <c:order val="12"/>
          <c:tx>
            <c:v>Fuji  EB (3)</c:v>
          </c:tx>
          <c:spPr>
            <a:ln w="19050">
              <a:noFill/>
            </a:ln>
          </c:spPr>
          <c:marker>
            <c:symbol val="x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Summary!$I$184:$I$186</c:f>
              <c:numCache>
                <c:formatCode>0_)</c:formatCode>
                <c:ptCount val="3"/>
                <c:pt idx="0">
                  <c:v>1084.326124708668</c:v>
                </c:pt>
                <c:pt idx="1">
                  <c:v>267.6578445739417</c:v>
                </c:pt>
                <c:pt idx="2">
                  <c:v>670.24937574302044</c:v>
                </c:pt>
              </c:numCache>
            </c:numRef>
          </c:xVal>
          <c:yVal>
            <c:numRef>
              <c:f>Summary!$H$184:$H$186</c:f>
              <c:numCache>
                <c:formatCode>General</c:formatCode>
                <c:ptCount val="3"/>
                <c:pt idx="0">
                  <c:v>1285</c:v>
                </c:pt>
                <c:pt idx="1">
                  <c:v>383</c:v>
                </c:pt>
                <c:pt idx="2">
                  <c:v>824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95A-4470-833E-0D7F56DF7B05}"/>
            </c:ext>
          </c:extLst>
        </c:ser>
        <c:ser>
          <c:idx val="13"/>
          <c:order val="13"/>
          <c:tx>
            <c:v> Cai '85 (11)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Data!$R$240:$R$250</c:f>
              <c:numCache>
                <c:formatCode>0_)</c:formatCode>
                <c:ptCount val="11"/>
                <c:pt idx="0">
                  <c:v>1347.8744120202668</c:v>
                </c:pt>
                <c:pt idx="1">
                  <c:v>1672.3243183247807</c:v>
                </c:pt>
                <c:pt idx="2">
                  <c:v>1727.8395205050183</c:v>
                </c:pt>
                <c:pt idx="3">
                  <c:v>1754.8433803553394</c:v>
                </c:pt>
                <c:pt idx="4">
                  <c:v>1675.0493436156814</c:v>
                </c:pt>
                <c:pt idx="5">
                  <c:v>1442.6827814864848</c:v>
                </c:pt>
                <c:pt idx="6">
                  <c:v>1483.9336501120017</c:v>
                </c:pt>
                <c:pt idx="7">
                  <c:v>1101.6485822194475</c:v>
                </c:pt>
                <c:pt idx="8">
                  <c:v>1101.6485822194475</c:v>
                </c:pt>
                <c:pt idx="9">
                  <c:v>932.89158406350464</c:v>
                </c:pt>
                <c:pt idx="10">
                  <c:v>932.89158406350464</c:v>
                </c:pt>
              </c:numCache>
            </c:numRef>
          </c:xVal>
          <c:yVal>
            <c:numRef>
              <c:f>Data!$M$240:$M$250</c:f>
              <c:numCache>
                <c:formatCode>General</c:formatCode>
                <c:ptCount val="11"/>
                <c:pt idx="0">
                  <c:v>1985</c:v>
                </c:pt>
                <c:pt idx="1">
                  <c:v>1656.2</c:v>
                </c:pt>
                <c:pt idx="2">
                  <c:v>1906.1</c:v>
                </c:pt>
                <c:pt idx="3">
                  <c:v>1827.7</c:v>
                </c:pt>
                <c:pt idx="4">
                  <c:v>1862</c:v>
                </c:pt>
                <c:pt idx="5">
                  <c:v>1543.5</c:v>
                </c:pt>
                <c:pt idx="6">
                  <c:v>1460.2</c:v>
                </c:pt>
                <c:pt idx="7">
                  <c:v>1117.2</c:v>
                </c:pt>
                <c:pt idx="8">
                  <c:v>1271.06</c:v>
                </c:pt>
                <c:pt idx="9">
                  <c:v>983.92</c:v>
                </c:pt>
                <c:pt idx="10">
                  <c:v>958.44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95A-4470-833E-0D7F56DF7B05}"/>
            </c:ext>
          </c:extLst>
        </c:ser>
        <c:ser>
          <c:idx val="14"/>
          <c:order val="14"/>
          <c:tx>
            <c:v> Cai &amp; Gu (23)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xVal>
            <c:numRef>
              <c:f>Data!$R$253:$R$275</c:f>
              <c:numCache>
                <c:formatCode>0_)</c:formatCode>
                <c:ptCount val="23"/>
                <c:pt idx="0">
                  <c:v>737.04204447833877</c:v>
                </c:pt>
                <c:pt idx="1">
                  <c:v>737.04204447833877</c:v>
                </c:pt>
                <c:pt idx="2">
                  <c:v>672.22675921105645</c:v>
                </c:pt>
                <c:pt idx="3">
                  <c:v>672.22675921105645</c:v>
                </c:pt>
                <c:pt idx="4">
                  <c:v>672.22675921105645</c:v>
                </c:pt>
                <c:pt idx="5">
                  <c:v>630.57317985631209</c:v>
                </c:pt>
                <c:pt idx="6">
                  <c:v>630.57317985631209</c:v>
                </c:pt>
                <c:pt idx="7">
                  <c:v>588.81854145023556</c:v>
                </c:pt>
                <c:pt idx="8">
                  <c:v>588.81854145023556</c:v>
                </c:pt>
                <c:pt idx="9">
                  <c:v>588.81854145023556</c:v>
                </c:pt>
                <c:pt idx="10">
                  <c:v>517.49270967948121</c:v>
                </c:pt>
                <c:pt idx="11">
                  <c:v>517.49270967948121</c:v>
                </c:pt>
                <c:pt idx="12">
                  <c:v>517.49270967948121</c:v>
                </c:pt>
                <c:pt idx="13">
                  <c:v>422.54762941937315</c:v>
                </c:pt>
                <c:pt idx="14">
                  <c:v>330.49456735760833</c:v>
                </c:pt>
                <c:pt idx="15">
                  <c:v>330.49456735760833</c:v>
                </c:pt>
                <c:pt idx="16">
                  <c:v>330.49456735760833</c:v>
                </c:pt>
                <c:pt idx="17">
                  <c:v>204.8184523005819</c:v>
                </c:pt>
                <c:pt idx="18">
                  <c:v>204.8184523005819</c:v>
                </c:pt>
                <c:pt idx="19">
                  <c:v>204.8184523005819</c:v>
                </c:pt>
                <c:pt idx="20" formatCode="0">
                  <c:v>149.5371237465005</c:v>
                </c:pt>
                <c:pt idx="21">
                  <c:v>149.5371237465005</c:v>
                </c:pt>
                <c:pt idx="22">
                  <c:v>149.5371237465005</c:v>
                </c:pt>
              </c:numCache>
            </c:numRef>
          </c:xVal>
          <c:yVal>
            <c:numRef>
              <c:f>Data!$M$253:$M$275</c:f>
              <c:numCache>
                <c:formatCode>General</c:formatCode>
                <c:ptCount val="23"/>
                <c:pt idx="0">
                  <c:v>825.16</c:v>
                </c:pt>
                <c:pt idx="1">
                  <c:v>828.1</c:v>
                </c:pt>
                <c:pt idx="2">
                  <c:v>766.36</c:v>
                </c:pt>
                <c:pt idx="3">
                  <c:v>801.64</c:v>
                </c:pt>
                <c:pt idx="4">
                  <c:v>869.26</c:v>
                </c:pt>
                <c:pt idx="5">
                  <c:v>836.92</c:v>
                </c:pt>
                <c:pt idx="6">
                  <c:v>783.02</c:v>
                </c:pt>
                <c:pt idx="7">
                  <c:v>707.56</c:v>
                </c:pt>
                <c:pt idx="8">
                  <c:v>646.79999999999995</c:v>
                </c:pt>
                <c:pt idx="9">
                  <c:v>643.86</c:v>
                </c:pt>
                <c:pt idx="10">
                  <c:v>672.28</c:v>
                </c:pt>
                <c:pt idx="11">
                  <c:v>697.76</c:v>
                </c:pt>
                <c:pt idx="12">
                  <c:v>676.2</c:v>
                </c:pt>
                <c:pt idx="13">
                  <c:v>648.76</c:v>
                </c:pt>
                <c:pt idx="14">
                  <c:v>559.58000000000004</c:v>
                </c:pt>
                <c:pt idx="15">
                  <c:v>478.24</c:v>
                </c:pt>
                <c:pt idx="16">
                  <c:v>600.74</c:v>
                </c:pt>
                <c:pt idx="17">
                  <c:v>373.38</c:v>
                </c:pt>
                <c:pt idx="18">
                  <c:v>345.94</c:v>
                </c:pt>
                <c:pt idx="19">
                  <c:v>294</c:v>
                </c:pt>
                <c:pt idx="20">
                  <c:v>225.4</c:v>
                </c:pt>
                <c:pt idx="21">
                  <c:v>210.7</c:v>
                </c:pt>
                <c:pt idx="22">
                  <c:v>212.5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95A-4470-833E-0D7F56DF7B05}"/>
            </c:ext>
          </c:extLst>
        </c:ser>
        <c:ser>
          <c:idx val="15"/>
          <c:order val="15"/>
          <c:tx>
            <c:v> Tang (49)</c:v>
          </c:tx>
          <c:spPr>
            <a:ln w="19050">
              <a:noFill/>
            </a:ln>
          </c:spPr>
          <c:marker>
            <c:symbol val="plus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Data!$R$278:$R$326</c:f>
              <c:numCache>
                <c:formatCode>0_)</c:formatCode>
                <c:ptCount val="49"/>
                <c:pt idx="0">
                  <c:v>527.46154017089589</c:v>
                </c:pt>
                <c:pt idx="1">
                  <c:v>617.99478354495034</c:v>
                </c:pt>
                <c:pt idx="2">
                  <c:v>672.91470279891212</c:v>
                </c:pt>
                <c:pt idx="3">
                  <c:v>775.24604366872359</c:v>
                </c:pt>
                <c:pt idx="4">
                  <c:v>840.67649344148572</c:v>
                </c:pt>
                <c:pt idx="5">
                  <c:v>871.69114912282225</c:v>
                </c:pt>
                <c:pt idx="6">
                  <c:v>989.27189596515313</c:v>
                </c:pt>
                <c:pt idx="7">
                  <c:v>1194.119231174245</c:v>
                </c:pt>
                <c:pt idx="8">
                  <c:v>1057.1123631571718</c:v>
                </c:pt>
                <c:pt idx="9">
                  <c:v>1071.7809116923236</c:v>
                </c:pt>
                <c:pt idx="10">
                  <c:v>676.15257969551101</c:v>
                </c:pt>
                <c:pt idx="11">
                  <c:v>636.34965153654036</c:v>
                </c:pt>
                <c:pt idx="12">
                  <c:v>1126.0648153616805</c:v>
                </c:pt>
                <c:pt idx="13">
                  <c:v>1394.1358741433146</c:v>
                </c:pt>
                <c:pt idx="14">
                  <c:v>1477.7613363925491</c:v>
                </c:pt>
                <c:pt idx="15">
                  <c:v>1095.9636579716491</c:v>
                </c:pt>
                <c:pt idx="16">
                  <c:v>3511.1557982482377</c:v>
                </c:pt>
                <c:pt idx="17">
                  <c:v>4085.6849097022032</c:v>
                </c:pt>
                <c:pt idx="18">
                  <c:v>1813.1792387278501</c:v>
                </c:pt>
                <c:pt idx="19">
                  <c:v>1639.3784815834206</c:v>
                </c:pt>
                <c:pt idx="20">
                  <c:v>1357.2101863752343</c:v>
                </c:pt>
                <c:pt idx="21">
                  <c:v>1405.9845216115948</c:v>
                </c:pt>
                <c:pt idx="22">
                  <c:v>1296.6433488134667</c:v>
                </c:pt>
                <c:pt idx="23">
                  <c:v>1643.0269676038265</c:v>
                </c:pt>
                <c:pt idx="24">
                  <c:v>1835.2405747851917</c:v>
                </c:pt>
                <c:pt idx="25">
                  <c:v>1537.8361035618982</c:v>
                </c:pt>
                <c:pt idx="26">
                  <c:v>1262.7594577419056</c:v>
                </c:pt>
                <c:pt idx="27">
                  <c:v>1310.7510705547602</c:v>
                </c:pt>
                <c:pt idx="28">
                  <c:v>1359.2123128819405</c:v>
                </c:pt>
                <c:pt idx="29">
                  <c:v>1591.0367892225524</c:v>
                </c:pt>
                <c:pt idx="30">
                  <c:v>1441.5100116678555</c:v>
                </c:pt>
                <c:pt idx="31">
                  <c:v>406.77853909277047</c:v>
                </c:pt>
                <c:pt idx="32">
                  <c:v>330.61844460172165</c:v>
                </c:pt>
                <c:pt idx="33">
                  <c:v>307.50591225796063</c:v>
                </c:pt>
                <c:pt idx="34">
                  <c:v>618.6953029421943</c:v>
                </c:pt>
                <c:pt idx="35">
                  <c:v>541.88236460802466</c:v>
                </c:pt>
                <c:pt idx="36">
                  <c:v>498.5254913544419</c:v>
                </c:pt>
                <c:pt idx="37">
                  <c:v>486.95438637134612</c:v>
                </c:pt>
                <c:pt idx="38">
                  <c:v>460.69500612961104</c:v>
                </c:pt>
                <c:pt idx="39">
                  <c:v>831.29275511142976</c:v>
                </c:pt>
                <c:pt idx="40">
                  <c:v>741.82391357688596</c:v>
                </c:pt>
                <c:pt idx="41">
                  <c:v>677.31270018466194</c:v>
                </c:pt>
                <c:pt idx="42">
                  <c:v>642.33476237850482</c:v>
                </c:pt>
                <c:pt idx="43">
                  <c:v>629.41345642416127</c:v>
                </c:pt>
                <c:pt idx="44">
                  <c:v>622.25822140478783</c:v>
                </c:pt>
                <c:pt idx="45">
                  <c:v>594.02366254579761</c:v>
                </c:pt>
                <c:pt idx="46">
                  <c:v>535.92901281789921</c:v>
                </c:pt>
                <c:pt idx="47">
                  <c:v>1394.1358741433146</c:v>
                </c:pt>
                <c:pt idx="48">
                  <c:v>1257.3476955993051</c:v>
                </c:pt>
              </c:numCache>
            </c:numRef>
          </c:xVal>
          <c:yVal>
            <c:numRef>
              <c:f>Data!$M$278:$M$326</c:f>
              <c:numCache>
                <c:formatCode>General</c:formatCode>
                <c:ptCount val="49"/>
                <c:pt idx="0">
                  <c:v>540</c:v>
                </c:pt>
                <c:pt idx="1">
                  <c:v>613</c:v>
                </c:pt>
                <c:pt idx="2">
                  <c:v>674</c:v>
                </c:pt>
                <c:pt idx="3">
                  <c:v>835</c:v>
                </c:pt>
                <c:pt idx="4">
                  <c:v>889</c:v>
                </c:pt>
                <c:pt idx="5">
                  <c:v>917</c:v>
                </c:pt>
                <c:pt idx="6">
                  <c:v>1084</c:v>
                </c:pt>
                <c:pt idx="7">
                  <c:v>1426</c:v>
                </c:pt>
                <c:pt idx="8">
                  <c:v>1124</c:v>
                </c:pt>
                <c:pt idx="9">
                  <c:v>1208</c:v>
                </c:pt>
                <c:pt idx="10">
                  <c:v>750</c:v>
                </c:pt>
                <c:pt idx="11">
                  <c:v>723</c:v>
                </c:pt>
                <c:pt idx="12">
                  <c:v>1411</c:v>
                </c:pt>
                <c:pt idx="13">
                  <c:v>1607</c:v>
                </c:pt>
                <c:pt idx="14">
                  <c:v>1705</c:v>
                </c:pt>
                <c:pt idx="15">
                  <c:v>1352</c:v>
                </c:pt>
                <c:pt idx="16">
                  <c:v>4116</c:v>
                </c:pt>
                <c:pt idx="17">
                  <c:v>5135</c:v>
                </c:pt>
                <c:pt idx="18">
                  <c:v>1862</c:v>
                </c:pt>
                <c:pt idx="19">
                  <c:v>1764</c:v>
                </c:pt>
                <c:pt idx="20">
                  <c:v>1372</c:v>
                </c:pt>
                <c:pt idx="21">
                  <c:v>1495</c:v>
                </c:pt>
                <c:pt idx="22">
                  <c:v>1392</c:v>
                </c:pt>
                <c:pt idx="23">
                  <c:v>1695</c:v>
                </c:pt>
                <c:pt idx="24">
                  <c:v>1852</c:v>
                </c:pt>
                <c:pt idx="25">
                  <c:v>1627</c:v>
                </c:pt>
                <c:pt idx="26">
                  <c:v>1326</c:v>
                </c:pt>
                <c:pt idx="27">
                  <c:v>1379</c:v>
                </c:pt>
                <c:pt idx="28">
                  <c:v>1501</c:v>
                </c:pt>
                <c:pt idx="29">
                  <c:v>1664</c:v>
                </c:pt>
                <c:pt idx="30">
                  <c:v>1539</c:v>
                </c:pt>
                <c:pt idx="31">
                  <c:v>501</c:v>
                </c:pt>
                <c:pt idx="32">
                  <c:v>431</c:v>
                </c:pt>
                <c:pt idx="33">
                  <c:v>409</c:v>
                </c:pt>
                <c:pt idx="34">
                  <c:v>665</c:v>
                </c:pt>
                <c:pt idx="35">
                  <c:v>666</c:v>
                </c:pt>
                <c:pt idx="36">
                  <c:v>563</c:v>
                </c:pt>
                <c:pt idx="37">
                  <c:v>524</c:v>
                </c:pt>
                <c:pt idx="38">
                  <c:v>495</c:v>
                </c:pt>
                <c:pt idx="39">
                  <c:v>836</c:v>
                </c:pt>
                <c:pt idx="40">
                  <c:v>785</c:v>
                </c:pt>
                <c:pt idx="41">
                  <c:v>736</c:v>
                </c:pt>
                <c:pt idx="42">
                  <c:v>686</c:v>
                </c:pt>
                <c:pt idx="43">
                  <c:v>686</c:v>
                </c:pt>
                <c:pt idx="44">
                  <c:v>672</c:v>
                </c:pt>
                <c:pt idx="45">
                  <c:v>722</c:v>
                </c:pt>
                <c:pt idx="46">
                  <c:v>640</c:v>
                </c:pt>
                <c:pt idx="47">
                  <c:v>1607</c:v>
                </c:pt>
                <c:pt idx="48">
                  <c:v>1323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95A-4470-833E-0D7F56DF7B05}"/>
            </c:ext>
          </c:extLst>
        </c:ser>
        <c:ser>
          <c:idx val="16"/>
          <c:order val="16"/>
          <c:tx>
            <c:v>Matsui (5)</c:v>
          </c:tx>
          <c:spPr>
            <a:ln w="19050">
              <a:noFill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Summary!$I$332:$I$336</c:f>
              <c:numCache>
                <c:formatCode>0_)</c:formatCode>
                <c:ptCount val="5"/>
                <c:pt idx="0">
                  <c:v>1502.6158646674749</c:v>
                </c:pt>
                <c:pt idx="1">
                  <c:v>1401.5662476476064</c:v>
                </c:pt>
                <c:pt idx="2">
                  <c:v>1199.8728805863643</c:v>
                </c:pt>
                <c:pt idx="3">
                  <c:v>909.19561746844795</c:v>
                </c:pt>
                <c:pt idx="4">
                  <c:v>653.99862894532669</c:v>
                </c:pt>
              </c:numCache>
            </c:numRef>
          </c:xVal>
          <c:yVal>
            <c:numRef>
              <c:f>Summary!$H$332:$H$336</c:f>
              <c:numCache>
                <c:formatCode>General</c:formatCode>
                <c:ptCount val="5"/>
                <c:pt idx="0">
                  <c:v>1445</c:v>
                </c:pt>
                <c:pt idx="1">
                  <c:v>1305</c:v>
                </c:pt>
                <c:pt idx="2">
                  <c:v>1180</c:v>
                </c:pt>
                <c:pt idx="3">
                  <c:v>956</c:v>
                </c:pt>
                <c:pt idx="4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95A-4470-833E-0D7F56DF7B05}"/>
            </c:ext>
          </c:extLst>
        </c:ser>
        <c:ser>
          <c:idx val="17"/>
          <c:order val="17"/>
          <c:tx>
            <c:v> Gardner (8)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Data!$R$113:$R$120</c:f>
              <c:numCache>
                <c:formatCode>0_)</c:formatCode>
                <c:ptCount val="8"/>
                <c:pt idx="0">
                  <c:v>637.81240111266413</c:v>
                </c:pt>
                <c:pt idx="1">
                  <c:v>938.76948398808872</c:v>
                </c:pt>
                <c:pt idx="2">
                  <c:v>1152.6179505338107</c:v>
                </c:pt>
                <c:pt idx="3">
                  <c:v>1095.9409709006052</c:v>
                </c:pt>
                <c:pt idx="4">
                  <c:v>989.24295375420456</c:v>
                </c:pt>
                <c:pt idx="5">
                  <c:v>1095.0949225592899</c:v>
                </c:pt>
                <c:pt idx="6">
                  <c:v>1319.5097267144567</c:v>
                </c:pt>
                <c:pt idx="7">
                  <c:v>1225.4057574826775</c:v>
                </c:pt>
              </c:numCache>
            </c:numRef>
          </c:xVal>
          <c:yVal>
            <c:numRef>
              <c:f>Data!$M$113:$M$120</c:f>
              <c:numCache>
                <c:formatCode>General</c:formatCode>
                <c:ptCount val="8"/>
                <c:pt idx="0">
                  <c:v>823</c:v>
                </c:pt>
                <c:pt idx="1">
                  <c:v>916</c:v>
                </c:pt>
                <c:pt idx="2">
                  <c:v>756</c:v>
                </c:pt>
                <c:pt idx="3">
                  <c:v>689</c:v>
                </c:pt>
                <c:pt idx="4">
                  <c:v>947</c:v>
                </c:pt>
                <c:pt idx="5">
                  <c:v>1050</c:v>
                </c:pt>
                <c:pt idx="6">
                  <c:v>1130</c:v>
                </c:pt>
                <c:pt idx="7">
                  <c:v>1165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95A-4470-833E-0D7F56DF7B05}"/>
            </c:ext>
          </c:extLst>
        </c:ser>
        <c:ser>
          <c:idx val="18"/>
          <c:order val="18"/>
          <c:tx>
            <c:v> Knowles (11)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Data!$R$123:$R$133</c:f>
              <c:numCache>
                <c:formatCode>0_)</c:formatCode>
                <c:ptCount val="11"/>
                <c:pt idx="0">
                  <c:v>611.02271308767229</c:v>
                </c:pt>
                <c:pt idx="1">
                  <c:v>682.02756756841518</c:v>
                </c:pt>
                <c:pt idx="2">
                  <c:v>734.10186258433794</c:v>
                </c:pt>
                <c:pt idx="3">
                  <c:v>766.30640577176007</c:v>
                </c:pt>
                <c:pt idx="4">
                  <c:v>885.49771789385511</c:v>
                </c:pt>
                <c:pt idx="5">
                  <c:v>885.49771789385511</c:v>
                </c:pt>
                <c:pt idx="6">
                  <c:v>240.24825990477945</c:v>
                </c:pt>
                <c:pt idx="7">
                  <c:v>288.5755000046388</c:v>
                </c:pt>
                <c:pt idx="8">
                  <c:v>327.03466225216852</c:v>
                </c:pt>
                <c:pt idx="9">
                  <c:v>353.01404929849957</c:v>
                </c:pt>
                <c:pt idx="10">
                  <c:v>388.8127100968166</c:v>
                </c:pt>
              </c:numCache>
            </c:numRef>
          </c:xVal>
          <c:yVal>
            <c:numRef>
              <c:f>Data!$M$123:$M$133</c:f>
              <c:numCache>
                <c:formatCode>General</c:formatCode>
                <c:ptCount val="11"/>
                <c:pt idx="0">
                  <c:v>614.70000000000005</c:v>
                </c:pt>
                <c:pt idx="1">
                  <c:v>711.7</c:v>
                </c:pt>
                <c:pt idx="2">
                  <c:v>715.2</c:v>
                </c:pt>
                <c:pt idx="3">
                  <c:v>918.5</c:v>
                </c:pt>
                <c:pt idx="4">
                  <c:v>991.9</c:v>
                </c:pt>
                <c:pt idx="5">
                  <c:v>889.6</c:v>
                </c:pt>
                <c:pt idx="6">
                  <c:v>224.6</c:v>
                </c:pt>
                <c:pt idx="7">
                  <c:v>294.5</c:v>
                </c:pt>
                <c:pt idx="8">
                  <c:v>355.8</c:v>
                </c:pt>
                <c:pt idx="9">
                  <c:v>400.3</c:v>
                </c:pt>
                <c:pt idx="10">
                  <c:v>489.3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95A-4470-833E-0D7F56DF7B05}"/>
            </c:ext>
          </c:extLst>
        </c:ser>
        <c:ser>
          <c:idx val="19"/>
          <c:order val="19"/>
          <c:tx>
            <c:v> Ghannam (12)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Summary!$I$340:$I$351</c:f>
              <c:numCache>
                <c:formatCode>0_)</c:formatCode>
                <c:ptCount val="12"/>
                <c:pt idx="0">
                  <c:v>1295.3159809782389</c:v>
                </c:pt>
                <c:pt idx="1">
                  <c:v>1295.1638107623785</c:v>
                </c:pt>
                <c:pt idx="2">
                  <c:v>938.14546782220759</c:v>
                </c:pt>
                <c:pt idx="3">
                  <c:v>938.06939040493273</c:v>
                </c:pt>
                <c:pt idx="4">
                  <c:v>390.45339259832713</c:v>
                </c:pt>
                <c:pt idx="5">
                  <c:v>390.45339259832713</c:v>
                </c:pt>
                <c:pt idx="6">
                  <c:v>390.45339259832713</c:v>
                </c:pt>
                <c:pt idx="7">
                  <c:v>390.45339259832713</c:v>
                </c:pt>
                <c:pt idx="8">
                  <c:v>264.81627744060802</c:v>
                </c:pt>
                <c:pt idx="9">
                  <c:v>264.81627744060802</c:v>
                </c:pt>
                <c:pt idx="10">
                  <c:v>264.81627744060802</c:v>
                </c:pt>
                <c:pt idx="11">
                  <c:v>264.81627744060802</c:v>
                </c:pt>
              </c:numCache>
            </c:numRef>
          </c:xVal>
          <c:yVal>
            <c:numRef>
              <c:f>Summary!$H$340:$H$351</c:f>
              <c:numCache>
                <c:formatCode>General</c:formatCode>
                <c:ptCount val="12"/>
                <c:pt idx="0">
                  <c:v>1058</c:v>
                </c:pt>
                <c:pt idx="1">
                  <c:v>1037</c:v>
                </c:pt>
                <c:pt idx="2">
                  <c:v>800</c:v>
                </c:pt>
                <c:pt idx="3">
                  <c:v>834</c:v>
                </c:pt>
                <c:pt idx="4">
                  <c:v>437</c:v>
                </c:pt>
                <c:pt idx="5">
                  <c:v>368</c:v>
                </c:pt>
                <c:pt idx="6">
                  <c:v>355</c:v>
                </c:pt>
                <c:pt idx="7">
                  <c:v>374</c:v>
                </c:pt>
                <c:pt idx="8">
                  <c:v>269</c:v>
                </c:pt>
                <c:pt idx="9">
                  <c:v>252</c:v>
                </c:pt>
                <c:pt idx="10">
                  <c:v>211</c:v>
                </c:pt>
                <c:pt idx="11">
                  <c:v>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95A-4470-833E-0D7F56DF7B05}"/>
            </c:ext>
          </c:extLst>
        </c:ser>
        <c:ser>
          <c:idx val="20"/>
          <c:order val="20"/>
          <c:tx>
            <c:v> Han '04 (5)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Summary!$I$355:$I$359</c:f>
              <c:numCache>
                <c:formatCode>0</c:formatCode>
                <c:ptCount val="5"/>
                <c:pt idx="0">
                  <c:v>1804.4797789317795</c:v>
                </c:pt>
                <c:pt idx="1">
                  <c:v>1804.4013111004908</c:v>
                </c:pt>
                <c:pt idx="2">
                  <c:v>1804.3227719859851</c:v>
                </c:pt>
                <c:pt idx="3">
                  <c:v>1804.2441615241046</c:v>
                </c:pt>
                <c:pt idx="4">
                  <c:v>1804.165479650655</c:v>
                </c:pt>
              </c:numCache>
            </c:numRef>
          </c:xVal>
          <c:yVal>
            <c:numRef>
              <c:f>Summary!$H$355:$H$359</c:f>
              <c:numCache>
                <c:formatCode>General</c:formatCode>
                <c:ptCount val="5"/>
                <c:pt idx="0">
                  <c:v>1830</c:v>
                </c:pt>
                <c:pt idx="1">
                  <c:v>1806</c:v>
                </c:pt>
                <c:pt idx="2">
                  <c:v>1882</c:v>
                </c:pt>
                <c:pt idx="3">
                  <c:v>2060</c:v>
                </c:pt>
                <c:pt idx="4">
                  <c:v>2115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95A-4470-833E-0D7F56DF7B05}"/>
            </c:ext>
          </c:extLst>
        </c:ser>
        <c:ser>
          <c:idx val="22"/>
          <c:order val="21"/>
          <c:tx>
            <c:v> Zhong '78 (45)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Summary!$I$369:$I$413</c:f>
              <c:numCache>
                <c:formatCode>0</c:formatCode>
                <c:ptCount val="45"/>
                <c:pt idx="0">
                  <c:v>846.13948877836617</c:v>
                </c:pt>
                <c:pt idx="1">
                  <c:v>996.70422959514781</c:v>
                </c:pt>
                <c:pt idx="2">
                  <c:v>975.43682812995178</c:v>
                </c:pt>
                <c:pt idx="3">
                  <c:v>1473.6099728941986</c:v>
                </c:pt>
                <c:pt idx="4">
                  <c:v>619.15321588576546</c:v>
                </c:pt>
                <c:pt idx="5">
                  <c:v>2480.2884840529036</c:v>
                </c:pt>
                <c:pt idx="6">
                  <c:v>3477.6155605387735</c:v>
                </c:pt>
                <c:pt idx="7">
                  <c:v>1671.7093257293541</c:v>
                </c:pt>
                <c:pt idx="8">
                  <c:v>1424.7157793788224</c:v>
                </c:pt>
                <c:pt idx="9">
                  <c:v>1514.7656190430498</c:v>
                </c:pt>
                <c:pt idx="10">
                  <c:v>493.60451499585463</c:v>
                </c:pt>
                <c:pt idx="11">
                  <c:v>449.12180394173765</c:v>
                </c:pt>
                <c:pt idx="12">
                  <c:v>679.19909764110935</c:v>
                </c:pt>
                <c:pt idx="13">
                  <c:v>722.55377505313936</c:v>
                </c:pt>
                <c:pt idx="14">
                  <c:v>949.40957028550906</c:v>
                </c:pt>
                <c:pt idx="15">
                  <c:v>940.18657504321277</c:v>
                </c:pt>
                <c:pt idx="16">
                  <c:v>2170.267813773457</c:v>
                </c:pt>
                <c:pt idx="17">
                  <c:v>2337.8312148106947</c:v>
                </c:pt>
                <c:pt idx="18">
                  <c:v>1506.8302704779271</c:v>
                </c:pt>
                <c:pt idx="19">
                  <c:v>1715.6041187976155</c:v>
                </c:pt>
                <c:pt idx="20">
                  <c:v>915.72619120351726</c:v>
                </c:pt>
                <c:pt idx="21">
                  <c:v>683.92652159202237</c:v>
                </c:pt>
                <c:pt idx="22">
                  <c:v>1058.5218854155796</c:v>
                </c:pt>
                <c:pt idx="23">
                  <c:v>1019.0103414580627</c:v>
                </c:pt>
                <c:pt idx="24">
                  <c:v>990.31047197139765</c:v>
                </c:pt>
                <c:pt idx="25">
                  <c:v>4827.2704764864993</c:v>
                </c:pt>
                <c:pt idx="26">
                  <c:v>11841.295908284555</c:v>
                </c:pt>
                <c:pt idx="27">
                  <c:v>11071.581312588574</c:v>
                </c:pt>
                <c:pt idx="28">
                  <c:v>1287.6124070435051</c:v>
                </c:pt>
                <c:pt idx="29">
                  <c:v>748.24545323679126</c:v>
                </c:pt>
                <c:pt idx="30">
                  <c:v>683.69132920716208</c:v>
                </c:pt>
                <c:pt idx="31">
                  <c:v>635.57957027708403</c:v>
                </c:pt>
                <c:pt idx="32">
                  <c:v>631.24296526010335</c:v>
                </c:pt>
                <c:pt idx="33">
                  <c:v>1227.6884136799858</c:v>
                </c:pt>
                <c:pt idx="34">
                  <c:v>1322.0811750978512</c:v>
                </c:pt>
                <c:pt idx="35">
                  <c:v>1473.6099728941986</c:v>
                </c:pt>
                <c:pt idx="36">
                  <c:v>1115.1200739471767</c:v>
                </c:pt>
                <c:pt idx="37">
                  <c:v>518.91567928958204</c:v>
                </c:pt>
                <c:pt idx="38">
                  <c:v>438.37191160958781</c:v>
                </c:pt>
                <c:pt idx="39">
                  <c:v>432.60228657739179</c:v>
                </c:pt>
                <c:pt idx="40">
                  <c:v>432.60228657739179</c:v>
                </c:pt>
                <c:pt idx="41">
                  <c:v>504.00665687989988</c:v>
                </c:pt>
                <c:pt idx="42">
                  <c:v>486.69170770169876</c:v>
                </c:pt>
                <c:pt idx="43">
                  <c:v>401.06154397749191</c:v>
                </c:pt>
                <c:pt idx="44">
                  <c:v>649.45983631456568</c:v>
                </c:pt>
              </c:numCache>
            </c:numRef>
          </c:xVal>
          <c:yVal>
            <c:numRef>
              <c:f>Summary!$H$369:$H$413</c:f>
              <c:numCache>
                <c:formatCode>General</c:formatCode>
                <c:ptCount val="45"/>
                <c:pt idx="0">
                  <c:v>835.9</c:v>
                </c:pt>
                <c:pt idx="1">
                  <c:v>970.2</c:v>
                </c:pt>
                <c:pt idx="2">
                  <c:v>1205.4000000000001</c:v>
                </c:pt>
                <c:pt idx="3">
                  <c:v>1667</c:v>
                </c:pt>
                <c:pt idx="4">
                  <c:v>740.9</c:v>
                </c:pt>
                <c:pt idx="5">
                  <c:v>1729.3</c:v>
                </c:pt>
                <c:pt idx="6">
                  <c:v>3900.4</c:v>
                </c:pt>
                <c:pt idx="7">
                  <c:v>1693.4</c:v>
                </c:pt>
                <c:pt idx="8">
                  <c:v>1379.8</c:v>
                </c:pt>
                <c:pt idx="9">
                  <c:v>1633.7</c:v>
                </c:pt>
                <c:pt idx="10">
                  <c:v>665.4</c:v>
                </c:pt>
                <c:pt idx="11">
                  <c:v>582.1</c:v>
                </c:pt>
                <c:pt idx="12">
                  <c:v>702.7</c:v>
                </c:pt>
                <c:pt idx="13">
                  <c:v>851.6</c:v>
                </c:pt>
                <c:pt idx="14">
                  <c:v>1007.4</c:v>
                </c:pt>
                <c:pt idx="15">
                  <c:v>1088.8</c:v>
                </c:pt>
                <c:pt idx="16">
                  <c:v>2440.1999999999998</c:v>
                </c:pt>
                <c:pt idx="17">
                  <c:v>2865.5</c:v>
                </c:pt>
                <c:pt idx="18">
                  <c:v>1868.9</c:v>
                </c:pt>
                <c:pt idx="19">
                  <c:v>2261.8000000000002</c:v>
                </c:pt>
                <c:pt idx="20">
                  <c:v>901.6</c:v>
                </c:pt>
                <c:pt idx="21">
                  <c:v>802.6</c:v>
                </c:pt>
                <c:pt idx="22">
                  <c:v>1146.5999999999999</c:v>
                </c:pt>
                <c:pt idx="23">
                  <c:v>1078</c:v>
                </c:pt>
                <c:pt idx="24">
                  <c:v>940.8</c:v>
                </c:pt>
                <c:pt idx="25">
                  <c:v>5494.9</c:v>
                </c:pt>
                <c:pt idx="26">
                  <c:v>12838</c:v>
                </c:pt>
                <c:pt idx="27">
                  <c:v>11838.4</c:v>
                </c:pt>
                <c:pt idx="28">
                  <c:v>1323</c:v>
                </c:pt>
                <c:pt idx="29">
                  <c:v>785</c:v>
                </c:pt>
                <c:pt idx="30">
                  <c:v>737</c:v>
                </c:pt>
                <c:pt idx="31">
                  <c:v>686</c:v>
                </c:pt>
                <c:pt idx="32">
                  <c:v>637</c:v>
                </c:pt>
                <c:pt idx="33">
                  <c:v>1283.8</c:v>
                </c:pt>
                <c:pt idx="34">
                  <c:v>1391.6</c:v>
                </c:pt>
                <c:pt idx="35">
                  <c:v>1685.6</c:v>
                </c:pt>
                <c:pt idx="36">
                  <c:v>1705.2</c:v>
                </c:pt>
                <c:pt idx="37">
                  <c:v>686</c:v>
                </c:pt>
                <c:pt idx="38">
                  <c:v>587</c:v>
                </c:pt>
                <c:pt idx="39">
                  <c:v>558.6</c:v>
                </c:pt>
                <c:pt idx="40">
                  <c:v>512.5</c:v>
                </c:pt>
                <c:pt idx="41">
                  <c:v>743.8</c:v>
                </c:pt>
                <c:pt idx="42">
                  <c:v>559.6</c:v>
                </c:pt>
                <c:pt idx="43">
                  <c:v>433.2</c:v>
                </c:pt>
                <c:pt idx="44">
                  <c:v>686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95A-4470-833E-0D7F56DF7B05}"/>
            </c:ext>
          </c:extLst>
        </c:ser>
        <c:ser>
          <c:idx val="23"/>
          <c:order val="22"/>
          <c:tx>
            <c:v> Gu (3)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Summary!$I$416:$I$418</c:f>
              <c:numCache>
                <c:formatCode>0</c:formatCode>
                <c:ptCount val="3"/>
                <c:pt idx="0">
                  <c:v>3033.898918959766</c:v>
                </c:pt>
                <c:pt idx="1">
                  <c:v>3033.898918959766</c:v>
                </c:pt>
                <c:pt idx="2">
                  <c:v>2468.4719551753515</c:v>
                </c:pt>
              </c:numCache>
            </c:numRef>
          </c:xVal>
          <c:yVal>
            <c:numRef>
              <c:f>Summary!$H$416:$H$418</c:f>
              <c:numCache>
                <c:formatCode>General</c:formatCode>
                <c:ptCount val="3"/>
                <c:pt idx="0">
                  <c:v>3080</c:v>
                </c:pt>
                <c:pt idx="1">
                  <c:v>4190</c:v>
                </c:pt>
                <c:pt idx="2">
                  <c:v>2870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95A-4470-833E-0D7F56DF7B05}"/>
            </c:ext>
          </c:extLst>
        </c:ser>
        <c:ser>
          <c:idx val="21"/>
          <c:order val="23"/>
          <c:tx>
            <c:v> Gopal (2)</c:v>
          </c:tx>
          <c:spPr>
            <a:ln w="19050">
              <a:noFill/>
            </a:ln>
          </c:spPr>
          <c:marker>
            <c:symbol val="plus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Summary!$I$421:$I$422</c:f>
              <c:numCache>
                <c:formatCode>0</c:formatCode>
                <c:ptCount val="2"/>
                <c:pt idx="0">
                  <c:v>221.17517162827176</c:v>
                </c:pt>
                <c:pt idx="1">
                  <c:v>221.06571767012517</c:v>
                </c:pt>
              </c:numCache>
            </c:numRef>
          </c:xVal>
          <c:yVal>
            <c:numRef>
              <c:f>Summary!$H$421:$H$422</c:f>
              <c:numCache>
                <c:formatCode>General</c:formatCode>
                <c:ptCount val="2"/>
                <c:pt idx="0">
                  <c:v>355</c:v>
                </c:pt>
                <c:pt idx="1">
                  <c:v>330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95A-4470-833E-0D7F56DF7B05}"/>
            </c:ext>
          </c:extLst>
        </c:ser>
        <c:ser>
          <c:idx val="24"/>
          <c:order val="24"/>
          <c:tx>
            <c:v> Baochun (3)</c:v>
          </c:tx>
          <c:spPr>
            <a:ln w="19050">
              <a:noFill/>
            </a:ln>
          </c:spPr>
          <c:marker>
            <c:symbol val="plus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Summary!$I$425:$I$427</c:f>
              <c:numCache>
                <c:formatCode>0</c:formatCode>
                <c:ptCount val="3"/>
                <c:pt idx="0">
                  <c:v>3538.8657835513241</c:v>
                </c:pt>
                <c:pt idx="1">
                  <c:v>2744.3559961679325</c:v>
                </c:pt>
                <c:pt idx="2">
                  <c:v>2893.3822066926077</c:v>
                </c:pt>
              </c:numCache>
            </c:numRef>
          </c:xVal>
          <c:yVal>
            <c:numRef>
              <c:f>Summary!$H$425:$H$427</c:f>
              <c:numCache>
                <c:formatCode>General</c:formatCode>
                <c:ptCount val="3"/>
                <c:pt idx="0">
                  <c:v>2989</c:v>
                </c:pt>
                <c:pt idx="1">
                  <c:v>1931</c:v>
                </c:pt>
                <c:pt idx="2">
                  <c:v>1980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95A-4470-833E-0D7F56DF7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816784"/>
        <c:axId val="1"/>
      </c:scatterChart>
      <c:valAx>
        <c:axId val="237816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Eurocode 4  kN</a:t>
                </a:r>
              </a:p>
            </c:rich>
          </c:tx>
          <c:layout>
            <c:manualLayout>
              <c:xMode val="edge"/>
              <c:yMode val="edge"/>
              <c:x val="0.4498448810754912"/>
              <c:y val="0.94067796610169496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Result  kN</a:t>
                </a:r>
              </a:p>
            </c:rich>
          </c:tx>
          <c:layout>
            <c:manualLayout>
              <c:xMode val="edge"/>
              <c:yMode val="edge"/>
              <c:x val="1.2409513960703205E-2"/>
              <c:y val="0.4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816784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2668045501551184"/>
          <c:y val="0.38813559322033897"/>
          <c:w val="0.91933815925542905"/>
          <c:h val="0.86949152542372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Long  Circular  CFST  Columns.   Tests  &lt; 6000 kN (ie. ex Chapman)  compared  with  EC4.</a:t>
            </a:r>
          </a:p>
        </c:rich>
      </c:tx>
      <c:layout>
        <c:manualLayout>
          <c:xMode val="edge"/>
          <c:yMode val="edge"/>
          <c:x val="0.146845915201654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95966907962769E-2"/>
          <c:y val="0.10677966101694915"/>
          <c:w val="0.85935884177869704"/>
          <c:h val="0.77966101694915257"/>
        </c:manualLayout>
      </c:layout>
      <c:scatterChart>
        <c:scatterStyle val="lineMarker"/>
        <c:varyColors val="0"/>
        <c:ser>
          <c:idx val="0"/>
          <c:order val="0"/>
          <c:tx>
            <c:v>Koppel (46)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Summary!$I$8:$I$53</c:f>
              <c:numCache>
                <c:formatCode>0_)</c:formatCode>
                <c:ptCount val="46"/>
                <c:pt idx="0">
                  <c:v>884.56406221050418</c:v>
                </c:pt>
                <c:pt idx="1">
                  <c:v>891.64763870895945</c:v>
                </c:pt>
                <c:pt idx="2">
                  <c:v>874.46628809290621</c:v>
                </c:pt>
                <c:pt idx="3">
                  <c:v>959.89412154642775</c:v>
                </c:pt>
                <c:pt idx="4">
                  <c:v>959.31858260227227</c:v>
                </c:pt>
                <c:pt idx="5">
                  <c:v>959.31858260227227</c:v>
                </c:pt>
                <c:pt idx="6">
                  <c:v>802.2218257604643</c:v>
                </c:pt>
                <c:pt idx="7">
                  <c:v>784.20294882392272</c:v>
                </c:pt>
                <c:pt idx="8">
                  <c:v>813.6342366799347</c:v>
                </c:pt>
                <c:pt idx="9">
                  <c:v>490.78808897554194</c:v>
                </c:pt>
                <c:pt idx="10">
                  <c:v>544.8350955200051</c:v>
                </c:pt>
                <c:pt idx="11">
                  <c:v>475.63203502066875</c:v>
                </c:pt>
                <c:pt idx="12">
                  <c:v>461.16582490799698</c:v>
                </c:pt>
                <c:pt idx="13">
                  <c:v>515.95083383367034</c:v>
                </c:pt>
                <c:pt idx="14">
                  <c:v>446.37260857860298</c:v>
                </c:pt>
                <c:pt idx="15">
                  <c:v>394.34871491812532</c:v>
                </c:pt>
                <c:pt idx="16">
                  <c:v>427.18555951133391</c:v>
                </c:pt>
                <c:pt idx="17">
                  <c:v>381.84908192984705</c:v>
                </c:pt>
                <c:pt idx="18">
                  <c:v>1494.9291052292513</c:v>
                </c:pt>
                <c:pt idx="19">
                  <c:v>1537.764483169469</c:v>
                </c:pt>
                <c:pt idx="20">
                  <c:v>1704.8439801542754</c:v>
                </c:pt>
                <c:pt idx="21">
                  <c:v>1711.9392272324053</c:v>
                </c:pt>
                <c:pt idx="22">
                  <c:v>2177.044477544282</c:v>
                </c:pt>
                <c:pt idx="23">
                  <c:v>2172.2948022934602</c:v>
                </c:pt>
                <c:pt idx="24">
                  <c:v>2134.6147875413062</c:v>
                </c:pt>
                <c:pt idx="25">
                  <c:v>2483.1970750563009</c:v>
                </c:pt>
                <c:pt idx="26">
                  <c:v>400.83665205196468</c:v>
                </c:pt>
                <c:pt idx="27">
                  <c:v>372.82907386062965</c:v>
                </c:pt>
                <c:pt idx="28">
                  <c:v>393.94766975532934</c:v>
                </c:pt>
                <c:pt idx="29">
                  <c:v>389.34098318047603</c:v>
                </c:pt>
                <c:pt idx="30">
                  <c:v>627.42552416362287</c:v>
                </c:pt>
                <c:pt idx="31">
                  <c:v>673.57163827551756</c:v>
                </c:pt>
                <c:pt idx="32">
                  <c:v>680.19426941309109</c:v>
                </c:pt>
                <c:pt idx="33">
                  <c:v>728.06233103457532</c:v>
                </c:pt>
                <c:pt idx="34">
                  <c:v>905.72516089323381</c:v>
                </c:pt>
                <c:pt idx="35">
                  <c:v>881.95409739718707</c:v>
                </c:pt>
                <c:pt idx="36">
                  <c:v>892.72811206070696</c:v>
                </c:pt>
                <c:pt idx="37">
                  <c:v>888.0709914870655</c:v>
                </c:pt>
                <c:pt idx="38">
                  <c:v>522.8920513715783</c:v>
                </c:pt>
                <c:pt idx="39">
                  <c:v>556.27478476871295</c:v>
                </c:pt>
                <c:pt idx="40">
                  <c:v>555.80085384246445</c:v>
                </c:pt>
                <c:pt idx="41">
                  <c:v>585.42250172875708</c:v>
                </c:pt>
                <c:pt idx="42">
                  <c:v>749.69224606940872</c:v>
                </c:pt>
                <c:pt idx="43">
                  <c:v>730.28438740644435</c:v>
                </c:pt>
                <c:pt idx="44">
                  <c:v>748.29711174303236</c:v>
                </c:pt>
                <c:pt idx="45">
                  <c:v>719.8901740416901</c:v>
                </c:pt>
              </c:numCache>
            </c:numRef>
          </c:xVal>
          <c:yVal>
            <c:numRef>
              <c:f>Summary!$H$8:$H$53</c:f>
              <c:numCache>
                <c:formatCode>General</c:formatCode>
                <c:ptCount val="46"/>
                <c:pt idx="0">
                  <c:v>947</c:v>
                </c:pt>
                <c:pt idx="1">
                  <c:v>938</c:v>
                </c:pt>
                <c:pt idx="2">
                  <c:v>907</c:v>
                </c:pt>
                <c:pt idx="3">
                  <c:v>1018</c:v>
                </c:pt>
                <c:pt idx="4">
                  <c:v>1008</c:v>
                </c:pt>
                <c:pt idx="5">
                  <c:v>1034</c:v>
                </c:pt>
                <c:pt idx="6">
                  <c:v>886</c:v>
                </c:pt>
                <c:pt idx="7">
                  <c:v>907</c:v>
                </c:pt>
                <c:pt idx="8">
                  <c:v>917</c:v>
                </c:pt>
                <c:pt idx="9">
                  <c:v>656</c:v>
                </c:pt>
                <c:pt idx="10">
                  <c:v>686</c:v>
                </c:pt>
                <c:pt idx="11">
                  <c:v>656</c:v>
                </c:pt>
                <c:pt idx="12">
                  <c:v>567</c:v>
                </c:pt>
                <c:pt idx="13">
                  <c:v>606</c:v>
                </c:pt>
                <c:pt idx="14">
                  <c:v>576</c:v>
                </c:pt>
                <c:pt idx="15">
                  <c:v>536</c:v>
                </c:pt>
                <c:pt idx="16">
                  <c:v>567</c:v>
                </c:pt>
                <c:pt idx="17">
                  <c:v>488</c:v>
                </c:pt>
                <c:pt idx="18">
                  <c:v>1023</c:v>
                </c:pt>
                <c:pt idx="19">
                  <c:v>1834</c:v>
                </c:pt>
                <c:pt idx="20">
                  <c:v>2289</c:v>
                </c:pt>
                <c:pt idx="21">
                  <c:v>2239</c:v>
                </c:pt>
                <c:pt idx="22">
                  <c:v>2462</c:v>
                </c:pt>
                <c:pt idx="23">
                  <c:v>2421</c:v>
                </c:pt>
                <c:pt idx="24">
                  <c:v>2804</c:v>
                </c:pt>
                <c:pt idx="25">
                  <c:v>2932</c:v>
                </c:pt>
                <c:pt idx="26">
                  <c:v>498</c:v>
                </c:pt>
                <c:pt idx="27">
                  <c:v>473</c:v>
                </c:pt>
                <c:pt idx="28">
                  <c:v>473</c:v>
                </c:pt>
                <c:pt idx="29">
                  <c:v>413</c:v>
                </c:pt>
                <c:pt idx="30">
                  <c:v>695</c:v>
                </c:pt>
                <c:pt idx="31">
                  <c:v>746</c:v>
                </c:pt>
                <c:pt idx="32">
                  <c:v>837</c:v>
                </c:pt>
                <c:pt idx="33">
                  <c:v>867</c:v>
                </c:pt>
                <c:pt idx="34">
                  <c:v>998</c:v>
                </c:pt>
                <c:pt idx="35">
                  <c:v>1018</c:v>
                </c:pt>
                <c:pt idx="36">
                  <c:v>1099</c:v>
                </c:pt>
                <c:pt idx="37">
                  <c:v>1079</c:v>
                </c:pt>
                <c:pt idx="38">
                  <c:v>641</c:v>
                </c:pt>
                <c:pt idx="39">
                  <c:v>629</c:v>
                </c:pt>
                <c:pt idx="40">
                  <c:v>695</c:v>
                </c:pt>
                <c:pt idx="41">
                  <c:v>755</c:v>
                </c:pt>
                <c:pt idx="42">
                  <c:v>786</c:v>
                </c:pt>
                <c:pt idx="43">
                  <c:v>816</c:v>
                </c:pt>
                <c:pt idx="44">
                  <c:v>874</c:v>
                </c:pt>
                <c:pt idx="45">
                  <c:v>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51-4EA2-8BE3-B6B3E2A745A4}"/>
            </c:ext>
          </c:extLst>
        </c:ser>
        <c:ser>
          <c:idx val="1"/>
          <c:order val="1"/>
          <c:tx>
            <c:v>Salani (17)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Summary!$I$56:$I$72</c:f>
              <c:numCache>
                <c:formatCode>0_)</c:formatCode>
                <c:ptCount val="17"/>
                <c:pt idx="0">
                  <c:v>10.466888371516943</c:v>
                </c:pt>
                <c:pt idx="1">
                  <c:v>10.466888371516943</c:v>
                </c:pt>
                <c:pt idx="2">
                  <c:v>10.466888371516943</c:v>
                </c:pt>
                <c:pt idx="3">
                  <c:v>10.877354537852598</c:v>
                </c:pt>
                <c:pt idx="4">
                  <c:v>10.877354537852598</c:v>
                </c:pt>
                <c:pt idx="5">
                  <c:v>41.357952392619723</c:v>
                </c:pt>
                <c:pt idx="6">
                  <c:v>41.357952392619723</c:v>
                </c:pt>
                <c:pt idx="7">
                  <c:v>41.357952392619723</c:v>
                </c:pt>
                <c:pt idx="8">
                  <c:v>41.847747977973803</c:v>
                </c:pt>
                <c:pt idx="9">
                  <c:v>41.847747977973803</c:v>
                </c:pt>
                <c:pt idx="10">
                  <c:v>71.451186479071481</c:v>
                </c:pt>
                <c:pt idx="11">
                  <c:v>71.451186479071481</c:v>
                </c:pt>
                <c:pt idx="12">
                  <c:v>73.093581080868702</c:v>
                </c:pt>
                <c:pt idx="13">
                  <c:v>153.72885005314149</c:v>
                </c:pt>
                <c:pt idx="14">
                  <c:v>222.25761018768782</c:v>
                </c:pt>
                <c:pt idx="15">
                  <c:v>222.25761018768782</c:v>
                </c:pt>
                <c:pt idx="16">
                  <c:v>222.79948501451054</c:v>
                </c:pt>
              </c:numCache>
            </c:numRef>
          </c:xVal>
          <c:yVal>
            <c:numRef>
              <c:f>Summary!$H$56:$H$72</c:f>
              <c:numCache>
                <c:formatCode>General</c:formatCode>
                <c:ptCount val="17"/>
                <c:pt idx="0">
                  <c:v>17.2</c:v>
                </c:pt>
                <c:pt idx="1">
                  <c:v>14.9</c:v>
                </c:pt>
                <c:pt idx="2">
                  <c:v>14.4</c:v>
                </c:pt>
                <c:pt idx="3">
                  <c:v>15.7</c:v>
                </c:pt>
                <c:pt idx="4">
                  <c:v>15.5</c:v>
                </c:pt>
                <c:pt idx="5">
                  <c:v>107.6</c:v>
                </c:pt>
                <c:pt idx="6">
                  <c:v>121</c:v>
                </c:pt>
                <c:pt idx="7">
                  <c:v>106.8</c:v>
                </c:pt>
                <c:pt idx="8">
                  <c:v>113</c:v>
                </c:pt>
                <c:pt idx="9">
                  <c:v>106.8</c:v>
                </c:pt>
                <c:pt idx="10">
                  <c:v>115.2</c:v>
                </c:pt>
                <c:pt idx="11">
                  <c:v>114.3</c:v>
                </c:pt>
                <c:pt idx="12">
                  <c:v>120.5</c:v>
                </c:pt>
                <c:pt idx="13">
                  <c:v>230.9</c:v>
                </c:pt>
                <c:pt idx="14">
                  <c:v>226.4</c:v>
                </c:pt>
                <c:pt idx="15">
                  <c:v>245.1</c:v>
                </c:pt>
                <c:pt idx="16">
                  <c:v>320.3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51-4EA2-8BE3-B6B3E2A745A4}"/>
            </c:ext>
          </c:extLst>
        </c:ser>
        <c:ser>
          <c:idx val="2"/>
          <c:order val="2"/>
          <c:tx>
            <c:v>Gardner (10)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Summary!$I$75:$I$84</c:f>
              <c:numCache>
                <c:formatCode>0_)</c:formatCode>
                <c:ptCount val="10"/>
                <c:pt idx="0">
                  <c:v>675.26957738396777</c:v>
                </c:pt>
                <c:pt idx="1">
                  <c:v>665.05512927335349</c:v>
                </c:pt>
                <c:pt idx="2">
                  <c:v>973.05289844429035</c:v>
                </c:pt>
                <c:pt idx="3">
                  <c:v>932.90877293184553</c:v>
                </c:pt>
                <c:pt idx="4">
                  <c:v>901.71792939157353</c:v>
                </c:pt>
                <c:pt idx="5">
                  <c:v>904.76824235907281</c:v>
                </c:pt>
                <c:pt idx="6">
                  <c:v>905.60434194790287</c:v>
                </c:pt>
                <c:pt idx="7">
                  <c:v>193.84328702744327</c:v>
                </c:pt>
                <c:pt idx="8">
                  <c:v>312.59313690569491</c:v>
                </c:pt>
                <c:pt idx="9">
                  <c:v>259.14086783210792</c:v>
                </c:pt>
              </c:numCache>
            </c:numRef>
          </c:xVal>
          <c:yVal>
            <c:numRef>
              <c:f>Summary!$H$75:$H$84</c:f>
              <c:numCache>
                <c:formatCode>General</c:formatCode>
                <c:ptCount val="10"/>
                <c:pt idx="0">
                  <c:v>818</c:v>
                </c:pt>
                <c:pt idx="1">
                  <c:v>801</c:v>
                </c:pt>
                <c:pt idx="2">
                  <c:v>1156</c:v>
                </c:pt>
                <c:pt idx="3">
                  <c:v>1092</c:v>
                </c:pt>
                <c:pt idx="4">
                  <c:v>950</c:v>
                </c:pt>
                <c:pt idx="5">
                  <c:v>939</c:v>
                </c:pt>
                <c:pt idx="6">
                  <c:v>881</c:v>
                </c:pt>
                <c:pt idx="7">
                  <c:v>245</c:v>
                </c:pt>
                <c:pt idx="8">
                  <c:v>411</c:v>
                </c:pt>
                <c:pt idx="9">
                  <c:v>330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51-4EA2-8BE3-B6B3E2A745A4}"/>
            </c:ext>
          </c:extLst>
        </c:ser>
        <c:ser>
          <c:idx val="3"/>
          <c:order val="3"/>
          <c:tx>
            <c:v>Furlong (8)</c:v>
          </c:tx>
          <c:spPr>
            <a:ln w="19050">
              <a:noFill/>
            </a:ln>
          </c:spPr>
          <c:marker>
            <c:symbol val="x"/>
            <c:size val="6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Summary!$I$87:$I$94</c:f>
              <c:numCache>
                <c:formatCode>0_)</c:formatCode>
                <c:ptCount val="8"/>
                <c:pt idx="0">
                  <c:v>721.85733153474007</c:v>
                </c:pt>
                <c:pt idx="1">
                  <c:v>721.85733153474007</c:v>
                </c:pt>
                <c:pt idx="2">
                  <c:v>700.41026031731792</c:v>
                </c:pt>
                <c:pt idx="3">
                  <c:v>700.41026031731792</c:v>
                </c:pt>
                <c:pt idx="4">
                  <c:v>700.41026031731792</c:v>
                </c:pt>
                <c:pt idx="5">
                  <c:v>665.57469351972156</c:v>
                </c:pt>
                <c:pt idx="6">
                  <c:v>742.02554516578209</c:v>
                </c:pt>
                <c:pt idx="7">
                  <c:v>742.02554516578209</c:v>
                </c:pt>
              </c:numCache>
            </c:numRef>
          </c:xVal>
          <c:yVal>
            <c:numRef>
              <c:f>Summary!$H$87:$H$94</c:f>
              <c:numCache>
                <c:formatCode>General</c:formatCode>
                <c:ptCount val="8"/>
                <c:pt idx="0">
                  <c:v>712</c:v>
                </c:pt>
                <c:pt idx="1">
                  <c:v>756</c:v>
                </c:pt>
                <c:pt idx="2">
                  <c:v>627</c:v>
                </c:pt>
                <c:pt idx="3">
                  <c:v>623</c:v>
                </c:pt>
                <c:pt idx="4">
                  <c:v>658</c:v>
                </c:pt>
                <c:pt idx="5">
                  <c:v>682</c:v>
                </c:pt>
                <c:pt idx="6">
                  <c:v>721</c:v>
                </c:pt>
                <c:pt idx="7">
                  <c:v>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151-4EA2-8BE3-B6B3E2A745A4}"/>
            </c:ext>
          </c:extLst>
        </c:ser>
        <c:ser>
          <c:idx val="4"/>
          <c:order val="4"/>
          <c:tx>
            <c:v>Han (11)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Summary!$I$139:$I$149</c:f>
              <c:numCache>
                <c:formatCode>0_)</c:formatCode>
                <c:ptCount val="11"/>
                <c:pt idx="0">
                  <c:v>234.26267607998588</c:v>
                </c:pt>
                <c:pt idx="1">
                  <c:v>234.26267607998588</c:v>
                </c:pt>
                <c:pt idx="2">
                  <c:v>241.41731891954709</c:v>
                </c:pt>
                <c:pt idx="3">
                  <c:v>241.41731891954709</c:v>
                </c:pt>
                <c:pt idx="4">
                  <c:v>255.92805527812635</c:v>
                </c:pt>
                <c:pt idx="5">
                  <c:v>255.92805527812635</c:v>
                </c:pt>
                <c:pt idx="6">
                  <c:v>272.52970632111061</c:v>
                </c:pt>
                <c:pt idx="7">
                  <c:v>272.52970632111061</c:v>
                </c:pt>
                <c:pt idx="8">
                  <c:v>311.41337750217843</c:v>
                </c:pt>
                <c:pt idx="9">
                  <c:v>311.41337750217843</c:v>
                </c:pt>
                <c:pt idx="10">
                  <c:v>323.21504020697398</c:v>
                </c:pt>
              </c:numCache>
            </c:numRef>
          </c:xVal>
          <c:yVal>
            <c:numRef>
              <c:f>Summary!$H$139:$H$149</c:f>
              <c:numCache>
                <c:formatCode>General</c:formatCode>
                <c:ptCount val="11"/>
                <c:pt idx="0">
                  <c:v>342</c:v>
                </c:pt>
                <c:pt idx="1">
                  <c:v>292</c:v>
                </c:pt>
                <c:pt idx="2">
                  <c:v>298</c:v>
                </c:pt>
                <c:pt idx="3">
                  <c:v>280</c:v>
                </c:pt>
                <c:pt idx="4">
                  <c:v>318</c:v>
                </c:pt>
                <c:pt idx="5">
                  <c:v>320</c:v>
                </c:pt>
                <c:pt idx="6">
                  <c:v>350</c:v>
                </c:pt>
                <c:pt idx="7">
                  <c:v>370</c:v>
                </c:pt>
                <c:pt idx="8">
                  <c:v>400</c:v>
                </c:pt>
                <c:pt idx="9">
                  <c:v>390</c:v>
                </c:pt>
                <c:pt idx="10">
                  <c:v>440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151-4EA2-8BE3-B6B3E2A745A4}"/>
            </c:ext>
          </c:extLst>
        </c:ser>
        <c:ser>
          <c:idx val="6"/>
          <c:order val="5"/>
          <c:tx>
            <c:v>SSRC (11)</c:v>
          </c:tx>
          <c:spPr>
            <a:ln w="19050">
              <a:noFill/>
            </a:ln>
          </c:spPr>
          <c:marker>
            <c:symbol val="plus"/>
            <c:size val="6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Summary!$I$189:$I$199</c:f>
              <c:numCache>
                <c:formatCode>0_)</c:formatCode>
                <c:ptCount val="11"/>
                <c:pt idx="0">
                  <c:v>1491.8048000550464</c:v>
                </c:pt>
                <c:pt idx="1">
                  <c:v>1698.7263499546264</c:v>
                </c:pt>
                <c:pt idx="2">
                  <c:v>2138.2572338128616</c:v>
                </c:pt>
                <c:pt idx="3">
                  <c:v>2200.2901767482595</c:v>
                </c:pt>
                <c:pt idx="4">
                  <c:v>645.06267582049315</c:v>
                </c:pt>
                <c:pt idx="5">
                  <c:v>530.86280218131003</c:v>
                </c:pt>
                <c:pt idx="6">
                  <c:v>877.8233488688204</c:v>
                </c:pt>
                <c:pt idx="7">
                  <c:v>902.13461473207121</c:v>
                </c:pt>
                <c:pt idx="8">
                  <c:v>460.61087447060777</c:v>
                </c:pt>
                <c:pt idx="9">
                  <c:v>456.20645446633421</c:v>
                </c:pt>
                <c:pt idx="10">
                  <c:v>390.69786701456474</c:v>
                </c:pt>
              </c:numCache>
            </c:numRef>
          </c:xVal>
          <c:yVal>
            <c:numRef>
              <c:f>Summary!$H$189:$H$199</c:f>
              <c:numCache>
                <c:formatCode>General</c:formatCode>
                <c:ptCount val="11"/>
                <c:pt idx="0">
                  <c:v>1650</c:v>
                </c:pt>
                <c:pt idx="1">
                  <c:v>2264</c:v>
                </c:pt>
                <c:pt idx="2">
                  <c:v>2442</c:v>
                </c:pt>
                <c:pt idx="3">
                  <c:v>2869</c:v>
                </c:pt>
                <c:pt idx="4">
                  <c:v>721</c:v>
                </c:pt>
                <c:pt idx="5">
                  <c:v>636</c:v>
                </c:pt>
                <c:pt idx="6">
                  <c:v>1010</c:v>
                </c:pt>
                <c:pt idx="7">
                  <c:v>1090</c:v>
                </c:pt>
                <c:pt idx="8">
                  <c:v>667</c:v>
                </c:pt>
                <c:pt idx="9">
                  <c:v>583</c:v>
                </c:pt>
                <c:pt idx="10">
                  <c:v>529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151-4EA2-8BE3-B6B3E2A745A4}"/>
            </c:ext>
          </c:extLst>
        </c:ser>
        <c:ser>
          <c:idx val="7"/>
          <c:order val="6"/>
          <c:tx>
            <c:v>Bridge (15)</c:v>
          </c:tx>
          <c:spPr>
            <a:ln w="19050">
              <a:noFill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Summary!$I$209:$I$223</c:f>
              <c:numCache>
                <c:formatCode>0_)</c:formatCode>
                <c:ptCount val="15"/>
                <c:pt idx="0">
                  <c:v>1670.4794687487763</c:v>
                </c:pt>
                <c:pt idx="1">
                  <c:v>1524.1516265432444</c:v>
                </c:pt>
                <c:pt idx="2">
                  <c:v>1698.4489048238652</c:v>
                </c:pt>
                <c:pt idx="3">
                  <c:v>1305.8477708540586</c:v>
                </c:pt>
                <c:pt idx="4">
                  <c:v>1288.5565354808173</c:v>
                </c:pt>
                <c:pt idx="5">
                  <c:v>2270.1617102468022</c:v>
                </c:pt>
                <c:pt idx="6">
                  <c:v>2411.2778236601198</c:v>
                </c:pt>
                <c:pt idx="7">
                  <c:v>2541.7624770613729</c:v>
                </c:pt>
                <c:pt idx="8">
                  <c:v>2363.6503803169908</c:v>
                </c:pt>
                <c:pt idx="9">
                  <c:v>2202.8637359928716</c:v>
                </c:pt>
                <c:pt idx="10">
                  <c:v>2789.9800764958513</c:v>
                </c:pt>
                <c:pt idx="11">
                  <c:v>3277.9078789301407</c:v>
                </c:pt>
                <c:pt idx="12">
                  <c:v>3270.6027539805086</c:v>
                </c:pt>
                <c:pt idx="13">
                  <c:v>3104.6782847834852</c:v>
                </c:pt>
                <c:pt idx="14">
                  <c:v>3095.1507150845787</c:v>
                </c:pt>
              </c:numCache>
            </c:numRef>
          </c:xVal>
          <c:yVal>
            <c:numRef>
              <c:f>Summary!$H$209:$H$223</c:f>
              <c:numCache>
                <c:formatCode>General</c:formatCode>
                <c:ptCount val="15"/>
                <c:pt idx="0">
                  <c:v>1661.6</c:v>
                </c:pt>
                <c:pt idx="1">
                  <c:v>1678.2</c:v>
                </c:pt>
                <c:pt idx="2">
                  <c:v>1694.8</c:v>
                </c:pt>
                <c:pt idx="3">
                  <c:v>1376.6</c:v>
                </c:pt>
                <c:pt idx="4">
                  <c:v>1349.9</c:v>
                </c:pt>
                <c:pt idx="5">
                  <c:v>2295</c:v>
                </c:pt>
                <c:pt idx="6">
                  <c:v>2592</c:v>
                </c:pt>
                <c:pt idx="7">
                  <c:v>2602</c:v>
                </c:pt>
                <c:pt idx="8">
                  <c:v>2295</c:v>
                </c:pt>
                <c:pt idx="9">
                  <c:v>2451</c:v>
                </c:pt>
                <c:pt idx="10">
                  <c:v>2673</c:v>
                </c:pt>
                <c:pt idx="11">
                  <c:v>3360</c:v>
                </c:pt>
                <c:pt idx="12">
                  <c:v>3260</c:v>
                </c:pt>
                <c:pt idx="13">
                  <c:v>3058</c:v>
                </c:pt>
                <c:pt idx="14">
                  <c:v>3070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151-4EA2-8BE3-B6B3E2A745A4}"/>
            </c:ext>
          </c:extLst>
        </c:ser>
        <c:ser>
          <c:idx val="8"/>
          <c:order val="7"/>
          <c:tx>
            <c:v>Pan (3)</c:v>
          </c:tx>
          <c:spPr>
            <a:ln w="19050">
              <a:noFill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Summary!$I$226:$I$228</c:f>
              <c:numCache>
                <c:formatCode>0_)</c:formatCode>
                <c:ptCount val="3"/>
                <c:pt idx="0">
                  <c:v>1308.7801310822101</c:v>
                </c:pt>
                <c:pt idx="1">
                  <c:v>1260.8050347809801</c:v>
                </c:pt>
                <c:pt idx="2">
                  <c:v>1008.8930411752488</c:v>
                </c:pt>
              </c:numCache>
            </c:numRef>
          </c:xVal>
          <c:yVal>
            <c:numRef>
              <c:f>Summary!$H$226:$H$228</c:f>
              <c:numCache>
                <c:formatCode>General</c:formatCode>
                <c:ptCount val="3"/>
                <c:pt idx="0">
                  <c:v>1149</c:v>
                </c:pt>
                <c:pt idx="1">
                  <c:v>1561</c:v>
                </c:pt>
                <c:pt idx="2">
                  <c:v>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151-4EA2-8BE3-B6B3E2A745A4}"/>
            </c:ext>
          </c:extLst>
        </c:ser>
        <c:ser>
          <c:idx val="9"/>
          <c:order val="8"/>
          <c:tx>
            <c:v>Masuo (10)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Summary!$I$231:$I$240</c:f>
              <c:numCache>
                <c:formatCode>0_)</c:formatCode>
                <c:ptCount val="10"/>
                <c:pt idx="0">
                  <c:v>3198.0420783268924</c:v>
                </c:pt>
                <c:pt idx="1">
                  <c:v>2760.0431150814438</c:v>
                </c:pt>
                <c:pt idx="2">
                  <c:v>2702.6675483146196</c:v>
                </c:pt>
                <c:pt idx="3">
                  <c:v>3038.4299405356373</c:v>
                </c:pt>
                <c:pt idx="4">
                  <c:v>2104.5287690103955</c:v>
                </c:pt>
                <c:pt idx="5">
                  <c:v>5533.7065960016234</c:v>
                </c:pt>
                <c:pt idx="6">
                  <c:v>4796.7190972491344</c:v>
                </c:pt>
                <c:pt idx="7">
                  <c:v>3847.3574556052313</c:v>
                </c:pt>
                <c:pt idx="8">
                  <c:v>5208.8438434030704</c:v>
                </c:pt>
                <c:pt idx="9">
                  <c:v>3676.4183223783766</c:v>
                </c:pt>
              </c:numCache>
            </c:numRef>
          </c:xVal>
          <c:yVal>
            <c:numRef>
              <c:f>Summary!$H$231:$H$240</c:f>
              <c:numCache>
                <c:formatCode>General</c:formatCode>
                <c:ptCount val="10"/>
                <c:pt idx="0">
                  <c:v>3064</c:v>
                </c:pt>
                <c:pt idx="1">
                  <c:v>2610</c:v>
                </c:pt>
                <c:pt idx="2">
                  <c:v>2060</c:v>
                </c:pt>
                <c:pt idx="3">
                  <c:v>3150</c:v>
                </c:pt>
                <c:pt idx="4">
                  <c:v>2130</c:v>
                </c:pt>
                <c:pt idx="5">
                  <c:v>5180</c:v>
                </c:pt>
                <c:pt idx="6">
                  <c:v>4540</c:v>
                </c:pt>
                <c:pt idx="7">
                  <c:v>3630</c:v>
                </c:pt>
                <c:pt idx="8">
                  <c:v>5190</c:v>
                </c:pt>
                <c:pt idx="9">
                  <c:v>3900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151-4EA2-8BE3-B6B3E2A745A4}"/>
            </c:ext>
          </c:extLst>
        </c:ser>
        <c:ser>
          <c:idx val="5"/>
          <c:order val="9"/>
          <c:tx>
            <c:v>Fuji  U (15)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Summary!$I$152:$I$166</c:f>
              <c:numCache>
                <c:formatCode>0_)</c:formatCode>
                <c:ptCount val="15"/>
                <c:pt idx="0">
                  <c:v>522.03185243047551</c:v>
                </c:pt>
                <c:pt idx="1">
                  <c:v>663.76533753169747</c:v>
                </c:pt>
                <c:pt idx="2">
                  <c:v>854.4800732967575</c:v>
                </c:pt>
                <c:pt idx="3">
                  <c:v>1310.1855086620835</c:v>
                </c:pt>
                <c:pt idx="4">
                  <c:v>1085.0105010150776</c:v>
                </c:pt>
                <c:pt idx="5">
                  <c:v>395.47709079541215</c:v>
                </c:pt>
                <c:pt idx="6">
                  <c:v>512.07405132436645</c:v>
                </c:pt>
                <c:pt idx="7">
                  <c:v>1062.9872467775187</c:v>
                </c:pt>
                <c:pt idx="8">
                  <c:v>341.68438563440384</c:v>
                </c:pt>
                <c:pt idx="9">
                  <c:v>430.18480662582954</c:v>
                </c:pt>
                <c:pt idx="10">
                  <c:v>825.21056947903276</c:v>
                </c:pt>
                <c:pt idx="11">
                  <c:v>262.23954115585917</c:v>
                </c:pt>
                <c:pt idx="12">
                  <c:v>386.33218513255633</c:v>
                </c:pt>
                <c:pt idx="13">
                  <c:v>487.3569093126672</c:v>
                </c:pt>
                <c:pt idx="14">
                  <c:v>709.60104224845509</c:v>
                </c:pt>
              </c:numCache>
            </c:numRef>
          </c:xVal>
          <c:yVal>
            <c:numRef>
              <c:f>Summary!$H$152:$H$166</c:f>
              <c:numCache>
                <c:formatCode>General</c:formatCode>
                <c:ptCount val="15"/>
                <c:pt idx="0">
                  <c:v>588</c:v>
                </c:pt>
                <c:pt idx="1">
                  <c:v>834</c:v>
                </c:pt>
                <c:pt idx="2">
                  <c:v>1049</c:v>
                </c:pt>
                <c:pt idx="3">
                  <c:v>1608</c:v>
                </c:pt>
                <c:pt idx="4">
                  <c:v>1432</c:v>
                </c:pt>
                <c:pt idx="5">
                  <c:v>461</c:v>
                </c:pt>
                <c:pt idx="6">
                  <c:v>706</c:v>
                </c:pt>
                <c:pt idx="7">
                  <c:v>1177</c:v>
                </c:pt>
                <c:pt idx="8">
                  <c:v>353</c:v>
                </c:pt>
                <c:pt idx="9">
                  <c:v>652</c:v>
                </c:pt>
                <c:pt idx="10">
                  <c:v>902</c:v>
                </c:pt>
                <c:pt idx="11">
                  <c:v>402</c:v>
                </c:pt>
                <c:pt idx="12">
                  <c:v>667</c:v>
                </c:pt>
                <c:pt idx="13">
                  <c:v>726</c:v>
                </c:pt>
                <c:pt idx="14">
                  <c:v>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151-4EA2-8BE3-B6B3E2A745A4}"/>
            </c:ext>
          </c:extLst>
        </c:ser>
        <c:ser>
          <c:idx val="10"/>
          <c:order val="10"/>
          <c:tx>
            <c:v>Fuji  B (15)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Summary!$I$168:$I$182</c:f>
              <c:numCache>
                <c:formatCode>0_)</c:formatCode>
                <c:ptCount val="15"/>
                <c:pt idx="0">
                  <c:v>507.22946154740845</c:v>
                </c:pt>
                <c:pt idx="1">
                  <c:v>668.39803469584706</c:v>
                </c:pt>
                <c:pt idx="2">
                  <c:v>829.87685988607689</c:v>
                </c:pt>
                <c:pt idx="3">
                  <c:v>1262.814559820564</c:v>
                </c:pt>
                <c:pt idx="4">
                  <c:v>1085.0105010150776</c:v>
                </c:pt>
                <c:pt idx="5">
                  <c:v>411.91241800890884</c:v>
                </c:pt>
                <c:pt idx="6">
                  <c:v>520.29751384938572</c:v>
                </c:pt>
                <c:pt idx="7">
                  <c:v>1056.9850725278664</c:v>
                </c:pt>
                <c:pt idx="8">
                  <c:v>320.05041900117288</c:v>
                </c:pt>
                <c:pt idx="9">
                  <c:v>423.09939961958594</c:v>
                </c:pt>
                <c:pt idx="10">
                  <c:v>877.0288122991816</c:v>
                </c:pt>
                <c:pt idx="11">
                  <c:v>266.88661939302466</c:v>
                </c:pt>
                <c:pt idx="12">
                  <c:v>395.34935663162037</c:v>
                </c:pt>
                <c:pt idx="13">
                  <c:v>488.28182135889654</c:v>
                </c:pt>
                <c:pt idx="14">
                  <c:v>701.47601738001754</c:v>
                </c:pt>
              </c:numCache>
            </c:numRef>
          </c:xVal>
          <c:yVal>
            <c:numRef>
              <c:f>Summary!$H$168:$H$182</c:f>
              <c:numCache>
                <c:formatCode>General</c:formatCode>
                <c:ptCount val="15"/>
                <c:pt idx="0">
                  <c:v>515</c:v>
                </c:pt>
                <c:pt idx="1">
                  <c:v>785</c:v>
                </c:pt>
                <c:pt idx="2">
                  <c:v>902</c:v>
                </c:pt>
                <c:pt idx="3">
                  <c:v>1334</c:v>
                </c:pt>
                <c:pt idx="4">
                  <c:v>1177</c:v>
                </c:pt>
                <c:pt idx="5">
                  <c:v>461</c:v>
                </c:pt>
                <c:pt idx="6">
                  <c:v>628</c:v>
                </c:pt>
                <c:pt idx="7">
                  <c:v>1138</c:v>
                </c:pt>
                <c:pt idx="8">
                  <c:v>373</c:v>
                </c:pt>
                <c:pt idx="9">
                  <c:v>535</c:v>
                </c:pt>
                <c:pt idx="10">
                  <c:v>1000</c:v>
                </c:pt>
                <c:pt idx="11">
                  <c:v>353</c:v>
                </c:pt>
                <c:pt idx="12">
                  <c:v>569</c:v>
                </c:pt>
                <c:pt idx="13">
                  <c:v>657</c:v>
                </c:pt>
                <c:pt idx="14">
                  <c:v>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151-4EA2-8BE3-B6B3E2A745A4}"/>
            </c:ext>
          </c:extLst>
        </c:ser>
        <c:ser>
          <c:idx val="11"/>
          <c:order val="11"/>
          <c:tx>
            <c:v>Fuji  EB (3)</c:v>
          </c:tx>
          <c:spPr>
            <a:ln w="19050">
              <a:noFill/>
            </a:ln>
          </c:spPr>
          <c:marker>
            <c:symbol val="plus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Summary!$I$184:$I$186</c:f>
              <c:numCache>
                <c:formatCode>0_)</c:formatCode>
                <c:ptCount val="3"/>
                <c:pt idx="0">
                  <c:v>1084.326124708668</c:v>
                </c:pt>
                <c:pt idx="1">
                  <c:v>267.6578445739417</c:v>
                </c:pt>
                <c:pt idx="2">
                  <c:v>670.24937574302044</c:v>
                </c:pt>
              </c:numCache>
            </c:numRef>
          </c:xVal>
          <c:yVal>
            <c:numRef>
              <c:f>Summary!$H$184:$H$186</c:f>
              <c:numCache>
                <c:formatCode>General</c:formatCode>
                <c:ptCount val="3"/>
                <c:pt idx="0">
                  <c:v>1285</c:v>
                </c:pt>
                <c:pt idx="1">
                  <c:v>383</c:v>
                </c:pt>
                <c:pt idx="2">
                  <c:v>824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151-4EA2-8BE3-B6B3E2A745A4}"/>
            </c:ext>
          </c:extLst>
        </c:ser>
        <c:ser>
          <c:idx val="12"/>
          <c:order val="12"/>
          <c:tx>
            <c:v> Cai '85 (11)</c:v>
          </c:tx>
          <c:spPr>
            <a:ln w="19050">
              <a:noFill/>
            </a:ln>
          </c:spPr>
          <c:marker>
            <c:symbol val="x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Data!$R$240:$R$250</c:f>
              <c:numCache>
                <c:formatCode>0_)</c:formatCode>
                <c:ptCount val="11"/>
                <c:pt idx="0">
                  <c:v>1347.8744120202668</c:v>
                </c:pt>
                <c:pt idx="1">
                  <c:v>1672.3243183247807</c:v>
                </c:pt>
                <c:pt idx="2">
                  <c:v>1727.8395205050183</c:v>
                </c:pt>
                <c:pt idx="3">
                  <c:v>1754.8433803553394</c:v>
                </c:pt>
                <c:pt idx="4">
                  <c:v>1675.0493436156814</c:v>
                </c:pt>
                <c:pt idx="5">
                  <c:v>1442.6827814864848</c:v>
                </c:pt>
                <c:pt idx="6">
                  <c:v>1483.9336501120017</c:v>
                </c:pt>
                <c:pt idx="7">
                  <c:v>1101.6485822194475</c:v>
                </c:pt>
                <c:pt idx="8">
                  <c:v>1101.6485822194475</c:v>
                </c:pt>
                <c:pt idx="9">
                  <c:v>932.89158406350464</c:v>
                </c:pt>
                <c:pt idx="10">
                  <c:v>932.89158406350464</c:v>
                </c:pt>
              </c:numCache>
            </c:numRef>
          </c:xVal>
          <c:yVal>
            <c:numRef>
              <c:f>Data!$M$240:$M$250</c:f>
              <c:numCache>
                <c:formatCode>General</c:formatCode>
                <c:ptCount val="11"/>
                <c:pt idx="0">
                  <c:v>1985</c:v>
                </c:pt>
                <c:pt idx="1">
                  <c:v>1656.2</c:v>
                </c:pt>
                <c:pt idx="2">
                  <c:v>1906.1</c:v>
                </c:pt>
                <c:pt idx="3">
                  <c:v>1827.7</c:v>
                </c:pt>
                <c:pt idx="4">
                  <c:v>1862</c:v>
                </c:pt>
                <c:pt idx="5">
                  <c:v>1543.5</c:v>
                </c:pt>
                <c:pt idx="6">
                  <c:v>1460.2</c:v>
                </c:pt>
                <c:pt idx="7">
                  <c:v>1117.2</c:v>
                </c:pt>
                <c:pt idx="8">
                  <c:v>1271.06</c:v>
                </c:pt>
                <c:pt idx="9">
                  <c:v>983.92</c:v>
                </c:pt>
                <c:pt idx="10">
                  <c:v>958.44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151-4EA2-8BE3-B6B3E2A745A4}"/>
            </c:ext>
          </c:extLst>
        </c:ser>
        <c:ser>
          <c:idx val="13"/>
          <c:order val="13"/>
          <c:tx>
            <c:v> Cai &amp; Gu (23)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Data!$R$253:$R$275</c:f>
              <c:numCache>
                <c:formatCode>0_)</c:formatCode>
                <c:ptCount val="23"/>
                <c:pt idx="0">
                  <c:v>737.04204447833877</c:v>
                </c:pt>
                <c:pt idx="1">
                  <c:v>737.04204447833877</c:v>
                </c:pt>
                <c:pt idx="2">
                  <c:v>672.22675921105645</c:v>
                </c:pt>
                <c:pt idx="3">
                  <c:v>672.22675921105645</c:v>
                </c:pt>
                <c:pt idx="4">
                  <c:v>672.22675921105645</c:v>
                </c:pt>
                <c:pt idx="5">
                  <c:v>630.57317985631209</c:v>
                </c:pt>
                <c:pt idx="6">
                  <c:v>630.57317985631209</c:v>
                </c:pt>
                <c:pt idx="7">
                  <c:v>588.81854145023556</c:v>
                </c:pt>
                <c:pt idx="8">
                  <c:v>588.81854145023556</c:v>
                </c:pt>
                <c:pt idx="9">
                  <c:v>588.81854145023556</c:v>
                </c:pt>
                <c:pt idx="10">
                  <c:v>517.49270967948121</c:v>
                </c:pt>
                <c:pt idx="11">
                  <c:v>517.49270967948121</c:v>
                </c:pt>
                <c:pt idx="12">
                  <c:v>517.49270967948121</c:v>
                </c:pt>
                <c:pt idx="13">
                  <c:v>422.54762941937315</c:v>
                </c:pt>
                <c:pt idx="14">
                  <c:v>330.49456735760833</c:v>
                </c:pt>
                <c:pt idx="15">
                  <c:v>330.49456735760833</c:v>
                </c:pt>
                <c:pt idx="16">
                  <c:v>330.49456735760833</c:v>
                </c:pt>
                <c:pt idx="17">
                  <c:v>204.8184523005819</c:v>
                </c:pt>
                <c:pt idx="18">
                  <c:v>204.8184523005819</c:v>
                </c:pt>
                <c:pt idx="19">
                  <c:v>204.8184523005819</c:v>
                </c:pt>
                <c:pt idx="20" formatCode="0">
                  <c:v>149.5371237465005</c:v>
                </c:pt>
                <c:pt idx="21">
                  <c:v>149.5371237465005</c:v>
                </c:pt>
                <c:pt idx="22">
                  <c:v>149.5371237465005</c:v>
                </c:pt>
              </c:numCache>
            </c:numRef>
          </c:xVal>
          <c:yVal>
            <c:numRef>
              <c:f>Data!$M$253:$M$275</c:f>
              <c:numCache>
                <c:formatCode>General</c:formatCode>
                <c:ptCount val="23"/>
                <c:pt idx="0">
                  <c:v>825.16</c:v>
                </c:pt>
                <c:pt idx="1">
                  <c:v>828.1</c:v>
                </c:pt>
                <c:pt idx="2">
                  <c:v>766.36</c:v>
                </c:pt>
                <c:pt idx="3">
                  <c:v>801.64</c:v>
                </c:pt>
                <c:pt idx="4">
                  <c:v>869.26</c:v>
                </c:pt>
                <c:pt idx="5">
                  <c:v>836.92</c:v>
                </c:pt>
                <c:pt idx="6">
                  <c:v>783.02</c:v>
                </c:pt>
                <c:pt idx="7">
                  <c:v>707.56</c:v>
                </c:pt>
                <c:pt idx="8">
                  <c:v>646.79999999999995</c:v>
                </c:pt>
                <c:pt idx="9">
                  <c:v>643.86</c:v>
                </c:pt>
                <c:pt idx="10">
                  <c:v>672.28</c:v>
                </c:pt>
                <c:pt idx="11">
                  <c:v>697.76</c:v>
                </c:pt>
                <c:pt idx="12">
                  <c:v>676.2</c:v>
                </c:pt>
                <c:pt idx="13">
                  <c:v>648.76</c:v>
                </c:pt>
                <c:pt idx="14">
                  <c:v>559.58000000000004</c:v>
                </c:pt>
                <c:pt idx="15">
                  <c:v>478.24</c:v>
                </c:pt>
                <c:pt idx="16">
                  <c:v>600.74</c:v>
                </c:pt>
                <c:pt idx="17">
                  <c:v>373.38</c:v>
                </c:pt>
                <c:pt idx="18">
                  <c:v>345.94</c:v>
                </c:pt>
                <c:pt idx="19">
                  <c:v>294</c:v>
                </c:pt>
                <c:pt idx="20">
                  <c:v>225.4</c:v>
                </c:pt>
                <c:pt idx="21">
                  <c:v>210.7</c:v>
                </c:pt>
                <c:pt idx="22">
                  <c:v>212.5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151-4EA2-8BE3-B6B3E2A745A4}"/>
            </c:ext>
          </c:extLst>
        </c:ser>
        <c:ser>
          <c:idx val="14"/>
          <c:order val="14"/>
          <c:tx>
            <c:v> Tang (49)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Data!$R$278:$R$326</c:f>
              <c:numCache>
                <c:formatCode>0_)</c:formatCode>
                <c:ptCount val="49"/>
                <c:pt idx="0">
                  <c:v>527.46154017089589</c:v>
                </c:pt>
                <c:pt idx="1">
                  <c:v>617.99478354495034</c:v>
                </c:pt>
                <c:pt idx="2">
                  <c:v>672.91470279891212</c:v>
                </c:pt>
                <c:pt idx="3">
                  <c:v>775.24604366872359</c:v>
                </c:pt>
                <c:pt idx="4">
                  <c:v>840.67649344148572</c:v>
                </c:pt>
                <c:pt idx="5">
                  <c:v>871.69114912282225</c:v>
                </c:pt>
                <c:pt idx="6">
                  <c:v>989.27189596515313</c:v>
                </c:pt>
                <c:pt idx="7">
                  <c:v>1194.119231174245</c:v>
                </c:pt>
                <c:pt idx="8">
                  <c:v>1057.1123631571718</c:v>
                </c:pt>
                <c:pt idx="9">
                  <c:v>1071.7809116923236</c:v>
                </c:pt>
                <c:pt idx="10">
                  <c:v>676.15257969551101</c:v>
                </c:pt>
                <c:pt idx="11">
                  <c:v>636.34965153654036</c:v>
                </c:pt>
                <c:pt idx="12">
                  <c:v>1126.0648153616805</c:v>
                </c:pt>
                <c:pt idx="13">
                  <c:v>1394.1358741433146</c:v>
                </c:pt>
                <c:pt idx="14">
                  <c:v>1477.7613363925491</c:v>
                </c:pt>
                <c:pt idx="15">
                  <c:v>1095.9636579716491</c:v>
                </c:pt>
                <c:pt idx="16">
                  <c:v>3511.1557982482377</c:v>
                </c:pt>
                <c:pt idx="17">
                  <c:v>4085.6849097022032</c:v>
                </c:pt>
                <c:pt idx="18">
                  <c:v>1813.1792387278501</c:v>
                </c:pt>
                <c:pt idx="19">
                  <c:v>1639.3784815834206</c:v>
                </c:pt>
                <c:pt idx="20">
                  <c:v>1357.2101863752343</c:v>
                </c:pt>
                <c:pt idx="21">
                  <c:v>1405.9845216115948</c:v>
                </c:pt>
                <c:pt idx="22">
                  <c:v>1296.6433488134667</c:v>
                </c:pt>
                <c:pt idx="23">
                  <c:v>1643.0269676038265</c:v>
                </c:pt>
                <c:pt idx="24">
                  <c:v>1835.2405747851917</c:v>
                </c:pt>
                <c:pt idx="25">
                  <c:v>1537.8361035618982</c:v>
                </c:pt>
                <c:pt idx="26">
                  <c:v>1262.7594577419056</c:v>
                </c:pt>
                <c:pt idx="27">
                  <c:v>1310.7510705547602</c:v>
                </c:pt>
                <c:pt idx="28">
                  <c:v>1359.2123128819405</c:v>
                </c:pt>
                <c:pt idx="29">
                  <c:v>1591.0367892225524</c:v>
                </c:pt>
                <c:pt idx="30">
                  <c:v>1441.5100116678555</c:v>
                </c:pt>
                <c:pt idx="31">
                  <c:v>406.77853909277047</c:v>
                </c:pt>
                <c:pt idx="32">
                  <c:v>330.61844460172165</c:v>
                </c:pt>
                <c:pt idx="33">
                  <c:v>307.50591225796063</c:v>
                </c:pt>
                <c:pt idx="34">
                  <c:v>618.6953029421943</c:v>
                </c:pt>
                <c:pt idx="35">
                  <c:v>541.88236460802466</c:v>
                </c:pt>
                <c:pt idx="36">
                  <c:v>498.5254913544419</c:v>
                </c:pt>
                <c:pt idx="37">
                  <c:v>486.95438637134612</c:v>
                </c:pt>
                <c:pt idx="38">
                  <c:v>460.69500612961104</c:v>
                </c:pt>
                <c:pt idx="39">
                  <c:v>831.29275511142976</c:v>
                </c:pt>
                <c:pt idx="40">
                  <c:v>741.82391357688596</c:v>
                </c:pt>
                <c:pt idx="41">
                  <c:v>677.31270018466194</c:v>
                </c:pt>
                <c:pt idx="42">
                  <c:v>642.33476237850482</c:v>
                </c:pt>
                <c:pt idx="43">
                  <c:v>629.41345642416127</c:v>
                </c:pt>
                <c:pt idx="44">
                  <c:v>622.25822140478783</c:v>
                </c:pt>
                <c:pt idx="45">
                  <c:v>594.02366254579761</c:v>
                </c:pt>
                <c:pt idx="46">
                  <c:v>535.92901281789921</c:v>
                </c:pt>
                <c:pt idx="47">
                  <c:v>1394.1358741433146</c:v>
                </c:pt>
                <c:pt idx="48">
                  <c:v>1257.3476955993051</c:v>
                </c:pt>
              </c:numCache>
            </c:numRef>
          </c:xVal>
          <c:yVal>
            <c:numRef>
              <c:f>Data!$M$278:$M$326</c:f>
              <c:numCache>
                <c:formatCode>General</c:formatCode>
                <c:ptCount val="49"/>
                <c:pt idx="0">
                  <c:v>540</c:v>
                </c:pt>
                <c:pt idx="1">
                  <c:v>613</c:v>
                </c:pt>
                <c:pt idx="2">
                  <c:v>674</c:v>
                </c:pt>
                <c:pt idx="3">
                  <c:v>835</c:v>
                </c:pt>
                <c:pt idx="4">
                  <c:v>889</c:v>
                </c:pt>
                <c:pt idx="5">
                  <c:v>917</c:v>
                </c:pt>
                <c:pt idx="6">
                  <c:v>1084</c:v>
                </c:pt>
                <c:pt idx="7">
                  <c:v>1426</c:v>
                </c:pt>
                <c:pt idx="8">
                  <c:v>1124</c:v>
                </c:pt>
                <c:pt idx="9">
                  <c:v>1208</c:v>
                </c:pt>
                <c:pt idx="10">
                  <c:v>750</c:v>
                </c:pt>
                <c:pt idx="11">
                  <c:v>723</c:v>
                </c:pt>
                <c:pt idx="12">
                  <c:v>1411</c:v>
                </c:pt>
                <c:pt idx="13">
                  <c:v>1607</c:v>
                </c:pt>
                <c:pt idx="14">
                  <c:v>1705</c:v>
                </c:pt>
                <c:pt idx="15">
                  <c:v>1352</c:v>
                </c:pt>
                <c:pt idx="16">
                  <c:v>4116</c:v>
                </c:pt>
                <c:pt idx="17">
                  <c:v>5135</c:v>
                </c:pt>
                <c:pt idx="18">
                  <c:v>1862</c:v>
                </c:pt>
                <c:pt idx="19">
                  <c:v>1764</c:v>
                </c:pt>
                <c:pt idx="20">
                  <c:v>1372</c:v>
                </c:pt>
                <c:pt idx="21">
                  <c:v>1495</c:v>
                </c:pt>
                <c:pt idx="22">
                  <c:v>1392</c:v>
                </c:pt>
                <c:pt idx="23">
                  <c:v>1695</c:v>
                </c:pt>
                <c:pt idx="24">
                  <c:v>1852</c:v>
                </c:pt>
                <c:pt idx="25">
                  <c:v>1627</c:v>
                </c:pt>
                <c:pt idx="26">
                  <c:v>1326</c:v>
                </c:pt>
                <c:pt idx="27">
                  <c:v>1379</c:v>
                </c:pt>
                <c:pt idx="28">
                  <c:v>1501</c:v>
                </c:pt>
                <c:pt idx="29">
                  <c:v>1664</c:v>
                </c:pt>
                <c:pt idx="30">
                  <c:v>1539</c:v>
                </c:pt>
                <c:pt idx="31">
                  <c:v>501</c:v>
                </c:pt>
                <c:pt idx="32">
                  <c:v>431</c:v>
                </c:pt>
                <c:pt idx="33">
                  <c:v>409</c:v>
                </c:pt>
                <c:pt idx="34">
                  <c:v>665</c:v>
                </c:pt>
                <c:pt idx="35">
                  <c:v>666</c:v>
                </c:pt>
                <c:pt idx="36">
                  <c:v>563</c:v>
                </c:pt>
                <c:pt idx="37">
                  <c:v>524</c:v>
                </c:pt>
                <c:pt idx="38">
                  <c:v>495</c:v>
                </c:pt>
                <c:pt idx="39">
                  <c:v>836</c:v>
                </c:pt>
                <c:pt idx="40">
                  <c:v>785</c:v>
                </c:pt>
                <c:pt idx="41">
                  <c:v>736</c:v>
                </c:pt>
                <c:pt idx="42">
                  <c:v>686</c:v>
                </c:pt>
                <c:pt idx="43">
                  <c:v>686</c:v>
                </c:pt>
                <c:pt idx="44">
                  <c:v>672</c:v>
                </c:pt>
                <c:pt idx="45">
                  <c:v>722</c:v>
                </c:pt>
                <c:pt idx="46">
                  <c:v>640</c:v>
                </c:pt>
                <c:pt idx="47">
                  <c:v>1607</c:v>
                </c:pt>
                <c:pt idx="48">
                  <c:v>1323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151-4EA2-8BE3-B6B3E2A745A4}"/>
            </c:ext>
          </c:extLst>
        </c:ser>
        <c:ser>
          <c:idx val="15"/>
          <c:order val="15"/>
          <c:tx>
            <c:v>Matsui '95 (5)</c:v>
          </c:tx>
          <c:spPr>
            <a:ln w="19050">
              <a:noFill/>
            </a:ln>
          </c:spPr>
          <c:marker>
            <c:symbol val="plus"/>
            <c:size val="6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Summary!$I$332:$I$336</c:f>
              <c:numCache>
                <c:formatCode>0_)</c:formatCode>
                <c:ptCount val="5"/>
                <c:pt idx="0">
                  <c:v>1502.6158646674749</c:v>
                </c:pt>
                <c:pt idx="1">
                  <c:v>1401.5662476476064</c:v>
                </c:pt>
                <c:pt idx="2">
                  <c:v>1199.8728805863643</c:v>
                </c:pt>
                <c:pt idx="3">
                  <c:v>909.19561746844795</c:v>
                </c:pt>
                <c:pt idx="4">
                  <c:v>653.99862894532669</c:v>
                </c:pt>
              </c:numCache>
            </c:numRef>
          </c:xVal>
          <c:yVal>
            <c:numRef>
              <c:f>Summary!$H$332:$H$336</c:f>
              <c:numCache>
                <c:formatCode>General</c:formatCode>
                <c:ptCount val="5"/>
                <c:pt idx="0">
                  <c:v>1445</c:v>
                </c:pt>
                <c:pt idx="1">
                  <c:v>1305</c:v>
                </c:pt>
                <c:pt idx="2">
                  <c:v>1180</c:v>
                </c:pt>
                <c:pt idx="3">
                  <c:v>956</c:v>
                </c:pt>
                <c:pt idx="4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151-4EA2-8BE3-B6B3E2A745A4}"/>
            </c:ext>
          </c:extLst>
        </c:ser>
        <c:ser>
          <c:idx val="16"/>
          <c:order val="16"/>
          <c:tx>
            <c:v> Gardner '68 (8)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Data!$R$113:$R$120</c:f>
              <c:numCache>
                <c:formatCode>0_)</c:formatCode>
                <c:ptCount val="8"/>
                <c:pt idx="0">
                  <c:v>637.81240111266413</c:v>
                </c:pt>
                <c:pt idx="1">
                  <c:v>938.76948398808872</c:v>
                </c:pt>
                <c:pt idx="2">
                  <c:v>1152.6179505338107</c:v>
                </c:pt>
                <c:pt idx="3">
                  <c:v>1095.9409709006052</c:v>
                </c:pt>
                <c:pt idx="4">
                  <c:v>989.24295375420456</c:v>
                </c:pt>
                <c:pt idx="5">
                  <c:v>1095.0949225592899</c:v>
                </c:pt>
                <c:pt idx="6">
                  <c:v>1319.5097267144567</c:v>
                </c:pt>
                <c:pt idx="7">
                  <c:v>1225.4057574826775</c:v>
                </c:pt>
              </c:numCache>
            </c:numRef>
          </c:xVal>
          <c:yVal>
            <c:numRef>
              <c:f>Data!$M$113:$M$120</c:f>
              <c:numCache>
                <c:formatCode>General</c:formatCode>
                <c:ptCount val="8"/>
                <c:pt idx="0">
                  <c:v>823</c:v>
                </c:pt>
                <c:pt idx="1">
                  <c:v>916</c:v>
                </c:pt>
                <c:pt idx="2">
                  <c:v>756</c:v>
                </c:pt>
                <c:pt idx="3">
                  <c:v>689</c:v>
                </c:pt>
                <c:pt idx="4">
                  <c:v>947</c:v>
                </c:pt>
                <c:pt idx="5">
                  <c:v>1050</c:v>
                </c:pt>
                <c:pt idx="6">
                  <c:v>1130</c:v>
                </c:pt>
                <c:pt idx="7">
                  <c:v>1165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151-4EA2-8BE3-B6B3E2A745A4}"/>
            </c:ext>
          </c:extLst>
        </c:ser>
        <c:ser>
          <c:idx val="17"/>
          <c:order val="17"/>
          <c:tx>
            <c:v> Knowles (11)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Data!$R$123:$R$133</c:f>
              <c:numCache>
                <c:formatCode>0_)</c:formatCode>
                <c:ptCount val="11"/>
                <c:pt idx="0">
                  <c:v>611.02271308767229</c:v>
                </c:pt>
                <c:pt idx="1">
                  <c:v>682.02756756841518</c:v>
                </c:pt>
                <c:pt idx="2">
                  <c:v>734.10186258433794</c:v>
                </c:pt>
                <c:pt idx="3">
                  <c:v>766.30640577176007</c:v>
                </c:pt>
                <c:pt idx="4">
                  <c:v>885.49771789385511</c:v>
                </c:pt>
                <c:pt idx="5">
                  <c:v>885.49771789385511</c:v>
                </c:pt>
                <c:pt idx="6">
                  <c:v>240.24825990477945</c:v>
                </c:pt>
                <c:pt idx="7">
                  <c:v>288.5755000046388</c:v>
                </c:pt>
                <c:pt idx="8">
                  <c:v>327.03466225216852</c:v>
                </c:pt>
                <c:pt idx="9">
                  <c:v>353.01404929849957</c:v>
                </c:pt>
                <c:pt idx="10">
                  <c:v>388.8127100968166</c:v>
                </c:pt>
              </c:numCache>
            </c:numRef>
          </c:xVal>
          <c:yVal>
            <c:numRef>
              <c:f>Data!$M$123:$M$133</c:f>
              <c:numCache>
                <c:formatCode>General</c:formatCode>
                <c:ptCount val="11"/>
                <c:pt idx="0">
                  <c:v>614.70000000000005</c:v>
                </c:pt>
                <c:pt idx="1">
                  <c:v>711.7</c:v>
                </c:pt>
                <c:pt idx="2">
                  <c:v>715.2</c:v>
                </c:pt>
                <c:pt idx="3">
                  <c:v>918.5</c:v>
                </c:pt>
                <c:pt idx="4">
                  <c:v>991.9</c:v>
                </c:pt>
                <c:pt idx="5">
                  <c:v>889.6</c:v>
                </c:pt>
                <c:pt idx="6">
                  <c:v>224.6</c:v>
                </c:pt>
                <c:pt idx="7">
                  <c:v>294.5</c:v>
                </c:pt>
                <c:pt idx="8">
                  <c:v>355.8</c:v>
                </c:pt>
                <c:pt idx="9">
                  <c:v>400.3</c:v>
                </c:pt>
                <c:pt idx="10">
                  <c:v>489.3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151-4EA2-8BE3-B6B3E2A745A4}"/>
            </c:ext>
          </c:extLst>
        </c:ser>
        <c:ser>
          <c:idx val="18"/>
          <c:order val="18"/>
          <c:tx>
            <c:v> Ghannam (12)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Summary!$I$340:$I$351</c:f>
              <c:numCache>
                <c:formatCode>0_)</c:formatCode>
                <c:ptCount val="12"/>
                <c:pt idx="0">
                  <c:v>1295.3159809782389</c:v>
                </c:pt>
                <c:pt idx="1">
                  <c:v>1295.1638107623785</c:v>
                </c:pt>
                <c:pt idx="2">
                  <c:v>938.14546782220759</c:v>
                </c:pt>
                <c:pt idx="3">
                  <c:v>938.06939040493273</c:v>
                </c:pt>
                <c:pt idx="4">
                  <c:v>390.45339259832713</c:v>
                </c:pt>
                <c:pt idx="5">
                  <c:v>390.45339259832713</c:v>
                </c:pt>
                <c:pt idx="6">
                  <c:v>390.45339259832713</c:v>
                </c:pt>
                <c:pt idx="7">
                  <c:v>390.45339259832713</c:v>
                </c:pt>
                <c:pt idx="8">
                  <c:v>264.81627744060802</c:v>
                </c:pt>
                <c:pt idx="9">
                  <c:v>264.81627744060802</c:v>
                </c:pt>
                <c:pt idx="10">
                  <c:v>264.81627744060802</c:v>
                </c:pt>
                <c:pt idx="11">
                  <c:v>264.81627744060802</c:v>
                </c:pt>
              </c:numCache>
            </c:numRef>
          </c:xVal>
          <c:yVal>
            <c:numRef>
              <c:f>Summary!$H$340:$H$351</c:f>
              <c:numCache>
                <c:formatCode>General</c:formatCode>
                <c:ptCount val="12"/>
                <c:pt idx="0">
                  <c:v>1058</c:v>
                </c:pt>
                <c:pt idx="1">
                  <c:v>1037</c:v>
                </c:pt>
                <c:pt idx="2">
                  <c:v>800</c:v>
                </c:pt>
                <c:pt idx="3">
                  <c:v>834</c:v>
                </c:pt>
                <c:pt idx="4">
                  <c:v>437</c:v>
                </c:pt>
                <c:pt idx="5">
                  <c:v>368</c:v>
                </c:pt>
                <c:pt idx="6">
                  <c:v>355</c:v>
                </c:pt>
                <c:pt idx="7">
                  <c:v>374</c:v>
                </c:pt>
                <c:pt idx="8">
                  <c:v>269</c:v>
                </c:pt>
                <c:pt idx="9">
                  <c:v>252</c:v>
                </c:pt>
                <c:pt idx="10">
                  <c:v>211</c:v>
                </c:pt>
                <c:pt idx="11">
                  <c:v>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151-4EA2-8BE3-B6B3E2A745A4}"/>
            </c:ext>
          </c:extLst>
        </c:ser>
        <c:ser>
          <c:idx val="19"/>
          <c:order val="19"/>
          <c:tx>
            <c:v> Han &amp; Yao '04 (5)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Summary!$I$355:$I$359</c:f>
              <c:numCache>
                <c:formatCode>0</c:formatCode>
                <c:ptCount val="5"/>
                <c:pt idx="0">
                  <c:v>1804.4797789317795</c:v>
                </c:pt>
                <c:pt idx="1">
                  <c:v>1804.4013111004908</c:v>
                </c:pt>
                <c:pt idx="2">
                  <c:v>1804.3227719859851</c:v>
                </c:pt>
                <c:pt idx="3">
                  <c:v>1804.2441615241046</c:v>
                </c:pt>
                <c:pt idx="4">
                  <c:v>1804.165479650655</c:v>
                </c:pt>
              </c:numCache>
            </c:numRef>
          </c:xVal>
          <c:yVal>
            <c:numRef>
              <c:f>Summary!$H$355:$H$359</c:f>
              <c:numCache>
                <c:formatCode>General</c:formatCode>
                <c:ptCount val="5"/>
                <c:pt idx="0">
                  <c:v>1830</c:v>
                </c:pt>
                <c:pt idx="1">
                  <c:v>1806</c:v>
                </c:pt>
                <c:pt idx="2">
                  <c:v>1882</c:v>
                </c:pt>
                <c:pt idx="3">
                  <c:v>2060</c:v>
                </c:pt>
                <c:pt idx="4">
                  <c:v>2115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151-4EA2-8BE3-B6B3E2A745A4}"/>
            </c:ext>
          </c:extLst>
        </c:ser>
        <c:ser>
          <c:idx val="21"/>
          <c:order val="20"/>
          <c:tx>
            <c:v> Zhong '78 (45)</c:v>
          </c:tx>
          <c:spPr>
            <a:ln w="19050">
              <a:noFill/>
            </a:ln>
          </c:spPr>
          <c:marker>
            <c:symbol val="x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Summary!$I$369:$I$413</c:f>
              <c:numCache>
                <c:formatCode>0</c:formatCode>
                <c:ptCount val="45"/>
                <c:pt idx="0">
                  <c:v>846.13948877836617</c:v>
                </c:pt>
                <c:pt idx="1">
                  <c:v>996.70422959514781</c:v>
                </c:pt>
                <c:pt idx="2">
                  <c:v>975.43682812995178</c:v>
                </c:pt>
                <c:pt idx="3">
                  <c:v>1473.6099728941986</c:v>
                </c:pt>
                <c:pt idx="4">
                  <c:v>619.15321588576546</c:v>
                </c:pt>
                <c:pt idx="5">
                  <c:v>2480.2884840529036</c:v>
                </c:pt>
                <c:pt idx="6">
                  <c:v>3477.6155605387735</c:v>
                </c:pt>
                <c:pt idx="7">
                  <c:v>1671.7093257293541</c:v>
                </c:pt>
                <c:pt idx="8">
                  <c:v>1424.7157793788224</c:v>
                </c:pt>
                <c:pt idx="9">
                  <c:v>1514.7656190430498</c:v>
                </c:pt>
                <c:pt idx="10">
                  <c:v>493.60451499585463</c:v>
                </c:pt>
                <c:pt idx="11">
                  <c:v>449.12180394173765</c:v>
                </c:pt>
                <c:pt idx="12">
                  <c:v>679.19909764110935</c:v>
                </c:pt>
                <c:pt idx="13">
                  <c:v>722.55377505313936</c:v>
                </c:pt>
                <c:pt idx="14">
                  <c:v>949.40957028550906</c:v>
                </c:pt>
                <c:pt idx="15">
                  <c:v>940.18657504321277</c:v>
                </c:pt>
                <c:pt idx="16">
                  <c:v>2170.267813773457</c:v>
                </c:pt>
                <c:pt idx="17">
                  <c:v>2337.8312148106947</c:v>
                </c:pt>
                <c:pt idx="18">
                  <c:v>1506.8302704779271</c:v>
                </c:pt>
                <c:pt idx="19">
                  <c:v>1715.6041187976155</c:v>
                </c:pt>
                <c:pt idx="20">
                  <c:v>915.72619120351726</c:v>
                </c:pt>
                <c:pt idx="21">
                  <c:v>683.92652159202237</c:v>
                </c:pt>
                <c:pt idx="22">
                  <c:v>1058.5218854155796</c:v>
                </c:pt>
                <c:pt idx="23">
                  <c:v>1019.0103414580627</c:v>
                </c:pt>
                <c:pt idx="24">
                  <c:v>990.31047197139765</c:v>
                </c:pt>
                <c:pt idx="25">
                  <c:v>4827.2704764864993</c:v>
                </c:pt>
                <c:pt idx="26">
                  <c:v>11841.295908284555</c:v>
                </c:pt>
                <c:pt idx="27">
                  <c:v>11071.581312588574</c:v>
                </c:pt>
                <c:pt idx="28">
                  <c:v>1287.6124070435051</c:v>
                </c:pt>
                <c:pt idx="29">
                  <c:v>748.24545323679126</c:v>
                </c:pt>
                <c:pt idx="30">
                  <c:v>683.69132920716208</c:v>
                </c:pt>
                <c:pt idx="31">
                  <c:v>635.57957027708403</c:v>
                </c:pt>
                <c:pt idx="32">
                  <c:v>631.24296526010335</c:v>
                </c:pt>
                <c:pt idx="33">
                  <c:v>1227.6884136799858</c:v>
                </c:pt>
                <c:pt idx="34">
                  <c:v>1322.0811750978512</c:v>
                </c:pt>
                <c:pt idx="35">
                  <c:v>1473.6099728941986</c:v>
                </c:pt>
                <c:pt idx="36">
                  <c:v>1115.1200739471767</c:v>
                </c:pt>
                <c:pt idx="37">
                  <c:v>518.91567928958204</c:v>
                </c:pt>
                <c:pt idx="38">
                  <c:v>438.37191160958781</c:v>
                </c:pt>
                <c:pt idx="39">
                  <c:v>432.60228657739179</c:v>
                </c:pt>
                <c:pt idx="40">
                  <c:v>432.60228657739179</c:v>
                </c:pt>
                <c:pt idx="41">
                  <c:v>504.00665687989988</c:v>
                </c:pt>
                <c:pt idx="42">
                  <c:v>486.69170770169876</c:v>
                </c:pt>
                <c:pt idx="43">
                  <c:v>401.06154397749191</c:v>
                </c:pt>
                <c:pt idx="44">
                  <c:v>649.45983631456568</c:v>
                </c:pt>
              </c:numCache>
            </c:numRef>
          </c:xVal>
          <c:yVal>
            <c:numRef>
              <c:f>Summary!$H$369:$H$413</c:f>
              <c:numCache>
                <c:formatCode>General</c:formatCode>
                <c:ptCount val="45"/>
                <c:pt idx="0">
                  <c:v>835.9</c:v>
                </c:pt>
                <c:pt idx="1">
                  <c:v>970.2</c:v>
                </c:pt>
                <c:pt idx="2">
                  <c:v>1205.4000000000001</c:v>
                </c:pt>
                <c:pt idx="3">
                  <c:v>1667</c:v>
                </c:pt>
                <c:pt idx="4">
                  <c:v>740.9</c:v>
                </c:pt>
                <c:pt idx="5">
                  <c:v>1729.3</c:v>
                </c:pt>
                <c:pt idx="6">
                  <c:v>3900.4</c:v>
                </c:pt>
                <c:pt idx="7">
                  <c:v>1693.4</c:v>
                </c:pt>
                <c:pt idx="8">
                  <c:v>1379.8</c:v>
                </c:pt>
                <c:pt idx="9">
                  <c:v>1633.7</c:v>
                </c:pt>
                <c:pt idx="10">
                  <c:v>665.4</c:v>
                </c:pt>
                <c:pt idx="11">
                  <c:v>582.1</c:v>
                </c:pt>
                <c:pt idx="12">
                  <c:v>702.7</c:v>
                </c:pt>
                <c:pt idx="13">
                  <c:v>851.6</c:v>
                </c:pt>
                <c:pt idx="14">
                  <c:v>1007.4</c:v>
                </c:pt>
                <c:pt idx="15">
                  <c:v>1088.8</c:v>
                </c:pt>
                <c:pt idx="16">
                  <c:v>2440.1999999999998</c:v>
                </c:pt>
                <c:pt idx="17">
                  <c:v>2865.5</c:v>
                </c:pt>
                <c:pt idx="18">
                  <c:v>1868.9</c:v>
                </c:pt>
                <c:pt idx="19">
                  <c:v>2261.8000000000002</c:v>
                </c:pt>
                <c:pt idx="20">
                  <c:v>901.6</c:v>
                </c:pt>
                <c:pt idx="21">
                  <c:v>802.6</c:v>
                </c:pt>
                <c:pt idx="22">
                  <c:v>1146.5999999999999</c:v>
                </c:pt>
                <c:pt idx="23">
                  <c:v>1078</c:v>
                </c:pt>
                <c:pt idx="24">
                  <c:v>940.8</c:v>
                </c:pt>
                <c:pt idx="25">
                  <c:v>5494.9</c:v>
                </c:pt>
                <c:pt idx="26">
                  <c:v>12838</c:v>
                </c:pt>
                <c:pt idx="27">
                  <c:v>11838.4</c:v>
                </c:pt>
                <c:pt idx="28">
                  <c:v>1323</c:v>
                </c:pt>
                <c:pt idx="29">
                  <c:v>785</c:v>
                </c:pt>
                <c:pt idx="30">
                  <c:v>737</c:v>
                </c:pt>
                <c:pt idx="31">
                  <c:v>686</c:v>
                </c:pt>
                <c:pt idx="32">
                  <c:v>637</c:v>
                </c:pt>
                <c:pt idx="33">
                  <c:v>1283.8</c:v>
                </c:pt>
                <c:pt idx="34">
                  <c:v>1391.6</c:v>
                </c:pt>
                <c:pt idx="35">
                  <c:v>1685.6</c:v>
                </c:pt>
                <c:pt idx="36">
                  <c:v>1705.2</c:v>
                </c:pt>
                <c:pt idx="37">
                  <c:v>686</c:v>
                </c:pt>
                <c:pt idx="38">
                  <c:v>587</c:v>
                </c:pt>
                <c:pt idx="39">
                  <c:v>558.6</c:v>
                </c:pt>
                <c:pt idx="40">
                  <c:v>512.5</c:v>
                </c:pt>
                <c:pt idx="41">
                  <c:v>743.8</c:v>
                </c:pt>
                <c:pt idx="42">
                  <c:v>559.6</c:v>
                </c:pt>
                <c:pt idx="43">
                  <c:v>433.2</c:v>
                </c:pt>
                <c:pt idx="44">
                  <c:v>686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151-4EA2-8BE3-B6B3E2A745A4}"/>
            </c:ext>
          </c:extLst>
        </c:ser>
        <c:ser>
          <c:idx val="22"/>
          <c:order val="21"/>
          <c:tx>
            <c:v> Gu (3)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Summary!$I$416:$I$418</c:f>
              <c:numCache>
                <c:formatCode>0</c:formatCode>
                <c:ptCount val="3"/>
                <c:pt idx="0">
                  <c:v>3033.898918959766</c:v>
                </c:pt>
                <c:pt idx="1">
                  <c:v>3033.898918959766</c:v>
                </c:pt>
                <c:pt idx="2">
                  <c:v>2468.4719551753515</c:v>
                </c:pt>
              </c:numCache>
            </c:numRef>
          </c:xVal>
          <c:yVal>
            <c:numRef>
              <c:f>Summary!$H$416:$H$418</c:f>
              <c:numCache>
                <c:formatCode>General</c:formatCode>
                <c:ptCount val="3"/>
                <c:pt idx="0">
                  <c:v>3080</c:v>
                </c:pt>
                <c:pt idx="1">
                  <c:v>4190</c:v>
                </c:pt>
                <c:pt idx="2">
                  <c:v>2870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151-4EA2-8BE3-B6B3E2A745A4}"/>
            </c:ext>
          </c:extLst>
        </c:ser>
        <c:ser>
          <c:idx val="20"/>
          <c:order val="22"/>
          <c:tx>
            <c:v> Gopal</c:v>
          </c:tx>
          <c:spPr>
            <a:ln w="19050">
              <a:noFill/>
            </a:ln>
          </c:spPr>
          <c:marker>
            <c:symbol val="plus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Summary!$I$421:$I$422</c:f>
              <c:numCache>
                <c:formatCode>0</c:formatCode>
                <c:ptCount val="2"/>
                <c:pt idx="0">
                  <c:v>221.17517162827176</c:v>
                </c:pt>
                <c:pt idx="1">
                  <c:v>221.06571767012517</c:v>
                </c:pt>
              </c:numCache>
            </c:numRef>
          </c:xVal>
          <c:yVal>
            <c:numRef>
              <c:f>Summary!$H$421:$H$422</c:f>
              <c:numCache>
                <c:formatCode>General</c:formatCode>
                <c:ptCount val="2"/>
                <c:pt idx="0">
                  <c:v>355</c:v>
                </c:pt>
                <c:pt idx="1">
                  <c:v>330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151-4EA2-8BE3-B6B3E2A745A4}"/>
            </c:ext>
          </c:extLst>
        </c:ser>
        <c:ser>
          <c:idx val="23"/>
          <c:order val="23"/>
          <c:tx>
            <c:v> Baochun</c:v>
          </c:tx>
          <c:spPr>
            <a:ln w="19050">
              <a:noFill/>
            </a:ln>
          </c:spPr>
          <c:marker>
            <c:symbol val="plus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Summary!$I$425:$I$427</c:f>
              <c:numCache>
                <c:formatCode>0</c:formatCode>
                <c:ptCount val="3"/>
                <c:pt idx="0">
                  <c:v>3538.8657835513241</c:v>
                </c:pt>
                <c:pt idx="1">
                  <c:v>2744.3559961679325</c:v>
                </c:pt>
                <c:pt idx="2">
                  <c:v>2893.3822066926077</c:v>
                </c:pt>
              </c:numCache>
            </c:numRef>
          </c:xVal>
          <c:yVal>
            <c:numRef>
              <c:f>Summary!$H$425:$H$427</c:f>
              <c:numCache>
                <c:formatCode>General</c:formatCode>
                <c:ptCount val="3"/>
                <c:pt idx="0">
                  <c:v>2989</c:v>
                </c:pt>
                <c:pt idx="1">
                  <c:v>1931</c:v>
                </c:pt>
                <c:pt idx="2">
                  <c:v>1980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151-4EA2-8BE3-B6B3E2A74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815952"/>
        <c:axId val="1"/>
      </c:scatterChart>
      <c:valAx>
        <c:axId val="237815952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Eurocode 4  kN</a:t>
                </a:r>
              </a:p>
            </c:rich>
          </c:tx>
          <c:layout>
            <c:manualLayout>
              <c:xMode val="edge"/>
              <c:yMode val="edge"/>
              <c:x val="0.45398138572905894"/>
              <c:y val="0.94067796610169496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Result  kN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40508474576271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815952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494312306101344"/>
          <c:y val="0.41864406779661018"/>
          <c:w val="0.93898655635987582"/>
          <c:h val="0.872881355932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Long Circular CFST Columns No Moment.   Ratio Test/EC4 against Slenderness</a:t>
            </a:r>
          </a:p>
        </c:rich>
      </c:tx>
      <c:layout>
        <c:manualLayout>
          <c:xMode val="edge"/>
          <c:yMode val="edge"/>
          <c:x val="0.18407445708376421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1695966907964E-2"/>
          <c:y val="0.12542372881355932"/>
          <c:w val="0.89038262668045498"/>
          <c:h val="0.63728813559322028"/>
        </c:manualLayout>
      </c:layout>
      <c:scatterChart>
        <c:scatterStyle val="lineMarker"/>
        <c:varyColors val="0"/>
        <c:ser>
          <c:idx val="0"/>
          <c:order val="0"/>
          <c:tx>
            <c:v> Kloppel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Data!$J$10:$J$55</c:f>
              <c:numCache>
                <c:formatCode>0.000_)</c:formatCode>
                <c:ptCount val="46"/>
                <c:pt idx="0">
                  <c:v>0.57366865081705976</c:v>
                </c:pt>
                <c:pt idx="1">
                  <c:v>0.57289130983690506</c:v>
                </c:pt>
                <c:pt idx="2">
                  <c:v>0.57133134047208245</c:v>
                </c:pt>
                <c:pt idx="3">
                  <c:v>0.34770489190127446</c:v>
                </c:pt>
                <c:pt idx="4">
                  <c:v>0.34682670288918122</c:v>
                </c:pt>
                <c:pt idx="5">
                  <c:v>0.34682670288918122</c:v>
                </c:pt>
                <c:pt idx="6">
                  <c:v>0.80706970501934427</c:v>
                </c:pt>
                <c:pt idx="7">
                  <c:v>0.80122101941080082</c:v>
                </c:pt>
                <c:pt idx="8">
                  <c:v>0.82009496936305593</c:v>
                </c:pt>
                <c:pt idx="9">
                  <c:v>0.36404196881820672</c:v>
                </c:pt>
                <c:pt idx="10">
                  <c:v>0.38624457316011501</c:v>
                </c:pt>
                <c:pt idx="11">
                  <c:v>0.36751507550474638</c:v>
                </c:pt>
                <c:pt idx="12">
                  <c:v>0.60060757898002359</c:v>
                </c:pt>
                <c:pt idx="13">
                  <c:v>0.63791935544263223</c:v>
                </c:pt>
                <c:pt idx="14">
                  <c:v>0.60630329390119264</c:v>
                </c:pt>
                <c:pt idx="15">
                  <c:v>0.83778223705927746</c:v>
                </c:pt>
                <c:pt idx="16">
                  <c:v>0.88934143239986096</c:v>
                </c:pt>
                <c:pt idx="17">
                  <c:v>0.84567321182933808</c:v>
                </c:pt>
                <c:pt idx="18">
                  <c:v>0.40168362631918658</c:v>
                </c:pt>
                <c:pt idx="19">
                  <c:v>0.40659447338781735</c:v>
                </c:pt>
                <c:pt idx="20">
                  <c:v>0.42787960161378097</c:v>
                </c:pt>
                <c:pt idx="21">
                  <c:v>0.4266379186040013</c:v>
                </c:pt>
                <c:pt idx="22">
                  <c:v>0.43512046371761792</c:v>
                </c:pt>
                <c:pt idx="23">
                  <c:v>0.43661909638424601</c:v>
                </c:pt>
                <c:pt idx="24">
                  <c:v>0.41564867984573511</c:v>
                </c:pt>
                <c:pt idx="25">
                  <c:v>0.45753255838325091</c:v>
                </c:pt>
                <c:pt idx="26">
                  <c:v>0.83820400279805674</c:v>
                </c:pt>
                <c:pt idx="27">
                  <c:v>0.8446212920831152</c:v>
                </c:pt>
                <c:pt idx="28">
                  <c:v>0.85870262552259136</c:v>
                </c:pt>
                <c:pt idx="29">
                  <c:v>0.8340420890748147</c:v>
                </c:pt>
                <c:pt idx="30">
                  <c:v>0.33117104178895318</c:v>
                </c:pt>
                <c:pt idx="31">
                  <c:v>0.34273977533128458</c:v>
                </c:pt>
                <c:pt idx="32">
                  <c:v>0.34266074325276208</c:v>
                </c:pt>
                <c:pt idx="33">
                  <c:v>0.34870344105390455</c:v>
                </c:pt>
                <c:pt idx="34">
                  <c:v>0.34882530107459647</c:v>
                </c:pt>
                <c:pt idx="35">
                  <c:v>0.34826330618606477</c:v>
                </c:pt>
                <c:pt idx="36">
                  <c:v>0.34873732476741198</c:v>
                </c:pt>
                <c:pt idx="37">
                  <c:v>0.34523210950985267</c:v>
                </c:pt>
                <c:pt idx="38">
                  <c:v>0.72832716436027534</c:v>
                </c:pt>
                <c:pt idx="39">
                  <c:v>0.75395691041619206</c:v>
                </c:pt>
                <c:pt idx="40">
                  <c:v>0.75419203425504022</c:v>
                </c:pt>
                <c:pt idx="41">
                  <c:v>0.76774709225701931</c:v>
                </c:pt>
                <c:pt idx="42">
                  <c:v>0.76758409549299322</c:v>
                </c:pt>
                <c:pt idx="43">
                  <c:v>0.766325812590408</c:v>
                </c:pt>
                <c:pt idx="44">
                  <c:v>0.76718094279798044</c:v>
                </c:pt>
                <c:pt idx="45">
                  <c:v>0.75959807843348803</c:v>
                </c:pt>
              </c:numCache>
            </c:numRef>
          </c:xVal>
          <c:yVal>
            <c:numRef>
              <c:f>Data!$S$10:$S$55</c:f>
              <c:numCache>
                <c:formatCode>0.00_)</c:formatCode>
                <c:ptCount val="46"/>
                <c:pt idx="0">
                  <c:v>1.0705838507993077</c:v>
                </c:pt>
                <c:pt idx="1">
                  <c:v>1.0519850659372074</c:v>
                </c:pt>
                <c:pt idx="2">
                  <c:v>1.0372040779045302</c:v>
                </c:pt>
                <c:pt idx="3">
                  <c:v>1.0605336329802306</c:v>
                </c:pt>
                <c:pt idx="4">
                  <c:v>1.05074582967597</c:v>
                </c:pt>
                <c:pt idx="5">
                  <c:v>1.0778484006795166</c:v>
                </c:pt>
                <c:pt idx="6">
                  <c:v>1.1044326787794865</c:v>
                </c:pt>
                <c:pt idx="7">
                  <c:v>1.1565883568280855</c:v>
                </c:pt>
                <c:pt idx="8">
                  <c:v>1.1270420523868971</c:v>
                </c:pt>
                <c:pt idx="9">
                  <c:v>1.3366257550571714</c:v>
                </c:pt>
                <c:pt idx="10">
                  <c:v>1.2590965700277867</c:v>
                </c:pt>
                <c:pt idx="11">
                  <c:v>1.3792174447868999</c:v>
                </c:pt>
                <c:pt idx="12">
                  <c:v>1.2294926670100002</c:v>
                </c:pt>
                <c:pt idx="13">
                  <c:v>1.1745305177573553</c:v>
                </c:pt>
                <c:pt idx="14">
                  <c:v>1.2904017606146874</c:v>
                </c:pt>
                <c:pt idx="15">
                  <c:v>1.359203110656223</c:v>
                </c:pt>
                <c:pt idx="16">
                  <c:v>1.3272920569894793</c:v>
                </c:pt>
                <c:pt idx="17">
                  <c:v>1.2779918116698652</c:v>
                </c:pt>
                <c:pt idx="18">
                  <c:v>0.68431338745198911</c:v>
                </c:pt>
                <c:pt idx="19">
                  <c:v>1.1926403685822964</c:v>
                </c:pt>
                <c:pt idx="20">
                  <c:v>1.3426448558611579</c:v>
                </c:pt>
                <c:pt idx="21">
                  <c:v>1.3078735298446684</c:v>
                </c:pt>
                <c:pt idx="22">
                  <c:v>1.1308909971270542</c:v>
                </c:pt>
                <c:pt idx="23">
                  <c:v>1.1144896159784401</c:v>
                </c:pt>
                <c:pt idx="24">
                  <c:v>1.3135859530092104</c:v>
                </c:pt>
                <c:pt idx="25">
                  <c:v>1.1807359268629629</c:v>
                </c:pt>
                <c:pt idx="26">
                  <c:v>1.2424013558905762</c:v>
                </c:pt>
                <c:pt idx="27">
                  <c:v>1.2686778826074494</c:v>
                </c:pt>
                <c:pt idx="28">
                  <c:v>1.200667084269766</c:v>
                </c:pt>
                <c:pt idx="29">
                  <c:v>1.060766828670993</c:v>
                </c:pt>
                <c:pt idx="30">
                  <c:v>1.1077011903945986</c:v>
                </c:pt>
                <c:pt idx="31">
                  <c:v>1.1075288174393951</c:v>
                </c:pt>
                <c:pt idx="32">
                  <c:v>1.2305308022106825</c:v>
                </c:pt>
                <c:pt idx="33">
                  <c:v>1.1908321074213446</c:v>
                </c:pt>
                <c:pt idx="34">
                  <c:v>1.1018795138867115</c:v>
                </c:pt>
                <c:pt idx="35">
                  <c:v>1.1542550831208904</c:v>
                </c:pt>
                <c:pt idx="36">
                  <c:v>1.2310579057078761</c:v>
                </c:pt>
                <c:pt idx="37">
                  <c:v>1.2149929570306377</c:v>
                </c:pt>
                <c:pt idx="38">
                  <c:v>1.225874438746233</c:v>
                </c:pt>
                <c:pt idx="39">
                  <c:v>1.1307361347711</c:v>
                </c:pt>
                <c:pt idx="40">
                  <c:v>1.2504478810984159</c:v>
                </c:pt>
                <c:pt idx="41">
                  <c:v>1.2896668607210677</c:v>
                </c:pt>
                <c:pt idx="42">
                  <c:v>1.0484302113579949</c:v>
                </c:pt>
                <c:pt idx="43">
                  <c:v>1.1173729222090709</c:v>
                </c:pt>
                <c:pt idx="44">
                  <c:v>1.167985264521687</c:v>
                </c:pt>
                <c:pt idx="45">
                  <c:v>1.2015721719656454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BD-4643-AB28-CDF384F94E6F}"/>
            </c:ext>
          </c:extLst>
        </c:ser>
        <c:ser>
          <c:idx val="1"/>
          <c:order val="1"/>
          <c:tx>
            <c:v> Salani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Data!$J$57:$J$73</c:f>
              <c:numCache>
                <c:formatCode>0.000_)</c:formatCode>
                <c:ptCount val="17"/>
                <c:pt idx="0">
                  <c:v>2.8624619577908037</c:v>
                </c:pt>
                <c:pt idx="1">
                  <c:v>2.8624619577908037</c:v>
                </c:pt>
                <c:pt idx="2">
                  <c:v>2.8624619577908037</c:v>
                </c:pt>
                <c:pt idx="3">
                  <c:v>2.9065942951671464</c:v>
                </c:pt>
                <c:pt idx="4">
                  <c:v>2.9065942951671464</c:v>
                </c:pt>
                <c:pt idx="5">
                  <c:v>1.9596997966231944</c:v>
                </c:pt>
                <c:pt idx="6">
                  <c:v>1.9596997966231944</c:v>
                </c:pt>
                <c:pt idx="7">
                  <c:v>1.9596997966231944</c:v>
                </c:pt>
                <c:pt idx="8">
                  <c:v>1.9959387257544314</c:v>
                </c:pt>
                <c:pt idx="9">
                  <c:v>1.9959387257544314</c:v>
                </c:pt>
                <c:pt idx="10">
                  <c:v>1.4141198235958816</c:v>
                </c:pt>
                <c:pt idx="11">
                  <c:v>1.4141198235958816</c:v>
                </c:pt>
                <c:pt idx="12">
                  <c:v>1.4515488265014591</c:v>
                </c:pt>
                <c:pt idx="13">
                  <c:v>1.0483320686846314</c:v>
                </c:pt>
                <c:pt idx="14">
                  <c:v>0.95817925720356878</c:v>
                </c:pt>
                <c:pt idx="15">
                  <c:v>0.95817925720356878</c:v>
                </c:pt>
                <c:pt idx="16">
                  <c:v>0.9596608062141162</c:v>
                </c:pt>
              </c:numCache>
            </c:numRef>
          </c:xVal>
          <c:yVal>
            <c:numRef>
              <c:f>Data!$S$57:$S$73</c:f>
              <c:numCache>
                <c:formatCode>0.00_)</c:formatCode>
                <c:ptCount val="17"/>
                <c:pt idx="0">
                  <c:v>1.643277294024226</c:v>
                </c:pt>
                <c:pt idx="1">
                  <c:v>1.4235367256372657</c:v>
                </c:pt>
                <c:pt idx="2">
                  <c:v>1.3757670368574917</c:v>
                </c:pt>
                <c:pt idx="3">
                  <c:v>1.4433656589352548</c:v>
                </c:pt>
                <c:pt idx="4">
                  <c:v>1.4249788352545509</c:v>
                </c:pt>
                <c:pt idx="5">
                  <c:v>2.6016761898299658</c:v>
                </c:pt>
                <c:pt idx="6">
                  <c:v>2.9256767562214301</c:v>
                </c:pt>
                <c:pt idx="7">
                  <c:v>2.5823328724334607</c:v>
                </c:pt>
                <c:pt idx="8">
                  <c:v>2.7002647803049418</c:v>
                </c:pt>
                <c:pt idx="9">
                  <c:v>2.5521086596156439</c:v>
                </c:pt>
                <c:pt idx="10">
                  <c:v>1.6122895318714243</c:v>
                </c:pt>
                <c:pt idx="11">
                  <c:v>1.5996935199036788</c:v>
                </c:pt>
                <c:pt idx="12">
                  <c:v>1.6485715738387774</c:v>
                </c:pt>
                <c:pt idx="13">
                  <c:v>1.5019952332966893</c:v>
                </c:pt>
                <c:pt idx="14">
                  <c:v>1.0186377861654055</c:v>
                </c:pt>
                <c:pt idx="15">
                  <c:v>1.1027743877612231</c:v>
                </c:pt>
                <c:pt idx="16">
                  <c:v>1.4376155311990035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BD-4643-AB28-CDF384F94E6F}"/>
            </c:ext>
          </c:extLst>
        </c:ser>
        <c:ser>
          <c:idx val="2"/>
          <c:order val="2"/>
          <c:tx>
            <c:v> Gardner '67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Data!$J$75:$J$84</c:f>
              <c:numCache>
                <c:formatCode>0.000_)</c:formatCode>
                <c:ptCount val="10"/>
                <c:pt idx="0">
                  <c:v>0.77310829141827664</c:v>
                </c:pt>
                <c:pt idx="1">
                  <c:v>0.76503039710244602</c:v>
                </c:pt>
                <c:pt idx="2">
                  <c:v>0.42058176639288491</c:v>
                </c:pt>
                <c:pt idx="3">
                  <c:v>0.41201093252308074</c:v>
                </c:pt>
                <c:pt idx="4">
                  <c:v>0.40570102491565108</c:v>
                </c:pt>
                <c:pt idx="5">
                  <c:v>0.47036090269907793</c:v>
                </c:pt>
                <c:pt idx="6">
                  <c:v>0.47005135376473511</c:v>
                </c:pt>
                <c:pt idx="7">
                  <c:v>0.85245410922317411</c:v>
                </c:pt>
                <c:pt idx="8">
                  <c:v>0.3766822125275649</c:v>
                </c:pt>
                <c:pt idx="9">
                  <c:v>0.34280362902980333</c:v>
                </c:pt>
              </c:numCache>
            </c:numRef>
          </c:xVal>
          <c:yVal>
            <c:numRef>
              <c:f>Data!$S$75:$S$84</c:f>
              <c:numCache>
                <c:formatCode>0.00_)</c:formatCode>
                <c:ptCount val="10"/>
                <c:pt idx="0">
                  <c:v>1.2113680630615373</c:v>
                </c:pt>
                <c:pt idx="1">
                  <c:v>1.2044114310871963</c:v>
                </c:pt>
                <c:pt idx="2">
                  <c:v>1.1880135209999416</c:v>
                </c:pt>
                <c:pt idx="3">
                  <c:v>1.1705324589972284</c:v>
                </c:pt>
                <c:pt idx="4">
                  <c:v>1.0535445387461735</c:v>
                </c:pt>
                <c:pt idx="5">
                  <c:v>1.0378348355283471</c:v>
                </c:pt>
                <c:pt idx="6">
                  <c:v>0.97283102475526972</c:v>
                </c:pt>
                <c:pt idx="7">
                  <c:v>1.2639075810002862</c:v>
                </c:pt>
                <c:pt idx="8">
                  <c:v>1.3148081370832947</c:v>
                </c:pt>
                <c:pt idx="9">
                  <c:v>1.2734386619936777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BD-4643-AB28-CDF384F94E6F}"/>
            </c:ext>
          </c:extLst>
        </c:ser>
        <c:ser>
          <c:idx val="3"/>
          <c:order val="3"/>
          <c:tx>
            <c:v> Furlong</c:v>
          </c:tx>
          <c:spPr>
            <a:ln w="19050">
              <a:noFill/>
            </a:ln>
          </c:spPr>
          <c:marker>
            <c:symbol val="x"/>
            <c:size val="6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Data!$J$86:$J$93</c:f>
              <c:numCache>
                <c:formatCode>0.000_)</c:formatCode>
                <c:ptCount val="8"/>
                <c:pt idx="0">
                  <c:v>0.36115506930635716</c:v>
                </c:pt>
                <c:pt idx="1">
                  <c:v>0.36115506930635716</c:v>
                </c:pt>
                <c:pt idx="2">
                  <c:v>0.31476502999270844</c:v>
                </c:pt>
                <c:pt idx="3">
                  <c:v>0.31476502999270844</c:v>
                </c:pt>
                <c:pt idx="4">
                  <c:v>0.31476502999270844</c:v>
                </c:pt>
                <c:pt idx="5">
                  <c:v>0.24679630405049943</c:v>
                </c:pt>
                <c:pt idx="6">
                  <c:v>0.2601651227446839</c:v>
                </c:pt>
                <c:pt idx="7">
                  <c:v>0.2601651227446839</c:v>
                </c:pt>
              </c:numCache>
            </c:numRef>
          </c:xVal>
          <c:yVal>
            <c:numRef>
              <c:f>Data!$S$86:$S$93</c:f>
              <c:numCache>
                <c:formatCode>0.00_)</c:formatCode>
                <c:ptCount val="8"/>
                <c:pt idx="0">
                  <c:v>0.98634448788684825</c:v>
                </c:pt>
                <c:pt idx="1">
                  <c:v>1.0472983607337882</c:v>
                </c:pt>
                <c:pt idx="2">
                  <c:v>0.8951896274562573</c:v>
                </c:pt>
                <c:pt idx="3">
                  <c:v>0.88947868884409609</c:v>
                </c:pt>
                <c:pt idx="4">
                  <c:v>0.93944940170050606</c:v>
                </c:pt>
                <c:pt idx="5">
                  <c:v>1.0246783819159611</c:v>
                </c:pt>
                <c:pt idx="6">
                  <c:v>0.97166466127377782</c:v>
                </c:pt>
                <c:pt idx="7">
                  <c:v>0.98783661125336919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BD-4643-AB28-CDF384F94E6F}"/>
            </c:ext>
          </c:extLst>
        </c:ser>
        <c:ser>
          <c:idx val="4"/>
          <c:order val="4"/>
          <c:tx>
            <c:v> Chapman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Data!$J$95:$J$110</c:f>
              <c:numCache>
                <c:formatCode>0.000_)</c:formatCode>
                <c:ptCount val="16"/>
                <c:pt idx="0">
                  <c:v>0.23780179538254481</c:v>
                </c:pt>
                <c:pt idx="1">
                  <c:v>0.23164128681277277</c:v>
                </c:pt>
                <c:pt idx="2">
                  <c:v>0.20710337964125172</c:v>
                </c:pt>
                <c:pt idx="3">
                  <c:v>0.24515367137221189</c:v>
                </c:pt>
                <c:pt idx="4">
                  <c:v>0.31753412165292494</c:v>
                </c:pt>
                <c:pt idx="5">
                  <c:v>0.31343640058202821</c:v>
                </c:pt>
                <c:pt idx="6">
                  <c:v>0.29661723812265933</c:v>
                </c:pt>
                <c:pt idx="7">
                  <c:v>0.29062333166450866</c:v>
                </c:pt>
                <c:pt idx="8">
                  <c:v>0.11183711122771035</c:v>
                </c:pt>
                <c:pt idx="9">
                  <c:v>0.11229689282450178</c:v>
                </c:pt>
                <c:pt idx="10">
                  <c:v>0.11836395947761243</c:v>
                </c:pt>
                <c:pt idx="11">
                  <c:v>0.11941449538713891</c:v>
                </c:pt>
                <c:pt idx="12">
                  <c:v>0.20156105177805167</c:v>
                </c:pt>
                <c:pt idx="13">
                  <c:v>0.21598338208073542</c:v>
                </c:pt>
                <c:pt idx="14">
                  <c:v>0.21621374726570958</c:v>
                </c:pt>
                <c:pt idx="15">
                  <c:v>0.19021828404565144</c:v>
                </c:pt>
              </c:numCache>
            </c:numRef>
          </c:xVal>
          <c:yVal>
            <c:numRef>
              <c:f>Data!$S$95:$S$110</c:f>
              <c:numCache>
                <c:formatCode>0.00_)</c:formatCode>
                <c:ptCount val="16"/>
                <c:pt idx="0">
                  <c:v>1.3419776784811435</c:v>
                </c:pt>
                <c:pt idx="1">
                  <c:v>1.3152944445948678</c:v>
                </c:pt>
                <c:pt idx="2">
                  <c:v>0.90659334396703795</c:v>
                </c:pt>
                <c:pt idx="3">
                  <c:v>1.2678517139993168</c:v>
                </c:pt>
                <c:pt idx="4">
                  <c:v>1.2277071333299701</c:v>
                </c:pt>
                <c:pt idx="5">
                  <c:v>1.2595103113617447</c:v>
                </c:pt>
                <c:pt idx="6">
                  <c:v>1.062261278181877</c:v>
                </c:pt>
                <c:pt idx="7">
                  <c:v>1.104970210685507</c:v>
                </c:pt>
                <c:pt idx="8">
                  <c:v>1.5631372199857407</c:v>
                </c:pt>
                <c:pt idx="9">
                  <c:v>1.5503132539404192</c:v>
                </c:pt>
                <c:pt idx="10">
                  <c:v>1.3530495828411111</c:v>
                </c:pt>
                <c:pt idx="11">
                  <c:v>1.3275067504603442</c:v>
                </c:pt>
                <c:pt idx="12">
                  <c:v>1.3089849125390642</c:v>
                </c:pt>
                <c:pt idx="13">
                  <c:v>1.2793153306776561</c:v>
                </c:pt>
                <c:pt idx="14">
                  <c:v>1.2131382989778707</c:v>
                </c:pt>
                <c:pt idx="15">
                  <c:v>1.2695125862004619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BD-4643-AB28-CDF384F94E6F}"/>
            </c:ext>
          </c:extLst>
        </c:ser>
        <c:ser>
          <c:idx val="5"/>
          <c:order val="5"/>
          <c:tx>
            <c:v> Gardner '68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Data!$J$113:$J$120</c:f>
              <c:numCache>
                <c:formatCode>0.000_)</c:formatCode>
                <c:ptCount val="8"/>
                <c:pt idx="0">
                  <c:v>0.37354580024272888</c:v>
                </c:pt>
                <c:pt idx="1">
                  <c:v>0.44822366363033406</c:v>
                </c:pt>
                <c:pt idx="2">
                  <c:v>0.50255843371929765</c:v>
                </c:pt>
                <c:pt idx="3">
                  <c:v>0.49181258782840892</c:v>
                </c:pt>
                <c:pt idx="4">
                  <c:v>0.54528359709317598</c:v>
                </c:pt>
                <c:pt idx="5">
                  <c:v>0.57120128409162585</c:v>
                </c:pt>
                <c:pt idx="6">
                  <c:v>0.52417581805346247</c:v>
                </c:pt>
                <c:pt idx="7">
                  <c:v>0.50636830349681206</c:v>
                </c:pt>
              </c:numCache>
            </c:numRef>
          </c:xVal>
          <c:yVal>
            <c:numRef>
              <c:f>Data!$S$113:$S$120</c:f>
              <c:numCache>
                <c:formatCode>0.00_)</c:formatCode>
                <c:ptCount val="8"/>
                <c:pt idx="0">
                  <c:v>1.2903480687491744</c:v>
                </c:pt>
                <c:pt idx="1">
                  <c:v>0.97574539396896542</c:v>
                </c:pt>
                <c:pt idx="2">
                  <c:v>0.65589816612683716</c:v>
                </c:pt>
                <c:pt idx="3">
                  <c:v>0.62868349509171506</c:v>
                </c:pt>
                <c:pt idx="4">
                  <c:v>0.95729769558237299</c:v>
                </c:pt>
                <c:pt idx="5">
                  <c:v>0.95882099201601545</c:v>
                </c:pt>
                <c:pt idx="6">
                  <c:v>0.85637868150746355</c:v>
                </c:pt>
                <c:pt idx="7">
                  <c:v>0.95070550541008747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BD-4643-AB28-CDF384F94E6F}"/>
            </c:ext>
          </c:extLst>
        </c:ser>
        <c:ser>
          <c:idx val="6"/>
          <c:order val="6"/>
          <c:tx>
            <c:v> Knowles</c:v>
          </c:tx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Data!$J$123:$J$133</c:f>
              <c:numCache>
                <c:formatCode>0.000_)</c:formatCode>
                <c:ptCount val="11"/>
                <c:pt idx="0">
                  <c:v>0.87316236832530103</c:v>
                </c:pt>
                <c:pt idx="1">
                  <c:v>0.71895592805939668</c:v>
                </c:pt>
                <c:pt idx="2">
                  <c:v>0.56525508267961011</c:v>
                </c:pt>
                <c:pt idx="3">
                  <c:v>0.4110486424137057</c:v>
                </c:pt>
                <c:pt idx="4">
                  <c:v>0.25684220214780135</c:v>
                </c:pt>
                <c:pt idx="5">
                  <c:v>0.25684220214780135</c:v>
                </c:pt>
                <c:pt idx="6">
                  <c:v>1.0520829357445083</c:v>
                </c:pt>
                <c:pt idx="7">
                  <c:v>0.86627790076936351</c:v>
                </c:pt>
                <c:pt idx="8">
                  <c:v>0.68108206263020277</c:v>
                </c:pt>
                <c:pt idx="9">
                  <c:v>0.49527702765505804</c:v>
                </c:pt>
                <c:pt idx="10">
                  <c:v>0.30947199267991327</c:v>
                </c:pt>
              </c:numCache>
            </c:numRef>
          </c:xVal>
          <c:yVal>
            <c:numRef>
              <c:f>Data!$S$123:$S$133</c:f>
              <c:numCache>
                <c:formatCode>0.00_)</c:formatCode>
                <c:ptCount val="11"/>
                <c:pt idx="0">
                  <c:v>1.0060182491314364</c:v>
                </c:pt>
                <c:pt idx="1">
                  <c:v>1.0435062068493417</c:v>
                </c:pt>
                <c:pt idx="2">
                  <c:v>0.97425171689689549</c:v>
                </c:pt>
                <c:pt idx="3">
                  <c:v>1.1986067101644065</c:v>
                </c:pt>
                <c:pt idx="4">
                  <c:v>1.1201609896400651</c:v>
                </c:pt>
                <c:pt idx="5">
                  <c:v>1.0046327415906866</c:v>
                </c:pt>
                <c:pt idx="6">
                  <c:v>0.93486629243024899</c:v>
                </c:pt>
                <c:pt idx="7">
                  <c:v>1.0205301558700097</c:v>
                </c:pt>
                <c:pt idx="8">
                  <c:v>1.0879580701009952</c:v>
                </c:pt>
                <c:pt idx="9">
                  <c:v>1.133949203425376</c:v>
                </c:pt>
                <c:pt idx="10">
                  <c:v>1.258446514976739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0BD-4643-AB28-CDF384F94E6F}"/>
            </c:ext>
          </c:extLst>
        </c:ser>
        <c:ser>
          <c:idx val="7"/>
          <c:order val="7"/>
          <c:tx>
            <c:v> Han '00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Data!$J$136:$J$146</c:f>
              <c:numCache>
                <c:formatCode>0.000_)</c:formatCode>
                <c:ptCount val="11"/>
                <c:pt idx="0">
                  <c:v>1.6024146301980198</c:v>
                </c:pt>
                <c:pt idx="1">
                  <c:v>1.6024146301980198</c:v>
                </c:pt>
                <c:pt idx="2">
                  <c:v>1.6892913930396691</c:v>
                </c:pt>
                <c:pt idx="3">
                  <c:v>1.6892913930396691</c:v>
                </c:pt>
                <c:pt idx="4">
                  <c:v>1.6344442698890305</c:v>
                </c:pt>
                <c:pt idx="5">
                  <c:v>1.6344442698890305</c:v>
                </c:pt>
                <c:pt idx="6">
                  <c:v>1.4671458627137712</c:v>
                </c:pt>
                <c:pt idx="7">
                  <c:v>1.4671458627137712</c:v>
                </c:pt>
                <c:pt idx="8">
                  <c:v>1.3526876748424843</c:v>
                </c:pt>
                <c:pt idx="9">
                  <c:v>1.3526876748424843</c:v>
                </c:pt>
                <c:pt idx="10">
                  <c:v>1.4260252019166038</c:v>
                </c:pt>
              </c:numCache>
            </c:numRef>
          </c:xVal>
          <c:yVal>
            <c:numRef>
              <c:f>Data!$S$136:$S$146</c:f>
              <c:numCache>
                <c:formatCode>0.00_)</c:formatCode>
                <c:ptCount val="11"/>
                <c:pt idx="0">
                  <c:v>1.4598996550488847</c:v>
                </c:pt>
                <c:pt idx="1">
                  <c:v>1.2464640329657144</c:v>
                </c:pt>
                <c:pt idx="2">
                  <c:v>1.2343770585046934</c:v>
                </c:pt>
                <c:pt idx="3">
                  <c:v>1.1598173704070944</c:v>
                </c:pt>
                <c:pt idx="4">
                  <c:v>1.2425366951443357</c:v>
                </c:pt>
                <c:pt idx="5">
                  <c:v>1.2503513913402122</c:v>
                </c:pt>
                <c:pt idx="6">
                  <c:v>1.2842636669765801</c:v>
                </c:pt>
                <c:pt idx="7">
                  <c:v>1.3576501622323849</c:v>
                </c:pt>
                <c:pt idx="8">
                  <c:v>1.2844663360590598</c:v>
                </c:pt>
                <c:pt idx="9">
                  <c:v>1.2523546776575833</c:v>
                </c:pt>
                <c:pt idx="10">
                  <c:v>1.361322789057841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0BD-4643-AB28-CDF384F94E6F}"/>
            </c:ext>
          </c:extLst>
        </c:ser>
        <c:ser>
          <c:idx val="8"/>
          <c:order val="8"/>
          <c:tx>
            <c:v> Fujii U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Data!$J$149:$J$163</c:f>
              <c:numCache>
                <c:formatCode>0.000_)</c:formatCode>
                <c:ptCount val="15"/>
                <c:pt idx="0">
                  <c:v>0.36047896408601265</c:v>
                </c:pt>
                <c:pt idx="1">
                  <c:v>0.34144930207118784</c:v>
                </c:pt>
                <c:pt idx="2">
                  <c:v>0.33227353259680936</c:v>
                </c:pt>
                <c:pt idx="3">
                  <c:v>0.3632074569303928</c:v>
                </c:pt>
                <c:pt idx="4">
                  <c:v>0.51601377303346374</c:v>
                </c:pt>
                <c:pt idx="5">
                  <c:v>0.74494312943407603</c:v>
                </c:pt>
                <c:pt idx="6">
                  <c:v>0.68282178015122952</c:v>
                </c:pt>
                <c:pt idx="7">
                  <c:v>0.74838029814764806</c:v>
                </c:pt>
                <c:pt idx="8">
                  <c:v>0.88198201006885735</c:v>
                </c:pt>
                <c:pt idx="9">
                  <c:v>0.82441561716306955</c:v>
                </c:pt>
                <c:pt idx="10">
                  <c:v>0.93834748128401502</c:v>
                </c:pt>
                <c:pt idx="11">
                  <c:v>1.212464546098047</c:v>
                </c:pt>
                <c:pt idx="12">
                  <c:v>1.1135205364518186</c:v>
                </c:pt>
                <c:pt idx="13">
                  <c:v>1.0587651347958853</c:v>
                </c:pt>
                <c:pt idx="14">
                  <c:v>1.1683117085577266</c:v>
                </c:pt>
              </c:numCache>
            </c:numRef>
          </c:xVal>
          <c:yVal>
            <c:numRef>
              <c:f>Data!$S$149:$S$163</c:f>
              <c:numCache>
                <c:formatCode>0.00_)</c:formatCode>
                <c:ptCount val="15"/>
                <c:pt idx="0">
                  <c:v>1.1263680506512965</c:v>
                </c:pt>
                <c:pt idx="1">
                  <c:v>1.2564681414388759</c:v>
                </c:pt>
                <c:pt idx="2">
                  <c:v>1.2276471187358942</c:v>
                </c:pt>
                <c:pt idx="3">
                  <c:v>1.2273071174799013</c:v>
                </c:pt>
                <c:pt idx="4">
                  <c:v>1.3198028946819387</c:v>
                </c:pt>
                <c:pt idx="5">
                  <c:v>1.1656806695750781</c:v>
                </c:pt>
                <c:pt idx="6">
                  <c:v>1.3787068455706493</c:v>
                </c:pt>
                <c:pt idx="7">
                  <c:v>1.1072569342370895</c:v>
                </c:pt>
                <c:pt idx="8">
                  <c:v>1.0331171538453141</c:v>
                </c:pt>
                <c:pt idx="9">
                  <c:v>1.5156276789828682</c:v>
                </c:pt>
                <c:pt idx="10">
                  <c:v>1.0930543468068343</c:v>
                </c:pt>
                <c:pt idx="11">
                  <c:v>1.5329496010713188</c:v>
                </c:pt>
                <c:pt idx="12">
                  <c:v>1.7264934832471759</c:v>
                </c:pt>
                <c:pt idx="13">
                  <c:v>1.4896680156312909</c:v>
                </c:pt>
                <c:pt idx="14">
                  <c:v>1.326097263073811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0BD-4643-AB28-CDF384F94E6F}"/>
            </c:ext>
          </c:extLst>
        </c:ser>
        <c:ser>
          <c:idx val="9"/>
          <c:order val="9"/>
          <c:tx>
            <c:v> Fujii B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Data!$J$165:$J$179</c:f>
              <c:numCache>
                <c:formatCode>0.000_)</c:formatCode>
                <c:ptCount val="15"/>
                <c:pt idx="0">
                  <c:v>0.3652233244656915</c:v>
                </c:pt>
                <c:pt idx="1">
                  <c:v>0.34085201789300307</c:v>
                </c:pt>
                <c:pt idx="2">
                  <c:v>0.33371401775359016</c:v>
                </c:pt>
                <c:pt idx="3">
                  <c:v>0.36348890669729789</c:v>
                </c:pt>
                <c:pt idx="4">
                  <c:v>0.51601377303346374</c:v>
                </c:pt>
                <c:pt idx="5">
                  <c:v>0.73264302306782281</c:v>
                </c:pt>
                <c:pt idx="6">
                  <c:v>0.68108414889555391</c:v>
                </c:pt>
                <c:pt idx="7">
                  <c:v>0.7484876026406545</c:v>
                </c:pt>
                <c:pt idx="8">
                  <c:v>0.89763947998516358</c:v>
                </c:pt>
                <c:pt idx="9">
                  <c:v>0.84974068535570058</c:v>
                </c:pt>
                <c:pt idx="10">
                  <c:v>0.93866264900726792</c:v>
                </c:pt>
                <c:pt idx="11">
                  <c:v>1.2057037246931337</c:v>
                </c:pt>
                <c:pt idx="12">
                  <c:v>1.1081206263829915</c:v>
                </c:pt>
                <c:pt idx="13">
                  <c:v>1.0582053932719009</c:v>
                </c:pt>
                <c:pt idx="14">
                  <c:v>1.168506600809426</c:v>
                </c:pt>
              </c:numCache>
            </c:numRef>
          </c:xVal>
          <c:yVal>
            <c:numRef>
              <c:f>Data!$S$165:$S$179</c:f>
              <c:numCache>
                <c:formatCode>0.00_)</c:formatCode>
                <c:ptCount val="15"/>
                <c:pt idx="0">
                  <c:v>1.0153195723862054</c:v>
                </c:pt>
                <c:pt idx="1">
                  <c:v>1.1744498925063602</c:v>
                </c:pt>
                <c:pt idx="2">
                  <c:v>1.0869082433794142</c:v>
                </c:pt>
                <c:pt idx="3">
                  <c:v>1.0563704620174406</c:v>
                </c:pt>
                <c:pt idx="4">
                  <c:v>1.0847821278216774</c:v>
                </c:pt>
                <c:pt idx="5">
                  <c:v>1.1191699493508096</c:v>
                </c:pt>
                <c:pt idx="6">
                  <c:v>1.2070017312859804</c:v>
                </c:pt>
                <c:pt idx="7">
                  <c:v>1.0766471822335011</c:v>
                </c:pt>
                <c:pt idx="8">
                  <c:v>1.1654413737812763</c:v>
                </c:pt>
                <c:pt idx="9">
                  <c:v>1.2644782774001224</c:v>
                </c:pt>
                <c:pt idx="10">
                  <c:v>1.1402133954737956</c:v>
                </c:pt>
                <c:pt idx="11">
                  <c:v>1.3226590407672794</c:v>
                </c:pt>
                <c:pt idx="12">
                  <c:v>1.4392334032054193</c:v>
                </c:pt>
                <c:pt idx="13">
                  <c:v>1.3455344255322836</c:v>
                </c:pt>
                <c:pt idx="14">
                  <c:v>1.3414571228173904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0BD-4643-AB28-CDF384F94E6F}"/>
            </c:ext>
          </c:extLst>
        </c:ser>
        <c:ser>
          <c:idx val="10"/>
          <c:order val="10"/>
          <c:tx>
            <c:v> Fujii EB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Data!$J$181:$J$183</c:f>
              <c:numCache>
                <c:formatCode>0.000_)</c:formatCode>
                <c:ptCount val="3"/>
                <c:pt idx="0">
                  <c:v>0.52843662586321938</c:v>
                </c:pt>
                <c:pt idx="1">
                  <c:v>1.2046034441391733</c:v>
                </c:pt>
                <c:pt idx="2">
                  <c:v>1.1695530626559547</c:v>
                </c:pt>
              </c:numCache>
            </c:numRef>
          </c:xVal>
          <c:yVal>
            <c:numRef>
              <c:f>Data!$S$181:$S$183</c:f>
              <c:numCache>
                <c:formatCode>0.00_)</c:formatCode>
                <c:ptCount val="3"/>
                <c:pt idx="0">
                  <c:v>1.1850678229718463</c:v>
                </c:pt>
                <c:pt idx="1">
                  <c:v>1.4309313467335889</c:v>
                </c:pt>
                <c:pt idx="2">
                  <c:v>1.2293931629351176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0BD-4643-AB28-CDF384F94E6F}"/>
            </c:ext>
          </c:extLst>
        </c:ser>
        <c:ser>
          <c:idx val="11"/>
          <c:order val="11"/>
          <c:tx>
            <c:v> SSRC</c:v>
          </c:tx>
          <c:spPr>
            <a:ln w="19050">
              <a:noFill/>
            </a:ln>
          </c:spPr>
          <c:marker>
            <c:symbol val="plus"/>
            <c:size val="6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Data!$J$186:$J$196</c:f>
              <c:numCache>
                <c:formatCode>0.000_)</c:formatCode>
                <c:ptCount val="11"/>
                <c:pt idx="0">
                  <c:v>0.40743500389565807</c:v>
                </c:pt>
                <c:pt idx="1">
                  <c:v>0.43265810283488049</c:v>
                </c:pt>
                <c:pt idx="2">
                  <c:v>0.44059084110990038</c:v>
                </c:pt>
                <c:pt idx="3">
                  <c:v>0.44313288019567759</c:v>
                </c:pt>
                <c:pt idx="4">
                  <c:v>0.34059386417042831</c:v>
                </c:pt>
                <c:pt idx="5">
                  <c:v>0.74930650117494224</c:v>
                </c:pt>
                <c:pt idx="6">
                  <c:v>0.3527145794228782</c:v>
                </c:pt>
                <c:pt idx="7">
                  <c:v>0.35761777081580864</c:v>
                </c:pt>
                <c:pt idx="8">
                  <c:v>0.60044262711014396</c:v>
                </c:pt>
                <c:pt idx="9">
                  <c:v>0.62235659160321488</c:v>
                </c:pt>
                <c:pt idx="10">
                  <c:v>0.86779299392560949</c:v>
                </c:pt>
              </c:numCache>
            </c:numRef>
          </c:xVal>
          <c:yVal>
            <c:numRef>
              <c:f>Data!$S$186:$S$196</c:f>
              <c:numCache>
                <c:formatCode>0.00_)</c:formatCode>
                <c:ptCount val="11"/>
                <c:pt idx="0">
                  <c:v>1.1060428280825456</c:v>
                </c:pt>
                <c:pt idx="1">
                  <c:v>1.3327632199621042</c:v>
                </c:pt>
                <c:pt idx="2">
                  <c:v>1.1420515555303492</c:v>
                </c:pt>
                <c:pt idx="3">
                  <c:v>1.3039189241120941</c:v>
                </c:pt>
                <c:pt idx="4">
                  <c:v>1.1177208464013479</c:v>
                </c:pt>
                <c:pt idx="5">
                  <c:v>1.1980496606405313</c:v>
                </c:pt>
                <c:pt idx="6">
                  <c:v>1.1505731777373032</c:v>
                </c:pt>
                <c:pt idx="7">
                  <c:v>1.2082454017394331</c:v>
                </c:pt>
                <c:pt idx="8">
                  <c:v>1.4480769711887518</c:v>
                </c:pt>
                <c:pt idx="9">
                  <c:v>1.2779301877304381</c:v>
                </c:pt>
                <c:pt idx="10">
                  <c:v>1.3539874277846506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0BD-4643-AB28-CDF384F94E6F}"/>
            </c:ext>
          </c:extLst>
        </c:ser>
        <c:ser>
          <c:idx val="12"/>
          <c:order val="12"/>
          <c:tx>
            <c:v> Bridge</c:v>
          </c:tx>
          <c:spPr>
            <a:ln w="19050">
              <a:noFill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Data!$J$206:$J$220</c:f>
              <c:numCache>
                <c:formatCode>0.000_)</c:formatCode>
                <c:ptCount val="15"/>
                <c:pt idx="0">
                  <c:v>0.17579628612415266</c:v>
                </c:pt>
                <c:pt idx="1">
                  <c:v>0.16625388299255686</c:v>
                </c:pt>
                <c:pt idx="2">
                  <c:v>0.18288960722027722</c:v>
                </c:pt>
                <c:pt idx="3">
                  <c:v>0.1762455302701687</c:v>
                </c:pt>
                <c:pt idx="4">
                  <c:v>0.17981794373559215</c:v>
                </c:pt>
                <c:pt idx="5">
                  <c:v>0.20398238260651247</c:v>
                </c:pt>
                <c:pt idx="6">
                  <c:v>0.20435333927053398</c:v>
                </c:pt>
                <c:pt idx="7">
                  <c:v>0.21770503491200779</c:v>
                </c:pt>
                <c:pt idx="8">
                  <c:v>0.22492318306826761</c:v>
                </c:pt>
                <c:pt idx="9">
                  <c:v>0.22541820534551832</c:v>
                </c:pt>
                <c:pt idx="10">
                  <c:v>0.22358748923939795</c:v>
                </c:pt>
                <c:pt idx="11">
                  <c:v>0.23248668233004735</c:v>
                </c:pt>
                <c:pt idx="12">
                  <c:v>0.24166086008544538</c:v>
                </c:pt>
                <c:pt idx="13">
                  <c:v>0.25041485510827505</c:v>
                </c:pt>
                <c:pt idx="14">
                  <c:v>0.25772390650294741</c:v>
                </c:pt>
              </c:numCache>
            </c:numRef>
          </c:xVal>
          <c:yVal>
            <c:numRef>
              <c:f>Data!$S$206:$S$220</c:f>
              <c:numCache>
                <c:formatCode>0.00_)</c:formatCode>
                <c:ptCount val="15"/>
                <c:pt idx="0">
                  <c:v>0.99468447896852796</c:v>
                </c:pt>
                <c:pt idx="1">
                  <c:v>1.1010715540199469</c:v>
                </c:pt>
                <c:pt idx="2">
                  <c:v>0.99785162520138126</c:v>
                </c:pt>
                <c:pt idx="3">
                  <c:v>1.0541810697426603</c:v>
                </c:pt>
                <c:pt idx="4">
                  <c:v>1.0476063430901716</c:v>
                </c:pt>
                <c:pt idx="5">
                  <c:v>1.0109411984358143</c:v>
                </c:pt>
                <c:pt idx="6">
                  <c:v>1.0749487158081017</c:v>
                </c:pt>
                <c:pt idx="7">
                  <c:v>1.0236991156657054</c:v>
                </c:pt>
                <c:pt idx="8">
                  <c:v>0.97095578056354337</c:v>
                </c:pt>
                <c:pt idx="9">
                  <c:v>1.1126425842655623</c:v>
                </c:pt>
                <c:pt idx="10">
                  <c:v>0.95807135775579599</c:v>
                </c:pt>
                <c:pt idx="11">
                  <c:v>1.0250440598399773</c:v>
                </c:pt>
                <c:pt idx="12">
                  <c:v>0.99675816515240057</c:v>
                </c:pt>
                <c:pt idx="13">
                  <c:v>0.98496517819180729</c:v>
                </c:pt>
                <c:pt idx="14">
                  <c:v>0.99187415496053111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0BD-4643-AB28-CDF384F94E6F}"/>
            </c:ext>
          </c:extLst>
        </c:ser>
        <c:ser>
          <c:idx val="13"/>
          <c:order val="13"/>
          <c:tx>
            <c:v> Pan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Data!$J$223:$J$225</c:f>
              <c:numCache>
                <c:formatCode>0.000_)</c:formatCode>
                <c:ptCount val="3"/>
                <c:pt idx="0">
                  <c:v>0.67275795073405653</c:v>
                </c:pt>
                <c:pt idx="1">
                  <c:v>0.68324193251824072</c:v>
                </c:pt>
                <c:pt idx="2">
                  <c:v>1.0036225166688384</c:v>
                </c:pt>
              </c:numCache>
            </c:numRef>
          </c:xVal>
          <c:yVal>
            <c:numRef>
              <c:f>Data!$S$223:$S$225</c:f>
              <c:numCache>
                <c:formatCode>0.00_)</c:formatCode>
                <c:ptCount val="3"/>
                <c:pt idx="0">
                  <c:v>0.87791675065383945</c:v>
                </c:pt>
                <c:pt idx="1">
                  <c:v>1.2380978477542073</c:v>
                </c:pt>
                <c:pt idx="2">
                  <c:v>0.97829993836636464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0BD-4643-AB28-CDF384F94E6F}"/>
            </c:ext>
          </c:extLst>
        </c:ser>
        <c:ser>
          <c:idx val="14"/>
          <c:order val="14"/>
          <c:tx>
            <c:v> Masuo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xVal>
            <c:numRef>
              <c:f>Data!$J$228:$J$237</c:f>
              <c:numCache>
                <c:formatCode>0.000_)</c:formatCode>
                <c:ptCount val="10"/>
                <c:pt idx="0">
                  <c:v>0.32095382897014979</c:v>
                </c:pt>
                <c:pt idx="1">
                  <c:v>0.64190765794029958</c:v>
                </c:pt>
                <c:pt idx="2">
                  <c:v>0.68377120084944953</c:v>
                </c:pt>
                <c:pt idx="3">
                  <c:v>0.31285172221200247</c:v>
                </c:pt>
                <c:pt idx="4">
                  <c:v>0.93855516663600747</c:v>
                </c:pt>
                <c:pt idx="5">
                  <c:v>0.31448204756898362</c:v>
                </c:pt>
                <c:pt idx="6">
                  <c:v>0.62896409513796725</c:v>
                </c:pt>
                <c:pt idx="7">
                  <c:v>0.94344614270695093</c:v>
                </c:pt>
                <c:pt idx="8">
                  <c:v>0.30520070947107075</c:v>
                </c:pt>
                <c:pt idx="9">
                  <c:v>0.91560212841321209</c:v>
                </c:pt>
              </c:numCache>
            </c:numRef>
          </c:xVal>
          <c:yVal>
            <c:numRef>
              <c:f>Data!$S$228:$S$237</c:f>
              <c:numCache>
                <c:formatCode>0.00_)</c:formatCode>
                <c:ptCount val="10"/>
                <c:pt idx="0">
                  <c:v>0.95808620554579482</c:v>
                </c:pt>
                <c:pt idx="1">
                  <c:v>0.94563740172695954</c:v>
                </c:pt>
                <c:pt idx="2">
                  <c:v>0.76220991415855555</c:v>
                </c:pt>
                <c:pt idx="3">
                  <c:v>1.0367196419360896</c:v>
                </c:pt>
                <c:pt idx="4">
                  <c:v>1.0121030566864533</c:v>
                </c:pt>
                <c:pt idx="5">
                  <c:v>0.93608143296625201</c:v>
                </c:pt>
                <c:pt idx="6">
                  <c:v>0.94648027286059755</c:v>
                </c:pt>
                <c:pt idx="7">
                  <c:v>0.94350474108181392</c:v>
                </c:pt>
                <c:pt idx="8">
                  <c:v>0.99638233666249454</c:v>
                </c:pt>
                <c:pt idx="9">
                  <c:v>1.0608150808793113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0BD-4643-AB28-CDF384F94E6F}"/>
            </c:ext>
          </c:extLst>
        </c:ser>
        <c:ser>
          <c:idx val="15"/>
          <c:order val="15"/>
          <c:tx>
            <c:v> Cai '85</c:v>
          </c:tx>
          <c:spPr>
            <a:ln w="19050">
              <a:noFill/>
            </a:ln>
          </c:spPr>
          <c:marker>
            <c:symbol val="plus"/>
            <c:size val="6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Data!$J$240:$J$250</c:f>
              <c:numCache>
                <c:formatCode>0.000_)</c:formatCode>
                <c:ptCount val="11"/>
                <c:pt idx="0">
                  <c:v>0.26472645128083838</c:v>
                </c:pt>
                <c:pt idx="1">
                  <c:v>0.18155745179058211</c:v>
                </c:pt>
                <c:pt idx="2">
                  <c:v>0.18483733619191395</c:v>
                </c:pt>
                <c:pt idx="3">
                  <c:v>0.23327232715769003</c:v>
                </c:pt>
                <c:pt idx="4">
                  <c:v>0.22778929347117877</c:v>
                </c:pt>
                <c:pt idx="5">
                  <c:v>0.44870526630666174</c:v>
                </c:pt>
                <c:pt idx="6">
                  <c:v>0.45581948984835985</c:v>
                </c:pt>
                <c:pt idx="7">
                  <c:v>0.65285977793330496</c:v>
                </c:pt>
                <c:pt idx="8">
                  <c:v>0.65285977793330496</c:v>
                </c:pt>
                <c:pt idx="9">
                  <c:v>0.89290933821728158</c:v>
                </c:pt>
                <c:pt idx="10">
                  <c:v>0.89290933821728158</c:v>
                </c:pt>
              </c:numCache>
            </c:numRef>
          </c:xVal>
          <c:yVal>
            <c:numRef>
              <c:f>Data!$S$240:$S$250</c:f>
              <c:numCache>
                <c:formatCode>0.00_)</c:formatCode>
                <c:ptCount val="11"/>
                <c:pt idx="0">
                  <c:v>1.4726891335705194</c:v>
                </c:pt>
                <c:pt idx="1">
                  <c:v>0.99035813917904814</c:v>
                </c:pt>
                <c:pt idx="2">
                  <c:v>1.1031695810747975</c:v>
                </c:pt>
                <c:pt idx="3">
                  <c:v>1.0415174484858631</c:v>
                </c:pt>
                <c:pt idx="4">
                  <c:v>1.1116090442928539</c:v>
                </c:pt>
                <c:pt idx="5">
                  <c:v>1.0698817645897436</c:v>
                </c:pt>
                <c:pt idx="6">
                  <c:v>0.98400625923523577</c:v>
                </c:pt>
                <c:pt idx="7">
                  <c:v>1.0141164959784379</c:v>
                </c:pt>
                <c:pt idx="8">
                  <c:v>1.1537799081438893</c:v>
                </c:pt>
                <c:pt idx="9">
                  <c:v>1.0546991920692701</c:v>
                </c:pt>
                <c:pt idx="10">
                  <c:v>1.0273862647846079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0BD-4643-AB28-CDF384F94E6F}"/>
            </c:ext>
          </c:extLst>
        </c:ser>
        <c:ser>
          <c:idx val="16"/>
          <c:order val="16"/>
          <c:tx>
            <c:v> Cai &amp; Gu '85</c:v>
          </c:tx>
          <c:spPr>
            <a:ln w="19050">
              <a:noFill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Data!$J$253:$J$275</c:f>
              <c:numCache>
                <c:formatCode>0.000_)</c:formatCode>
                <c:ptCount val="23"/>
                <c:pt idx="0">
                  <c:v>0.2521677020362279</c:v>
                </c:pt>
                <c:pt idx="1">
                  <c:v>0.2521677020362279</c:v>
                </c:pt>
                <c:pt idx="2">
                  <c:v>0.33622360271497048</c:v>
                </c:pt>
                <c:pt idx="3">
                  <c:v>0.33622360271497048</c:v>
                </c:pt>
                <c:pt idx="4">
                  <c:v>0.33622360271497048</c:v>
                </c:pt>
                <c:pt idx="5">
                  <c:v>0.42027950339371317</c:v>
                </c:pt>
                <c:pt idx="6">
                  <c:v>0.42027950339371317</c:v>
                </c:pt>
                <c:pt idx="7">
                  <c:v>0.63041925509056973</c:v>
                </c:pt>
                <c:pt idx="8">
                  <c:v>0.63041925509056973</c:v>
                </c:pt>
                <c:pt idx="9">
                  <c:v>0.63041925509056973</c:v>
                </c:pt>
                <c:pt idx="10">
                  <c:v>0.84055900678742634</c:v>
                </c:pt>
                <c:pt idx="11">
                  <c:v>0.84055900678742634</c:v>
                </c:pt>
                <c:pt idx="12">
                  <c:v>0.84055900678742634</c:v>
                </c:pt>
                <c:pt idx="13">
                  <c:v>1.0506987584842828</c:v>
                </c:pt>
                <c:pt idx="14">
                  <c:v>1.2608385101811395</c:v>
                </c:pt>
                <c:pt idx="15">
                  <c:v>1.2608385101811395</c:v>
                </c:pt>
                <c:pt idx="16">
                  <c:v>1.2608385101811395</c:v>
                </c:pt>
                <c:pt idx="17">
                  <c:v>1.6811180135748527</c:v>
                </c:pt>
                <c:pt idx="18">
                  <c:v>1.6811180135748527</c:v>
                </c:pt>
                <c:pt idx="19">
                  <c:v>1.6811180135748527</c:v>
                </c:pt>
                <c:pt idx="20">
                  <c:v>2.1013975169685657</c:v>
                </c:pt>
                <c:pt idx="21">
                  <c:v>2.1013975169685657</c:v>
                </c:pt>
                <c:pt idx="22">
                  <c:v>2.1636611471009677</c:v>
                </c:pt>
              </c:numCache>
            </c:numRef>
          </c:xVal>
          <c:yVal>
            <c:numRef>
              <c:f>Data!$S$253:$S$275</c:f>
              <c:numCache>
                <c:formatCode>0.00_)</c:formatCode>
                <c:ptCount val="23"/>
                <c:pt idx="0">
                  <c:v>1.1195562128128376</c:v>
                </c:pt>
                <c:pt idx="1">
                  <c:v>1.1235451304356863</c:v>
                </c:pt>
                <c:pt idx="2">
                  <c:v>1.1400319750725498</c:v>
                </c:pt>
                <c:pt idx="3">
                  <c:v>1.1925142654850969</c:v>
                </c:pt>
                <c:pt idx="4">
                  <c:v>1.2931053221091453</c:v>
                </c:pt>
                <c:pt idx="5">
                  <c:v>1.3272369119642986</c:v>
                </c:pt>
                <c:pt idx="6">
                  <c:v>1.2417591248939985</c:v>
                </c:pt>
                <c:pt idx="7">
                  <c:v>1.2016605289930393</c:v>
                </c:pt>
                <c:pt idx="8">
                  <c:v>1.0984708436778476</c:v>
                </c:pt>
                <c:pt idx="9">
                  <c:v>1.0934777943884031</c:v>
                </c:pt>
                <c:pt idx="10">
                  <c:v>1.2991100887515674</c:v>
                </c:pt>
                <c:pt idx="11">
                  <c:v>1.3483474973631429</c:v>
                </c:pt>
                <c:pt idx="12">
                  <c:v>1.3066850746918099</c:v>
                </c:pt>
                <c:pt idx="13">
                  <c:v>1.5353535432004848</c:v>
                </c:pt>
                <c:pt idx="14">
                  <c:v>1.6931594503171126</c:v>
                </c:pt>
                <c:pt idx="15">
                  <c:v>1.4470434531606846</c:v>
                </c:pt>
                <c:pt idx="16">
                  <c:v>1.8177000753842205</c:v>
                </c:pt>
                <c:pt idx="17">
                  <c:v>1.8229802823236119</c:v>
                </c:pt>
                <c:pt idx="18">
                  <c:v>1.6890079781108529</c:v>
                </c:pt>
                <c:pt idx="19">
                  <c:v>1.4354175451367022</c:v>
                </c:pt>
                <c:pt idx="20">
                  <c:v>1.5073180114264093</c:v>
                </c:pt>
                <c:pt idx="21">
                  <c:v>1.4090146628551214</c:v>
                </c:pt>
                <c:pt idx="22">
                  <c:v>1.4210518075781364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0BD-4643-AB28-CDF384F94E6F}"/>
            </c:ext>
          </c:extLst>
        </c:ser>
        <c:ser>
          <c:idx val="17"/>
          <c:order val="17"/>
          <c:tx>
            <c:v> Tang</c:v>
          </c:tx>
          <c:spPr>
            <a:ln w="19050">
              <a:noFill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Data!$J$278:$J$326</c:f>
              <c:numCache>
                <c:formatCode>0.000_)</c:formatCode>
                <c:ptCount val="49"/>
                <c:pt idx="0">
                  <c:v>0.22408086894230031</c:v>
                </c:pt>
                <c:pt idx="1">
                  <c:v>0.22570560048645014</c:v>
                </c:pt>
                <c:pt idx="2">
                  <c:v>0.22098691289260411</c:v>
                </c:pt>
                <c:pt idx="3">
                  <c:v>0.22479358670375496</c:v>
                </c:pt>
                <c:pt idx="4">
                  <c:v>0.22406287514419615</c:v>
                </c:pt>
                <c:pt idx="5">
                  <c:v>0.21812518935832073</c:v>
                </c:pt>
                <c:pt idx="6">
                  <c:v>0.22513227589652238</c:v>
                </c:pt>
                <c:pt idx="7">
                  <c:v>0.28358482975297938</c:v>
                </c:pt>
                <c:pt idx="8">
                  <c:v>0.29378406781612582</c:v>
                </c:pt>
                <c:pt idx="9">
                  <c:v>0.28086989914147609</c:v>
                </c:pt>
                <c:pt idx="10">
                  <c:v>0.29859051911982259</c:v>
                </c:pt>
                <c:pt idx="11">
                  <c:v>0.27317320673107814</c:v>
                </c:pt>
                <c:pt idx="12">
                  <c:v>0.1874036223481044</c:v>
                </c:pt>
                <c:pt idx="13">
                  <c:v>0.20308347314417716</c:v>
                </c:pt>
                <c:pt idx="14">
                  <c:v>0.19906094852611175</c:v>
                </c:pt>
                <c:pt idx="15">
                  <c:v>0.18384953780029428</c:v>
                </c:pt>
                <c:pt idx="16">
                  <c:v>0.25711837194446496</c:v>
                </c:pt>
                <c:pt idx="17">
                  <c:v>0.25798526896377943</c:v>
                </c:pt>
                <c:pt idx="18">
                  <c:v>0.29037418917451935</c:v>
                </c:pt>
                <c:pt idx="19">
                  <c:v>0.27560279863123244</c:v>
                </c:pt>
                <c:pt idx="20">
                  <c:v>0.2489893199558115</c:v>
                </c:pt>
                <c:pt idx="21">
                  <c:v>0.25386571413075937</c:v>
                </c:pt>
                <c:pt idx="22">
                  <c:v>0.24274695696682905</c:v>
                </c:pt>
                <c:pt idx="23">
                  <c:v>0.27592410029719078</c:v>
                </c:pt>
                <c:pt idx="24">
                  <c:v>0.29217668791714918</c:v>
                </c:pt>
                <c:pt idx="25">
                  <c:v>0.2664450427285221</c:v>
                </c:pt>
                <c:pt idx="26">
                  <c:v>0.25306937217996267</c:v>
                </c:pt>
                <c:pt idx="27">
                  <c:v>0.26375339857565627</c:v>
                </c:pt>
                <c:pt idx="28">
                  <c:v>0.26900529758446023</c:v>
                </c:pt>
                <c:pt idx="29">
                  <c:v>0.2868888491956183</c:v>
                </c:pt>
                <c:pt idx="30">
                  <c:v>0.27763544519805239</c:v>
                </c:pt>
                <c:pt idx="31">
                  <c:v>0.18414247849654755</c:v>
                </c:pt>
                <c:pt idx="32">
                  <c:v>0.3682849569930951</c:v>
                </c:pt>
                <c:pt idx="33">
                  <c:v>0.55242743548964268</c:v>
                </c:pt>
                <c:pt idx="34">
                  <c:v>0.21868769979086969</c:v>
                </c:pt>
                <c:pt idx="35">
                  <c:v>0.32803154968630455</c:v>
                </c:pt>
                <c:pt idx="36">
                  <c:v>0.43737539958173938</c:v>
                </c:pt>
                <c:pt idx="37">
                  <c:v>0.54671924947717421</c:v>
                </c:pt>
                <c:pt idx="38">
                  <c:v>0.67293715028239842</c:v>
                </c:pt>
                <c:pt idx="39">
                  <c:v>0.21834649564839023</c:v>
                </c:pt>
                <c:pt idx="40">
                  <c:v>0.30301765165336036</c:v>
                </c:pt>
                <c:pt idx="41">
                  <c:v>0.38629763534807854</c:v>
                </c:pt>
                <c:pt idx="42">
                  <c:v>0.46864262419363223</c:v>
                </c:pt>
                <c:pt idx="43">
                  <c:v>0.55402960639935372</c:v>
                </c:pt>
                <c:pt idx="44">
                  <c:v>0.64864278028259514</c:v>
                </c:pt>
                <c:pt idx="45">
                  <c:v>0.21940768431615981</c:v>
                </c:pt>
                <c:pt idx="46">
                  <c:v>0.33403780583630066</c:v>
                </c:pt>
                <c:pt idx="47">
                  <c:v>0.20308347314417716</c:v>
                </c:pt>
                <c:pt idx="48">
                  <c:v>0.32429832495591404</c:v>
                </c:pt>
              </c:numCache>
            </c:numRef>
          </c:xVal>
          <c:yVal>
            <c:numRef>
              <c:f>Data!$S$278:$S$326</c:f>
              <c:numCache>
                <c:formatCode>0.00_)</c:formatCode>
                <c:ptCount val="49"/>
                <c:pt idx="0">
                  <c:v>1.0237713252515845</c:v>
                </c:pt>
                <c:pt idx="1">
                  <c:v>0.99191775775792279</c:v>
                </c:pt>
                <c:pt idx="2">
                  <c:v>1.0016128302689387</c:v>
                </c:pt>
                <c:pt idx="3">
                  <c:v>1.077077408932654</c:v>
                </c:pt>
                <c:pt idx="4">
                  <c:v>1.0574816911564779</c:v>
                </c:pt>
                <c:pt idx="5">
                  <c:v>1.0519781013295497</c:v>
                </c:pt>
                <c:pt idx="6">
                  <c:v>1.095755377688586</c:v>
                </c:pt>
                <c:pt idx="7">
                  <c:v>1.1941856079126483</c:v>
                </c:pt>
                <c:pt idx="8">
                  <c:v>1.0632739140833256</c:v>
                </c:pt>
                <c:pt idx="9">
                  <c:v>1.1270960201115998</c:v>
                </c:pt>
                <c:pt idx="10">
                  <c:v>1.1092170946648527</c:v>
                </c:pt>
                <c:pt idx="11">
                  <c:v>1.1361678257452208</c:v>
                </c:pt>
                <c:pt idx="12">
                  <c:v>1.253036220252385</c:v>
                </c:pt>
                <c:pt idx="13">
                  <c:v>1.1526853514098752</c:v>
                </c:pt>
                <c:pt idx="14">
                  <c:v>1.1537722350769961</c:v>
                </c:pt>
                <c:pt idx="15">
                  <c:v>1.233617547594789</c:v>
                </c:pt>
                <c:pt idx="16">
                  <c:v>1.1722635612049819</c:v>
                </c:pt>
                <c:pt idx="17">
                  <c:v>1.2568272183217084</c:v>
                </c:pt>
                <c:pt idx="18">
                  <c:v>1.0269255020294645</c:v>
                </c:pt>
                <c:pt idx="19">
                  <c:v>1.0760175394617915</c:v>
                </c:pt>
                <c:pt idx="20">
                  <c:v>1.0108972167857548</c:v>
                </c:pt>
                <c:pt idx="21">
                  <c:v>1.0633118480467851</c:v>
                </c:pt>
                <c:pt idx="22">
                  <c:v>1.0735411563046942</c:v>
                </c:pt>
                <c:pt idx="23">
                  <c:v>1.0316324889493265</c:v>
                </c:pt>
                <c:pt idx="24">
                  <c:v>1.0091320045148686</c:v>
                </c:pt>
                <c:pt idx="25">
                  <c:v>1.0579801034919019</c:v>
                </c:pt>
                <c:pt idx="26">
                  <c:v>1.050081226373218</c:v>
                </c:pt>
                <c:pt idx="27">
                  <c:v>1.0520685666244425</c:v>
                </c:pt>
                <c:pt idx="28">
                  <c:v>1.1043160702520616</c:v>
                </c:pt>
                <c:pt idx="29">
                  <c:v>1.0458589086510692</c:v>
                </c:pt>
                <c:pt idx="30">
                  <c:v>1.0676304621841277</c:v>
                </c:pt>
                <c:pt idx="31">
                  <c:v>1.2316283969094575</c:v>
                </c:pt>
                <c:pt idx="32">
                  <c:v>1.3036175296245274</c:v>
                </c:pt>
                <c:pt idx="33">
                  <c:v>1.3300557280241754</c:v>
                </c:pt>
                <c:pt idx="34">
                  <c:v>1.0748424900554514</c:v>
                </c:pt>
                <c:pt idx="35">
                  <c:v>1.2290490399733842</c:v>
                </c:pt>
                <c:pt idx="36">
                  <c:v>1.1293304149209855</c:v>
                </c:pt>
                <c:pt idx="37">
                  <c:v>1.0760761473055165</c:v>
                </c:pt>
                <c:pt idx="38">
                  <c:v>1.0744635679005767</c:v>
                </c:pt>
                <c:pt idx="39">
                  <c:v>1.0056625597415909</c:v>
                </c:pt>
                <c:pt idx="40">
                  <c:v>1.0582026079678801</c:v>
                </c:pt>
                <c:pt idx="41">
                  <c:v>1.086647275031662</c:v>
                </c:pt>
                <c:pt idx="42">
                  <c:v>1.0679789421014783</c:v>
                </c:pt>
                <c:pt idx="43">
                  <c:v>1.0899036126385342</c:v>
                </c:pt>
                <c:pt idx="44">
                  <c:v>1.0799375193194185</c:v>
                </c:pt>
                <c:pt idx="45">
                  <c:v>1.2154397973066196</c:v>
                </c:pt>
                <c:pt idx="46">
                  <c:v>1.1941880075402125</c:v>
                </c:pt>
                <c:pt idx="47">
                  <c:v>1.1526853514098752</c:v>
                </c:pt>
                <c:pt idx="48">
                  <c:v>1.0522149160733159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0BD-4643-AB28-CDF384F94E6F}"/>
            </c:ext>
          </c:extLst>
        </c:ser>
        <c:ser>
          <c:idx val="18"/>
          <c:order val="18"/>
          <c:tx>
            <c:v> Matsui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Data!$J$329:$J$333</c:f>
              <c:numCache>
                <c:formatCode>0.000_)</c:formatCode>
                <c:ptCount val="5"/>
                <c:pt idx="0">
                  <c:v>0.37082778029619645</c:v>
                </c:pt>
                <c:pt idx="1">
                  <c:v>0.55596116531547757</c:v>
                </c:pt>
                <c:pt idx="2">
                  <c:v>0.83422225310203346</c:v>
                </c:pt>
                <c:pt idx="3">
                  <c:v>1.1122028357597722</c:v>
                </c:pt>
                <c:pt idx="4" formatCode="0.000">
                  <c:v>1.3901834184175113</c:v>
                </c:pt>
              </c:numCache>
            </c:numRef>
          </c:xVal>
          <c:yVal>
            <c:numRef>
              <c:f>Data!$S$329:$S$333</c:f>
              <c:numCache>
                <c:formatCode>0.00_)</c:formatCode>
                <c:ptCount val="5"/>
                <c:pt idx="0">
                  <c:v>0.96165629152316645</c:v>
                </c:pt>
                <c:pt idx="1">
                  <c:v>0.93110118925189334</c:v>
                </c:pt>
                <c:pt idx="2">
                  <c:v>0.98343751166652527</c:v>
                </c:pt>
                <c:pt idx="3">
                  <c:v>1.0514788914863817</c:v>
                </c:pt>
                <c:pt idx="4">
                  <c:v>1.2232441546400838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0BD-4643-AB28-CDF384F94E6F}"/>
            </c:ext>
          </c:extLst>
        </c:ser>
        <c:ser>
          <c:idx val="19"/>
          <c:order val="19"/>
          <c:tx>
            <c:v> Ghannam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Data!$J$336:$J$350</c:f>
              <c:numCache>
                <c:formatCode>0.000_)</c:formatCode>
                <c:ptCount val="15"/>
                <c:pt idx="0">
                  <c:v>0.63073440233335376</c:v>
                </c:pt>
                <c:pt idx="1">
                  <c:v>0.63098924451611471</c:v>
                </c:pt>
                <c:pt idx="2">
                  <c:v>0.54272225790679762</c:v>
                </c:pt>
                <c:pt idx="3">
                  <c:v>0.54294136257288828</c:v>
                </c:pt>
                <c:pt idx="4">
                  <c:v>0.87772428433170113</c:v>
                </c:pt>
                <c:pt idx="5">
                  <c:v>0.87772428433170113</c:v>
                </c:pt>
                <c:pt idx="6">
                  <c:v>0.87772428433170113</c:v>
                </c:pt>
                <c:pt idx="7">
                  <c:v>0.87772428433170113</c:v>
                </c:pt>
                <c:pt idx="8">
                  <c:v>0.71157180104157669</c:v>
                </c:pt>
                <c:pt idx="9">
                  <c:v>0.71157180104157669</c:v>
                </c:pt>
                <c:pt idx="10">
                  <c:v>0.71157180104157669</c:v>
                </c:pt>
                <c:pt idx="11">
                  <c:v>0.71157180104157669</c:v>
                </c:pt>
                <c:pt idx="12">
                  <c:v>0.50136113335070809</c:v>
                </c:pt>
                <c:pt idx="13">
                  <c:v>0.62587531595041845</c:v>
                </c:pt>
                <c:pt idx="14">
                  <c:v>0.62587531595041845</c:v>
                </c:pt>
              </c:numCache>
            </c:numRef>
          </c:xVal>
          <c:yVal>
            <c:numRef>
              <c:f>Data!$S$336:$S$350</c:f>
              <c:numCache>
                <c:formatCode>0.00_)</c:formatCode>
                <c:ptCount val="15"/>
                <c:pt idx="0">
                  <c:v>0.81678911982617941</c:v>
                </c:pt>
                <c:pt idx="1">
                  <c:v>0.80067092006654028</c:v>
                </c:pt>
                <c:pt idx="2">
                  <c:v>0.85274621840587717</c:v>
                </c:pt>
                <c:pt idx="3">
                  <c:v>0.88906002959971919</c:v>
                </c:pt>
                <c:pt idx="4">
                  <c:v>1.1192116864241386</c:v>
                </c:pt>
                <c:pt idx="5">
                  <c:v>0.94249405172559042</c:v>
                </c:pt>
                <c:pt idx="6">
                  <c:v>0.90919942489832772</c:v>
                </c:pt>
                <c:pt idx="7">
                  <c:v>0.95786080256894246</c:v>
                </c:pt>
                <c:pt idx="8">
                  <c:v>1.0157985853431168</c:v>
                </c:pt>
                <c:pt idx="9">
                  <c:v>0.95160313571176758</c:v>
                </c:pt>
                <c:pt idx="10">
                  <c:v>0.79677881601263079</c:v>
                </c:pt>
                <c:pt idx="11">
                  <c:v>0.82698843936855992</c:v>
                </c:pt>
                <c:pt idx="12">
                  <c:v>0.98069035680709238</c:v>
                </c:pt>
                <c:pt idx="13">
                  <c:v>0.99249243021420197</c:v>
                </c:pt>
                <c:pt idx="14">
                  <c:v>0.98747984218281715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0BD-4643-AB28-CDF384F94E6F}"/>
            </c:ext>
          </c:extLst>
        </c:ser>
        <c:ser>
          <c:idx val="20"/>
          <c:order val="20"/>
          <c:tx>
            <c:v> Han '04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Data!$J$353:$J$357</c:f>
              <c:numCache>
                <c:formatCode>0.000_)</c:formatCode>
                <c:ptCount val="5"/>
                <c:pt idx="0">
                  <c:v>0.4838460195901722</c:v>
                </c:pt>
                <c:pt idx="1">
                  <c:v>0.48408794259996729</c:v>
                </c:pt>
                <c:pt idx="2">
                  <c:v>0.48432986560976232</c:v>
                </c:pt>
                <c:pt idx="3">
                  <c:v>0.48457178861955746</c:v>
                </c:pt>
                <c:pt idx="4">
                  <c:v>0.4848137116293525</c:v>
                </c:pt>
              </c:numCache>
            </c:numRef>
          </c:xVal>
          <c:yVal>
            <c:numRef>
              <c:f>Data!$S$353:$S$357</c:f>
              <c:numCache>
                <c:formatCode>0.00_)</c:formatCode>
                <c:ptCount val="5"/>
                <c:pt idx="0">
                  <c:v>1.0141427027147558</c:v>
                </c:pt>
                <c:pt idx="1">
                  <c:v>1.0008859940910451</c:v>
                </c:pt>
                <c:pt idx="2">
                  <c:v>1.0430506277590883</c:v>
                </c:pt>
                <c:pt idx="3">
                  <c:v>1.1417523436849313</c:v>
                </c:pt>
                <c:pt idx="4">
                  <c:v>1.1722871454172445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0BD-4643-AB28-CDF384F94E6F}"/>
            </c:ext>
          </c:extLst>
        </c:ser>
        <c:ser>
          <c:idx val="22"/>
          <c:order val="21"/>
          <c:tx>
            <c:v> Zhong '78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Data!$J$361:$J$405</c:f>
              <c:numCache>
                <c:formatCode>0.000_)</c:formatCode>
                <c:ptCount val="45"/>
                <c:pt idx="0">
                  <c:v>0.22047083016829069</c:v>
                </c:pt>
                <c:pt idx="1">
                  <c:v>0.18444931735487879</c:v>
                </c:pt>
                <c:pt idx="2">
                  <c:v>0.20102903127441848</c:v>
                </c:pt>
                <c:pt idx="3">
                  <c:v>0.2809080529715739</c:v>
                </c:pt>
                <c:pt idx="4">
                  <c:v>0.35097360152453883</c:v>
                </c:pt>
                <c:pt idx="5">
                  <c:v>0.41536054871636491</c:v>
                </c:pt>
                <c:pt idx="6">
                  <c:v>0.39530163984996303</c:v>
                </c:pt>
                <c:pt idx="7">
                  <c:v>0.25150076341871874</c:v>
                </c:pt>
                <c:pt idx="8">
                  <c:v>0.26673184952716605</c:v>
                </c:pt>
                <c:pt idx="9">
                  <c:v>0.44867153103945212</c:v>
                </c:pt>
                <c:pt idx="10">
                  <c:v>0.37890263374160865</c:v>
                </c:pt>
                <c:pt idx="11">
                  <c:v>0.62562993013149337</c:v>
                </c:pt>
                <c:pt idx="12">
                  <c:v>0.34211189256241326</c:v>
                </c:pt>
                <c:pt idx="13">
                  <c:v>0.35328549833624218</c:v>
                </c:pt>
                <c:pt idx="14">
                  <c:v>0.35718055728883369</c:v>
                </c:pt>
                <c:pt idx="15">
                  <c:v>0.35409067372323183</c:v>
                </c:pt>
                <c:pt idx="16">
                  <c:v>0.44308888823373416</c:v>
                </c:pt>
                <c:pt idx="17">
                  <c:v>0.45712625173975313</c:v>
                </c:pt>
                <c:pt idx="18">
                  <c:v>0.41125302797225899</c:v>
                </c:pt>
                <c:pt idx="19">
                  <c:v>0.43646942234592756</c:v>
                </c:pt>
                <c:pt idx="20">
                  <c:v>0.47478815247788153</c:v>
                </c:pt>
                <c:pt idx="21">
                  <c:v>0.78879739506217661</c:v>
                </c:pt>
                <c:pt idx="22">
                  <c:v>0.4090444499675065</c:v>
                </c:pt>
                <c:pt idx="23">
                  <c:v>0.40186829836958865</c:v>
                </c:pt>
                <c:pt idx="24">
                  <c:v>0.39657151554018244</c:v>
                </c:pt>
                <c:pt idx="25">
                  <c:v>0.61771330873225683</c:v>
                </c:pt>
                <c:pt idx="26">
                  <c:v>0.45319908514002816</c:v>
                </c:pt>
                <c:pt idx="27">
                  <c:v>0.43836478702394049</c:v>
                </c:pt>
                <c:pt idx="28">
                  <c:v>0.32790628742528299</c:v>
                </c:pt>
                <c:pt idx="29">
                  <c:v>0.30439996124559576</c:v>
                </c:pt>
                <c:pt idx="30">
                  <c:v>0.38807292410703614</c:v>
                </c:pt>
                <c:pt idx="31">
                  <c:v>0.55659524470656829</c:v>
                </c:pt>
                <c:pt idx="32">
                  <c:v>0.65361254589959605</c:v>
                </c:pt>
                <c:pt idx="33">
                  <c:v>0.2544428372571847</c:v>
                </c:pt>
                <c:pt idx="34">
                  <c:v>0.26499280371554595</c:v>
                </c:pt>
                <c:pt idx="35">
                  <c:v>0.2809080529715739</c:v>
                </c:pt>
                <c:pt idx="36">
                  <c:v>0.24285692682483634</c:v>
                </c:pt>
                <c:pt idx="37">
                  <c:v>0.25977139187925974</c:v>
                </c:pt>
                <c:pt idx="38">
                  <c:v>0.39915743161846567</c:v>
                </c:pt>
                <c:pt idx="39">
                  <c:v>0.25363325599499981</c:v>
                </c:pt>
                <c:pt idx="40">
                  <c:v>0.25363325599499981</c:v>
                </c:pt>
                <c:pt idx="41">
                  <c:v>0.41108223388040271</c:v>
                </c:pt>
                <c:pt idx="42">
                  <c:v>0.39439545726822861</c:v>
                </c:pt>
                <c:pt idx="43">
                  <c:v>0.41126203078690221</c:v>
                </c:pt>
                <c:pt idx="44">
                  <c:v>0.47086203505538132</c:v>
                </c:pt>
              </c:numCache>
            </c:numRef>
          </c:xVal>
          <c:yVal>
            <c:numRef>
              <c:f>Summary!$J$369:$J$413</c:f>
              <c:numCache>
                <c:formatCode>0.00</c:formatCode>
                <c:ptCount val="45"/>
                <c:pt idx="0">
                  <c:v>0.98789858065465108</c:v>
                </c:pt>
                <c:pt idx="1">
                  <c:v>0.97340812970572665</c:v>
                </c:pt>
                <c:pt idx="2">
                  <c:v>1.2357540388452626</c:v>
                </c:pt>
                <c:pt idx="3">
                  <c:v>1.1312355580262392</c:v>
                </c:pt>
                <c:pt idx="4">
                  <c:v>1.1966343402417163</c:v>
                </c:pt>
                <c:pt idx="5">
                  <c:v>0.69721728384362991</c:v>
                </c:pt>
                <c:pt idx="6">
                  <c:v>1.1215730813545493</c:v>
                </c:pt>
                <c:pt idx="7">
                  <c:v>1.0129751470167714</c:v>
                </c:pt>
                <c:pt idx="8">
                  <c:v>0.96847386683791359</c:v>
                </c:pt>
                <c:pt idx="9">
                  <c:v>1.0785166889595017</c:v>
                </c:pt>
                <c:pt idx="10">
                  <c:v>1.3480427747010948</c:v>
                </c:pt>
                <c:pt idx="11">
                  <c:v>1.2960849259402978</c:v>
                </c:pt>
                <c:pt idx="12">
                  <c:v>1.0346009033882855</c:v>
                </c:pt>
                <c:pt idx="13">
                  <c:v>1.1785973991172769</c:v>
                </c:pt>
                <c:pt idx="14">
                  <c:v>1.0610805194401525</c:v>
                </c:pt>
                <c:pt idx="15">
                  <c:v>1.1580680142661648</c:v>
                </c:pt>
                <c:pt idx="16">
                  <c:v>1.1243773623298638</c:v>
                </c:pt>
                <c:pt idx="17">
                  <c:v>1.2257086747094499</c:v>
                </c:pt>
                <c:pt idx="18">
                  <c:v>1.2402856755772724</c:v>
                </c:pt>
                <c:pt idx="19">
                  <c:v>1.3183694158913464</c:v>
                </c:pt>
                <c:pt idx="20">
                  <c:v>0.98457378271014451</c:v>
                </c:pt>
                <c:pt idx="21">
                  <c:v>1.1735178775224762</c:v>
                </c:pt>
                <c:pt idx="22">
                  <c:v>1.083208590958741</c:v>
                </c:pt>
                <c:pt idx="23">
                  <c:v>1.0578891657346001</c:v>
                </c:pt>
                <c:pt idx="24">
                  <c:v>0.95000510105397773</c:v>
                </c:pt>
                <c:pt idx="25">
                  <c:v>1.1383037322572882</c:v>
                </c:pt>
                <c:pt idx="26">
                  <c:v>1.0841718760712769</c:v>
                </c:pt>
                <c:pt idx="27">
                  <c:v>1.0692600872234519</c:v>
                </c:pt>
                <c:pt idx="28">
                  <c:v>1.0274831096399177</c:v>
                </c:pt>
                <c:pt idx="29">
                  <c:v>1.0491209757496212</c:v>
                </c:pt>
                <c:pt idx="30">
                  <c:v>1.0779718397989002</c:v>
                </c:pt>
                <c:pt idx="31">
                  <c:v>1.0793298464595629</c:v>
                </c:pt>
                <c:pt idx="32">
                  <c:v>1.0091201566698245</c:v>
                </c:pt>
                <c:pt idx="33">
                  <c:v>1.0457050711685223</c:v>
                </c:pt>
                <c:pt idx="34">
                  <c:v>1.0525828717718513</c:v>
                </c:pt>
                <c:pt idx="35">
                  <c:v>1.1438576224409291</c:v>
                </c:pt>
                <c:pt idx="36">
                  <c:v>1.5291626792836082</c:v>
                </c:pt>
                <c:pt idx="37">
                  <c:v>1.3219874198813255</c:v>
                </c:pt>
                <c:pt idx="38">
                  <c:v>1.3390456469820078</c:v>
                </c:pt>
                <c:pt idx="39">
                  <c:v>1.2912553107831701</c:v>
                </c:pt>
                <c:pt idx="40">
                  <c:v>1.1846909179670151</c:v>
                </c:pt>
                <c:pt idx="41">
                  <c:v>1.4757741586283069</c:v>
                </c:pt>
                <c:pt idx="42">
                  <c:v>1.1498038514824829</c:v>
                </c:pt>
                <c:pt idx="43">
                  <c:v>1.0801334770314248</c:v>
                </c:pt>
                <c:pt idx="44">
                  <c:v>1.0562623916711857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0BD-4643-AB28-CDF384F94E6F}"/>
            </c:ext>
          </c:extLst>
        </c:ser>
        <c:ser>
          <c:idx val="23"/>
          <c:order val="22"/>
          <c:tx>
            <c:v> Gu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Data!$J$408:$J$410</c:f>
              <c:numCache>
                <c:formatCode>0.000_)</c:formatCode>
                <c:ptCount val="3"/>
                <c:pt idx="0">
                  <c:v>0.20274535315745906</c:v>
                </c:pt>
                <c:pt idx="1">
                  <c:v>0.20274535315745906</c:v>
                </c:pt>
                <c:pt idx="2">
                  <c:v>0.51949823823534447</c:v>
                </c:pt>
              </c:numCache>
            </c:numRef>
          </c:xVal>
          <c:yVal>
            <c:numRef>
              <c:f>Summary!$J$416:$J$418</c:f>
              <c:numCache>
                <c:formatCode>0.00</c:formatCode>
                <c:ptCount val="3"/>
                <c:pt idx="0">
                  <c:v>1.0151953253129609</c:v>
                </c:pt>
                <c:pt idx="1">
                  <c:v>1.3810611730718527</c:v>
                </c:pt>
                <c:pt idx="2">
                  <c:v>1.1626625913180064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0BD-4643-AB28-CDF384F94E6F}"/>
            </c:ext>
          </c:extLst>
        </c:ser>
        <c:ser>
          <c:idx val="21"/>
          <c:order val="23"/>
          <c:tx>
            <c:v> Gopal</c:v>
          </c:tx>
          <c:spPr>
            <a:ln w="19050">
              <a:noFill/>
            </a:ln>
          </c:spPr>
          <c:marker>
            <c:symbol val="plus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Data!$J$413:$J$414</c:f>
              <c:numCache>
                <c:formatCode>0.000_)</c:formatCode>
                <c:ptCount val="2"/>
                <c:pt idx="0">
                  <c:v>0.88443460218446657</c:v>
                </c:pt>
                <c:pt idx="1">
                  <c:v>0.88500337041738264</c:v>
                </c:pt>
              </c:numCache>
            </c:numRef>
          </c:xVal>
          <c:yVal>
            <c:numRef>
              <c:f>Summary!$J$421:$J$422</c:f>
              <c:numCache>
                <c:formatCode>0.00</c:formatCode>
                <c:ptCount val="2"/>
                <c:pt idx="0">
                  <c:v>1.6050626179535519</c:v>
                </c:pt>
                <c:pt idx="1">
                  <c:v>1.492768772462616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0BD-4643-AB28-CDF384F94E6F}"/>
            </c:ext>
          </c:extLst>
        </c:ser>
        <c:ser>
          <c:idx val="24"/>
          <c:order val="24"/>
          <c:tx>
            <c:v> Baochun</c:v>
          </c:tx>
          <c:spPr>
            <a:ln w="19050">
              <a:noFill/>
            </a:ln>
          </c:spPr>
          <c:marker>
            <c:symbol val="plus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Data!$J$416:$J$418</c:f>
              <c:numCache>
                <c:formatCode>0.000_)</c:formatCode>
                <c:ptCount val="3"/>
                <c:pt idx="0">
                  <c:v>0.22469253906252326</c:v>
                </c:pt>
                <c:pt idx="1">
                  <c:v>0.22293805774210321</c:v>
                </c:pt>
                <c:pt idx="2">
                  <c:v>0.22887861878017596</c:v>
                </c:pt>
              </c:numCache>
            </c:numRef>
          </c:xVal>
          <c:yVal>
            <c:numRef>
              <c:f>Summary!$J$425:$J$427</c:f>
              <c:numCache>
                <c:formatCode>0.00</c:formatCode>
                <c:ptCount val="3"/>
                <c:pt idx="0">
                  <c:v>0.84462089912900784</c:v>
                </c:pt>
                <c:pt idx="1">
                  <c:v>0.70362591540468589</c:v>
                </c:pt>
                <c:pt idx="2">
                  <c:v>0.68432023789325624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0BD-4643-AB28-CDF384F94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818448"/>
        <c:axId val="1"/>
      </c:scatterChart>
      <c:valAx>
        <c:axId val="237818448"/>
        <c:scaling>
          <c:orientation val="minMax"/>
          <c:max val="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Slenderness = SQRT(NplR/Ncrit)</a:t>
                </a:r>
              </a:p>
            </c:rich>
          </c:tx>
          <c:layout>
            <c:manualLayout>
              <c:xMode val="edge"/>
              <c:yMode val="edge"/>
              <c:x val="0.41675284384694933"/>
              <c:y val="0.8084745762711864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 Test/EC4</a:t>
                </a:r>
              </a:p>
            </c:rich>
          </c:tx>
          <c:layout>
            <c:manualLayout>
              <c:xMode val="edge"/>
              <c:yMode val="edge"/>
              <c:x val="1.5511892450879007E-2"/>
              <c:y val="0.372881355932203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818448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5.5842812823164424E-2"/>
          <c:y val="0.86101694915254234"/>
          <c:w val="0.97104446742502581"/>
          <c:h val="0.996610169491525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65" workbookViewId="0" xr3:uid="{842E5F09-E766-5B8D-85AF-A39847EA96FD}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69" workbookViewId="0" xr3:uid="{51F8DEE0-4D01-5F28-A812-FC0BD7CAC4A5}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66" workbookViewId="0" xr3:uid="{F9CF3CF3-643B-5BE6-8B46-32C596A47465}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61975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B673F204-051B-4B0B-B283-39732A5AFB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0.09775</cdr:x>
      <cdr:y>0.10225</cdr:y>
    </cdr:from>
    <cdr:to>
      <cdr:x>0.806</cdr:x>
      <cdr:y>0.8865</cdr:y>
    </cdr:to>
    <cdr:sp macro="" textlink="">
      <cdr:nvSpPr>
        <cdr:cNvPr id="25601" name="Line 1">
          <a:extLst xmlns:a="http://schemas.openxmlformats.org/drawingml/2006/main">
            <a:ext uri="{FF2B5EF4-FFF2-40B4-BE49-F238E27FC236}">
              <a16:creationId xmlns:a16="http://schemas.microsoft.com/office/drawing/2014/main" id="{050C0D63-5080-49F2-9F4E-79E214980596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38171" y="574619"/>
          <a:ext cx="6594844" cy="44072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0.1775</cdr:x>
      <cdr:y>0.406</cdr:y>
    </cdr:from>
    <cdr:to>
      <cdr:x>0.40625</cdr:x>
      <cdr:y>0.43975</cdr:y>
    </cdr:to>
    <cdr:sp macro="" textlink="">
      <cdr:nvSpPr>
        <cdr:cNvPr id="25602" name="Text Box 2">
          <a:extLst xmlns:a="http://schemas.openxmlformats.org/drawingml/2006/main">
            <a:ext uri="{FF2B5EF4-FFF2-40B4-BE49-F238E27FC236}">
              <a16:creationId xmlns:a16="http://schemas.microsoft.com/office/drawing/2014/main" id="{532A55A8-18DE-4A2E-8459-6A19702FF0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8841" y="2281619"/>
          <a:ext cx="2067797" cy="219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Points above the line are </a:t>
          </a: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'safe'</a:t>
          </a:r>
        </a:p>
      </cdr:txBody>
    </cdr:sp>
  </cdr:relSizeAnchor>
  <cdr:relSizeAnchor xmlns:cdr="http://schemas.openxmlformats.org/drawingml/2006/chartDrawing">
    <cdr:from>
      <cdr:x>0.1775</cdr:x>
      <cdr:y>0.406</cdr:y>
    </cdr:from>
    <cdr:to>
      <cdr:x>0.40625</cdr:x>
      <cdr:y>0.44</cdr:y>
    </cdr:to>
    <cdr:sp macro="" textlink="">
      <cdr:nvSpPr>
        <cdr:cNvPr id="25604" name="Text Box 2">
          <a:extLst xmlns:a="http://schemas.openxmlformats.org/drawingml/2006/main">
            <a:ext uri="{FF2B5EF4-FFF2-40B4-BE49-F238E27FC236}">
              <a16:creationId xmlns:a16="http://schemas.microsoft.com/office/drawing/2014/main" id="{A870D817-821C-4977-86C8-DEE6C72CBA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3309" y="2281619"/>
          <a:ext cx="1963139" cy="191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Points above the line are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'safe'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61975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71D496EC-F395-4461-B015-CB4E4F58B1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0.0865</cdr:x>
      <cdr:y>0.10675</cdr:y>
    </cdr:from>
    <cdr:to>
      <cdr:x>0.94275</cdr:x>
      <cdr:y>0.8865</cdr:y>
    </cdr:to>
    <cdr:sp macro="" textlink="">
      <cdr:nvSpPr>
        <cdr:cNvPr id="26625" name="Line 1">
          <a:extLst xmlns:a="http://schemas.openxmlformats.org/drawingml/2006/main">
            <a:ext uri="{FF2B5EF4-FFF2-40B4-BE49-F238E27FC236}">
              <a16:creationId xmlns:a16="http://schemas.microsoft.com/office/drawing/2014/main" id="{8A2C1F84-B697-4422-BC38-1DB7448A4BCF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52973" y="599908"/>
          <a:ext cx="7958023" cy="4382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0.4415</cdr:x>
      <cdr:y>0.27525</cdr:y>
    </cdr:from>
    <cdr:to>
      <cdr:x>0.6565</cdr:x>
      <cdr:y>0.30925</cdr:y>
    </cdr:to>
    <cdr:sp macro="" textlink="">
      <cdr:nvSpPr>
        <cdr:cNvPr id="26626" name="Text Box 2">
          <a:extLst xmlns:a="http://schemas.openxmlformats.org/drawingml/2006/main">
            <a:ext uri="{FF2B5EF4-FFF2-40B4-BE49-F238E27FC236}">
              <a16:creationId xmlns:a16="http://schemas.microsoft.com/office/drawing/2014/main" id="{1EE2F13E-BE91-425E-841F-FAF70601F5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1908" y="1546836"/>
          <a:ext cx="1943452" cy="219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Points above the line are </a:t>
          </a: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'safe'</a:t>
          </a:r>
        </a:p>
      </cdr:txBody>
    </cdr:sp>
  </cdr:relSizeAnchor>
  <cdr:relSizeAnchor xmlns:cdr="http://schemas.openxmlformats.org/drawingml/2006/chartDrawing">
    <cdr:from>
      <cdr:x>0.4415</cdr:x>
      <cdr:y>0.27525</cdr:y>
    </cdr:from>
    <cdr:to>
      <cdr:x>0.65675</cdr:x>
      <cdr:y>0.30925</cdr:y>
    </cdr:to>
    <cdr:sp macro="" textlink="">
      <cdr:nvSpPr>
        <cdr:cNvPr id="26628" name="Text Box 2">
          <a:extLst xmlns:a="http://schemas.openxmlformats.org/drawingml/2006/main">
            <a:ext uri="{FF2B5EF4-FFF2-40B4-BE49-F238E27FC236}">
              <a16:creationId xmlns:a16="http://schemas.microsoft.com/office/drawing/2014/main" id="{A9F478D7-491F-4726-9ACD-9D492929CC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8964" y="1546836"/>
          <a:ext cx="1847281" cy="191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Points above the line are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'safe'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7A5B6142-878E-41F9-8F8A-2613C04F13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0.0615</cdr:x>
      <cdr:y>0.636</cdr:y>
    </cdr:from>
    <cdr:to>
      <cdr:x>0.958</cdr:x>
      <cdr:y>0.6365</cdr:y>
    </cdr:to>
    <cdr:sp macro="" textlink="">
      <cdr:nvSpPr>
        <cdr:cNvPr id="81921" name="Line 1">
          <a:extLst xmlns:a="http://schemas.openxmlformats.org/drawingml/2006/main">
            <a:ext uri="{FF2B5EF4-FFF2-40B4-BE49-F238E27FC236}">
              <a16:creationId xmlns:a16="http://schemas.microsoft.com/office/drawing/2014/main" id="{817974AE-D312-44CA-A714-4AD753F3FCF7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6457" y="3574161"/>
          <a:ext cx="8257370" cy="2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21"/>
  <sheetViews>
    <sheetView tabSelected="1" workbookViewId="0" xr3:uid="{AEA406A1-0E4B-5B11-9CD5-51D6E497D94C}">
      <pane xSplit="1" ySplit="8" topLeftCell="AB9" activePane="bottomRight" state="frozen"/>
      <selection pane="bottomRight" activeCell="AN3" sqref="AN3"/>
      <selection pane="bottomLeft" activeCell="A9" sqref="A9"/>
      <selection pane="topRight" activeCell="B1" sqref="B1"/>
    </sheetView>
  </sheetViews>
  <sheetFormatPr defaultRowHeight="12.75"/>
  <cols>
    <col min="1" max="1" width="12.7109375" customWidth="1"/>
    <col min="9" max="18" width="7.7109375" customWidth="1"/>
  </cols>
  <sheetData>
    <row r="1" spans="1:36">
      <c r="A1" s="79" t="s">
        <v>0</v>
      </c>
      <c r="B1" s="79"/>
      <c r="C1" s="79"/>
      <c r="D1" s="79"/>
      <c r="E1" s="30" t="s">
        <v>1</v>
      </c>
      <c r="F1" s="31" t="s">
        <v>2</v>
      </c>
      <c r="G1" s="32" t="s">
        <v>3</v>
      </c>
      <c r="H1" s="3"/>
      <c r="M1" s="3"/>
      <c r="N1" s="3"/>
      <c r="O1" s="3"/>
      <c r="P1" s="3"/>
    </row>
    <row r="2" spans="1:36">
      <c r="A2" s="4"/>
      <c r="B2" s="4"/>
      <c r="C2" s="5"/>
      <c r="D2" s="4"/>
      <c r="E2" s="4"/>
      <c r="F2" s="1"/>
      <c r="G2" s="2"/>
      <c r="H2" s="3"/>
      <c r="M2" s="3"/>
      <c r="N2" s="3"/>
      <c r="O2" s="3"/>
      <c r="P2" s="3"/>
      <c r="U2" s="3"/>
      <c r="V2" s="3"/>
      <c r="X2" s="3"/>
      <c r="Y2" s="6"/>
      <c r="Z2" s="7"/>
      <c r="AA2" s="7"/>
    </row>
    <row r="4" spans="1:36">
      <c r="B4" s="4" t="s">
        <v>4</v>
      </c>
      <c r="C4" s="8" t="s">
        <v>5</v>
      </c>
      <c r="D4" s="4" t="s">
        <v>6</v>
      </c>
      <c r="E4" s="4" t="s">
        <v>7</v>
      </c>
      <c r="F4" s="9" t="s">
        <v>8</v>
      </c>
      <c r="G4" s="2" t="s">
        <v>9</v>
      </c>
      <c r="H4" s="4" t="s">
        <v>10</v>
      </c>
      <c r="I4" s="3"/>
      <c r="J4" s="82" t="s">
        <v>11</v>
      </c>
      <c r="K4" s="82"/>
      <c r="L4" s="82"/>
      <c r="M4" s="82"/>
    </row>
    <row r="5" spans="1:36">
      <c r="C5" s="8" t="s">
        <v>12</v>
      </c>
      <c r="D5" s="4" t="s">
        <v>13</v>
      </c>
      <c r="E5" s="4" t="s">
        <v>14</v>
      </c>
      <c r="F5" s="2" t="s">
        <v>15</v>
      </c>
      <c r="G5" s="2" t="s">
        <v>16</v>
      </c>
      <c r="N5" s="4" t="s">
        <v>17</v>
      </c>
      <c r="O5" s="78" t="s">
        <v>18</v>
      </c>
      <c r="P5" s="78" t="s">
        <v>19</v>
      </c>
      <c r="Q5" s="4" t="s">
        <v>20</v>
      </c>
      <c r="R5" s="20" t="s">
        <v>21</v>
      </c>
      <c r="S5" s="37"/>
      <c r="T5" s="37"/>
      <c r="U5" s="4" t="s">
        <v>22</v>
      </c>
      <c r="V5" s="4" t="s">
        <v>23</v>
      </c>
      <c r="W5" s="5" t="s">
        <v>24</v>
      </c>
      <c r="X5" s="4" t="s">
        <v>24</v>
      </c>
      <c r="Y5" s="10" t="s">
        <v>24</v>
      </c>
      <c r="Z5" s="4" t="s">
        <v>24</v>
      </c>
      <c r="AA5" s="4" t="s">
        <v>25</v>
      </c>
      <c r="AB5" s="4" t="s">
        <v>26</v>
      </c>
      <c r="AC5" s="4" t="s">
        <v>27</v>
      </c>
      <c r="AD5" s="11" t="s">
        <v>28</v>
      </c>
      <c r="AE5" s="4" t="s">
        <v>29</v>
      </c>
      <c r="AF5" s="11" t="s">
        <v>30</v>
      </c>
      <c r="AG5" s="4" t="s">
        <v>31</v>
      </c>
      <c r="AJ5" s="8" t="s">
        <v>32</v>
      </c>
    </row>
    <row r="6" spans="1:36">
      <c r="L6" s="25" t="s">
        <v>33</v>
      </c>
      <c r="M6" s="20" t="s">
        <v>34</v>
      </c>
      <c r="P6" s="77" t="s">
        <v>35</v>
      </c>
      <c r="Q6" s="20" t="s">
        <v>36</v>
      </c>
      <c r="R6" s="20" t="s">
        <v>37</v>
      </c>
      <c r="S6" s="60" t="s">
        <v>38</v>
      </c>
      <c r="T6" s="70" t="s">
        <v>39</v>
      </c>
      <c r="U6" s="77" t="s">
        <v>40</v>
      </c>
      <c r="AE6" s="77" t="s">
        <v>41</v>
      </c>
      <c r="AF6" t="s">
        <v>42</v>
      </c>
    </row>
    <row r="7" spans="1:36">
      <c r="A7" s="20" t="s">
        <v>43</v>
      </c>
      <c r="B7" s="20" t="s">
        <v>44</v>
      </c>
      <c r="C7" s="23" t="s">
        <v>45</v>
      </c>
      <c r="D7" s="20" t="s">
        <v>46</v>
      </c>
      <c r="E7" s="20" t="s">
        <v>47</v>
      </c>
      <c r="F7" s="58" t="s">
        <v>48</v>
      </c>
      <c r="G7" s="58" t="s">
        <v>49</v>
      </c>
      <c r="H7" s="20" t="s">
        <v>50</v>
      </c>
      <c r="I7" s="58" t="s">
        <v>51</v>
      </c>
      <c r="J7" s="59" t="s">
        <v>52</v>
      </c>
      <c r="K7" s="67" t="s">
        <v>53</v>
      </c>
      <c r="L7" s="67" t="s">
        <v>54</v>
      </c>
      <c r="M7" s="20" t="s">
        <v>55</v>
      </c>
      <c r="N7" s="20" t="s">
        <v>56</v>
      </c>
      <c r="O7" s="20" t="s">
        <v>57</v>
      </c>
      <c r="P7" s="73" t="s">
        <v>58</v>
      </c>
      <c r="Q7" s="20" t="s">
        <v>59</v>
      </c>
      <c r="R7" s="20" t="s">
        <v>36</v>
      </c>
      <c r="S7" s="73" t="s">
        <v>60</v>
      </c>
      <c r="T7" s="71" t="s">
        <v>61</v>
      </c>
      <c r="U7" s="78" t="s">
        <v>62</v>
      </c>
      <c r="V7" s="4" t="s">
        <v>63</v>
      </c>
      <c r="W7" s="5" t="s">
        <v>64</v>
      </c>
      <c r="X7" s="4" t="s">
        <v>65</v>
      </c>
      <c r="Y7" s="10" t="s">
        <v>66</v>
      </c>
      <c r="Z7" s="4" t="s">
        <v>67</v>
      </c>
      <c r="AA7" s="4" t="s">
        <v>68</v>
      </c>
      <c r="AB7" s="4" t="s">
        <v>69</v>
      </c>
      <c r="AC7" s="4" t="s">
        <v>35</v>
      </c>
      <c r="AD7" s="4" t="s">
        <v>70</v>
      </c>
    </row>
    <row r="8" spans="1:36">
      <c r="A8" s="37"/>
      <c r="B8" s="20" t="s">
        <v>71</v>
      </c>
      <c r="C8" s="23" t="s">
        <v>71</v>
      </c>
      <c r="D8" s="20" t="s">
        <v>72</v>
      </c>
      <c r="E8" s="20" t="s">
        <v>73</v>
      </c>
      <c r="F8" s="58" t="s">
        <v>72</v>
      </c>
      <c r="G8" s="58" t="s">
        <v>73</v>
      </c>
      <c r="H8" s="20" t="s">
        <v>71</v>
      </c>
      <c r="I8" s="37"/>
      <c r="J8" s="59" t="s">
        <v>74</v>
      </c>
      <c r="K8" s="67"/>
      <c r="L8" s="67" t="s">
        <v>75</v>
      </c>
      <c r="M8" s="20" t="s">
        <v>76</v>
      </c>
      <c r="N8" s="20" t="s">
        <v>77</v>
      </c>
      <c r="O8" s="20" t="s">
        <v>76</v>
      </c>
      <c r="P8" s="73" t="s">
        <v>78</v>
      </c>
      <c r="Q8" s="20" t="s">
        <v>79</v>
      </c>
      <c r="R8" s="20" t="s">
        <v>79</v>
      </c>
      <c r="S8" s="37"/>
      <c r="T8" s="25" t="s">
        <v>58</v>
      </c>
      <c r="U8" s="4" t="s">
        <v>71</v>
      </c>
      <c r="V8" s="4" t="s">
        <v>80</v>
      </c>
      <c r="W8" s="5" t="s">
        <v>71</v>
      </c>
      <c r="X8" s="4" t="s">
        <v>81</v>
      </c>
      <c r="Z8" s="4" t="s">
        <v>82</v>
      </c>
      <c r="AC8" s="4" t="s">
        <v>83</v>
      </c>
      <c r="AD8" s="4" t="s">
        <v>84</v>
      </c>
      <c r="AE8" s="4" t="s">
        <v>85</v>
      </c>
      <c r="AF8" s="4" t="s">
        <v>86</v>
      </c>
      <c r="AG8" s="4" t="s">
        <v>87</v>
      </c>
      <c r="AH8" s="4" t="s">
        <v>88</v>
      </c>
      <c r="AI8" s="13" t="s">
        <v>89</v>
      </c>
      <c r="AJ8" s="5" t="s">
        <v>90</v>
      </c>
    </row>
    <row r="9" spans="1:36">
      <c r="A9" s="73" t="s">
        <v>91</v>
      </c>
      <c r="B9" s="73" t="s">
        <v>92</v>
      </c>
      <c r="C9" s="40">
        <v>1957</v>
      </c>
      <c r="D9" s="78" t="s">
        <v>93</v>
      </c>
      <c r="E9" s="3"/>
    </row>
    <row r="10" spans="1:36">
      <c r="A10" s="4">
        <v>7</v>
      </c>
      <c r="B10">
        <v>95</v>
      </c>
      <c r="C10" s="14">
        <v>12.5</v>
      </c>
      <c r="D10" s="3">
        <v>279</v>
      </c>
      <c r="E10" s="3">
        <v>209</v>
      </c>
      <c r="F10" s="1">
        <v>20.6</v>
      </c>
      <c r="G10" s="1">
        <f>22*((F10+8)/10)^0.3</f>
        <v>30.153136294796845</v>
      </c>
      <c r="H10" s="3">
        <v>1420</v>
      </c>
      <c r="I10" s="1">
        <f>(H10/B10)</f>
        <v>14.947368421052632</v>
      </c>
      <c r="J10" s="15">
        <f t="shared" ref="J10:J55" si="0">SQRT((64*AC10*H10*H10)/(PI()^3*((B10^4-(B10-2*C10)^4)*E10+(B10-2*C10)^4*G10*0.8/1.35)))</f>
        <v>0.57366865081705976</v>
      </c>
      <c r="K10" s="29">
        <f>B10/C10</f>
        <v>7.6</v>
      </c>
      <c r="L10" s="68">
        <f>K10/(90*235/D10)</f>
        <v>0.10025531914893616</v>
      </c>
      <c r="M10" s="3">
        <v>947</v>
      </c>
      <c r="N10" s="3">
        <f>ROUND((0.85*F10*(B10-2*C10)^2+D10*(B10*B10-(B10-2*C10)^2))*PI()/4000,0)</f>
        <v>971</v>
      </c>
      <c r="O10" s="3">
        <f>ROUND((0.85*F10+6*C10*D10/(B10-2*C10))*PI()*(B10-2*C10)^2/4000,0)</f>
        <v>1218</v>
      </c>
      <c r="P10" s="28">
        <f>PI()*((B10*B10-(B10-2*C10)^2)*D10+(B10-2*C10)^2*F10)/4000</f>
        <v>983.17320191337672</v>
      </c>
      <c r="Q10" s="16">
        <f t="shared" ref="Q10:Q55" si="1">0.00025*PI()*((B10*B10-(B10-2*C10)^2)*D10*AH10+F10*(B10-2*C10)^2*(1+AG10*C10*D10/(B10*F10)))</f>
        <v>983.17320191337683</v>
      </c>
      <c r="R10" s="16">
        <f t="shared" ref="R10:R55" si="2">AI10*Q10</f>
        <v>884.56406221050418</v>
      </c>
      <c r="S10" s="14">
        <f>M10/R10</f>
        <v>1.0705838507993077</v>
      </c>
      <c r="T10" s="72">
        <f>(PI()*(B10-C10)*C10*D10)/(1000*P10)</f>
        <v>0.91936508190107957</v>
      </c>
      <c r="X10" s="3">
        <v>290</v>
      </c>
      <c r="Y10" s="17">
        <v>2.1999999999999999E-2</v>
      </c>
      <c r="Z10" s="3">
        <v>4</v>
      </c>
      <c r="AC10" s="16">
        <f>0.00025*PI()*((B10*B10-(B10-2*C10)^2)*D10+F10*(B10-2*C10)^2)</f>
        <v>983.17320191337683</v>
      </c>
      <c r="AD10" s="3">
        <f t="shared" ref="AD10:AD55" si="3">SQRT((64*AC10*H10*H10)/(PI()^3*((B10^4-(B10-2*C10)^4)*E10+(B10-2*C10)^4*G10*0.6)))</f>
        <v>0.57354498014866995</v>
      </c>
      <c r="AE10" s="3">
        <f>IF(AD10&gt;0.5,0,AJ10)</f>
        <v>0</v>
      </c>
      <c r="AF10" s="3">
        <f>IF((0.25*(3+2*AD10))&gt;1,1,(0.25*(3+2*AD10)))</f>
        <v>1</v>
      </c>
      <c r="AG10" s="3">
        <f>AE10</f>
        <v>0</v>
      </c>
      <c r="AH10" s="3">
        <f>AF10</f>
        <v>1</v>
      </c>
      <c r="AI10" s="15">
        <f>IF(J10&lt;0.2,1,1/(0.5*(1+0.21*(J10-0.2)+J10*J10)+SQRT((0.5*(1+0.21*(J10-0.2)+J10*J10))^2-J10*J10)))</f>
        <v>0.89970318606023125</v>
      </c>
      <c r="AJ10" s="14">
        <f>IF((4.9-18.5*AD10+17*AD10*AD10)&lt;0,0,(4.9-18.5*AD10+17*AD10*AD10))</f>
        <v>0</v>
      </c>
    </row>
    <row r="11" spans="1:36">
      <c r="A11" s="4">
        <v>8</v>
      </c>
      <c r="B11" s="3">
        <v>95</v>
      </c>
      <c r="C11" s="14">
        <v>12.75</v>
      </c>
      <c r="D11" s="3">
        <v>277</v>
      </c>
      <c r="E11" s="3">
        <v>209</v>
      </c>
      <c r="F11" s="1">
        <v>20.6</v>
      </c>
      <c r="G11" s="1">
        <f t="shared" ref="G11:G73" si="4">22*((F11+8)/10)^0.3</f>
        <v>30.153136294796845</v>
      </c>
      <c r="H11" s="3">
        <v>1420</v>
      </c>
      <c r="I11" s="1">
        <f t="shared" ref="I11:I84" si="5">(H11/B11)</f>
        <v>14.947368421052632</v>
      </c>
      <c r="J11" s="15">
        <f t="shared" si="0"/>
        <v>0.57289130983690506</v>
      </c>
      <c r="K11" s="29">
        <f t="shared" ref="K11:K73" si="6">B11/C11</f>
        <v>7.4509803921568629</v>
      </c>
      <c r="L11" s="68">
        <f t="shared" ref="L11:L73" si="7">K11/(90*235/D11)</f>
        <v>9.758494414314188E-2</v>
      </c>
      <c r="M11" s="3">
        <v>938</v>
      </c>
      <c r="N11" s="3">
        <f t="shared" ref="N11:N84" si="8">ROUND((0.85*F11*(B11-2*C11)^2+D11*(B11*B11-(B11-2*C11)^2))*PI()/4000,0)</f>
        <v>979</v>
      </c>
      <c r="O11" s="3">
        <f t="shared" ref="O11:O84" si="9">ROUND((0.85*F11+6*C11*D11/(B11-2*C11))*PI()*(B11-2*C11)^2/4000,0)</f>
        <v>1223</v>
      </c>
      <c r="P11" s="28">
        <f t="shared" ref="P11:P73" si="10">PI()*((B11*B11-(B11-2*C11)^2)*D11+(B11-2*C11)^2*F11)/4000</f>
        <v>990.73964927973134</v>
      </c>
      <c r="Q11" s="16">
        <f t="shared" si="1"/>
        <v>990.73964927973134</v>
      </c>
      <c r="R11" s="16">
        <f t="shared" si="2"/>
        <v>891.64763870895945</v>
      </c>
      <c r="S11" s="14">
        <f t="shared" ref="S11:S25" si="11">M11/R11</f>
        <v>1.0519850659372074</v>
      </c>
      <c r="T11" s="72">
        <f t="shared" ref="T11:T73" si="12">(PI()*(B11-C11)*C11*D11)/(1000*P11)</f>
        <v>0.92111995182682394</v>
      </c>
      <c r="X11" s="3">
        <v>290</v>
      </c>
      <c r="Y11" s="17">
        <v>2.1999999999999999E-2</v>
      </c>
      <c r="Z11" s="3">
        <v>4</v>
      </c>
      <c r="AC11" s="16">
        <f t="shared" ref="AC11:AC84" si="13">0.00025*PI()*((B11*B11-(B11-2*C11)^2)*D11+F11*(B11-2*C11)^2)</f>
        <v>990.73964927973134</v>
      </c>
      <c r="AD11" s="3">
        <f t="shared" si="3"/>
        <v>0.57277253539898931</v>
      </c>
      <c r="AE11" s="3">
        <f t="shared" ref="AE11:AE25" si="14">IF(AD11&gt;0.5,0,AJ11)</f>
        <v>0</v>
      </c>
      <c r="AF11" s="3">
        <f t="shared" ref="AF11:AF25" si="15">IF((0.25*(3+2*AD11))&gt;1,1,(0.25*(3+2*AD11)))</f>
        <v>1</v>
      </c>
      <c r="AG11" s="3">
        <f t="shared" ref="AG11:AG84" si="16">AE11</f>
        <v>0</v>
      </c>
      <c r="AH11" s="3">
        <f t="shared" ref="AH11:AH84" si="17">AF11</f>
        <v>1</v>
      </c>
      <c r="AI11" s="15">
        <f t="shared" ref="AI11:AI25" si="18">IF(J11&lt;0.2,1,1/(0.5*(1+0.21*(J11-0.2)+J11*J11)+SQRT((0.5*(1+0.21*(J11-0.2)+J11*J11))^2-J11*J11)))</f>
        <v>0.89998178568626797</v>
      </c>
      <c r="AJ11" s="14">
        <f t="shared" ref="AJ11:AJ25" si="19">IF((4.9-18.5*AD11+17*AD11*AD11)&lt;0,0,(4.9-18.5*AD11+17*AD11*AD11))</f>
        <v>0</v>
      </c>
    </row>
    <row r="12" spans="1:36">
      <c r="A12" s="4">
        <v>9</v>
      </c>
      <c r="B12" s="3">
        <v>95</v>
      </c>
      <c r="C12" s="14">
        <v>12.4</v>
      </c>
      <c r="D12" s="3">
        <v>277</v>
      </c>
      <c r="E12" s="3">
        <v>209</v>
      </c>
      <c r="F12" s="1">
        <v>20.6</v>
      </c>
      <c r="G12" s="1">
        <f t="shared" si="4"/>
        <v>30.153136294796845</v>
      </c>
      <c r="H12" s="3">
        <v>1420</v>
      </c>
      <c r="I12" s="1">
        <f t="shared" si="5"/>
        <v>14.947368421052632</v>
      </c>
      <c r="J12" s="15">
        <f t="shared" si="0"/>
        <v>0.57133134047208245</v>
      </c>
      <c r="K12" s="29">
        <f t="shared" si="6"/>
        <v>7.661290322580645</v>
      </c>
      <c r="L12" s="68">
        <f t="shared" si="7"/>
        <v>0.10033935788911766</v>
      </c>
      <c r="M12" s="3">
        <v>907</v>
      </c>
      <c r="N12" s="3">
        <f t="shared" si="8"/>
        <v>959</v>
      </c>
      <c r="O12" s="3">
        <f t="shared" si="9"/>
        <v>1204</v>
      </c>
      <c r="P12" s="28">
        <f t="shared" si="10"/>
        <v>971.04708152712101</v>
      </c>
      <c r="Q12" s="16">
        <f t="shared" si="1"/>
        <v>971.04708152712101</v>
      </c>
      <c r="R12" s="16">
        <f t="shared" si="2"/>
        <v>874.46628809290621</v>
      </c>
      <c r="S12" s="14">
        <f t="shared" si="11"/>
        <v>1.0372040779045302</v>
      </c>
      <c r="T12" s="72">
        <f t="shared" si="12"/>
        <v>0.91789094786559433</v>
      </c>
      <c r="X12" s="3">
        <v>290</v>
      </c>
      <c r="Y12" s="17">
        <v>2.1999999999999999E-2</v>
      </c>
      <c r="Z12" s="3">
        <v>4</v>
      </c>
      <c r="AC12" s="16">
        <f t="shared" si="13"/>
        <v>971.04708152712101</v>
      </c>
      <c r="AD12" s="3">
        <f t="shared" si="3"/>
        <v>0.57120623067589238</v>
      </c>
      <c r="AE12" s="3">
        <f t="shared" si="14"/>
        <v>0</v>
      </c>
      <c r="AF12" s="3">
        <f t="shared" si="15"/>
        <v>1</v>
      </c>
      <c r="AG12" s="3">
        <f t="shared" si="16"/>
        <v>0</v>
      </c>
      <c r="AH12" s="3">
        <f t="shared" si="17"/>
        <v>1</v>
      </c>
      <c r="AI12" s="15">
        <f t="shared" si="18"/>
        <v>0.90053953585615376</v>
      </c>
      <c r="AJ12" s="14">
        <f t="shared" si="19"/>
        <v>0</v>
      </c>
    </row>
    <row r="13" spans="1:36">
      <c r="A13" s="4">
        <v>10</v>
      </c>
      <c r="B13" s="3">
        <v>95</v>
      </c>
      <c r="C13" s="14">
        <v>12.6</v>
      </c>
      <c r="D13" s="3">
        <v>279</v>
      </c>
      <c r="E13" s="3">
        <v>209</v>
      </c>
      <c r="F13" s="1">
        <v>20.6</v>
      </c>
      <c r="G13" s="1">
        <f t="shared" si="4"/>
        <v>30.153136294796845</v>
      </c>
      <c r="H13" s="3">
        <v>860</v>
      </c>
      <c r="I13" s="1">
        <f t="shared" si="5"/>
        <v>9.0526315789473681</v>
      </c>
      <c r="J13" s="15">
        <f t="shared" si="0"/>
        <v>0.34770489190127446</v>
      </c>
      <c r="K13" s="29">
        <f t="shared" si="6"/>
        <v>7.5396825396825395</v>
      </c>
      <c r="L13" s="68">
        <f t="shared" si="7"/>
        <v>9.9459642012833499E-2</v>
      </c>
      <c r="M13" s="3">
        <v>1018</v>
      </c>
      <c r="N13" s="3">
        <f t="shared" si="8"/>
        <v>977</v>
      </c>
      <c r="O13" s="3">
        <f t="shared" si="9"/>
        <v>1223</v>
      </c>
      <c r="P13" s="28">
        <f t="shared" si="10"/>
        <v>988.84759682977312</v>
      </c>
      <c r="Q13" s="16">
        <f t="shared" si="1"/>
        <v>993.60552791511873</v>
      </c>
      <c r="R13" s="16">
        <f t="shared" si="2"/>
        <v>959.89412154642775</v>
      </c>
      <c r="S13" s="14">
        <f t="shared" si="11"/>
        <v>1.0605336329802306</v>
      </c>
      <c r="T13" s="72">
        <f t="shared" si="12"/>
        <v>0.92028526906118668</v>
      </c>
      <c r="X13" s="3">
        <v>290</v>
      </c>
      <c r="Y13" s="17">
        <v>2.1999999999999999E-2</v>
      </c>
      <c r="Z13" s="3">
        <v>4</v>
      </c>
      <c r="AC13" s="16">
        <f t="shared" si="13"/>
        <v>988.84759682977312</v>
      </c>
      <c r="AD13" s="3">
        <f t="shared" si="3"/>
        <v>0.34763109673374842</v>
      </c>
      <c r="AE13" s="3">
        <f t="shared" si="14"/>
        <v>0.52323016050290372</v>
      </c>
      <c r="AF13" s="3">
        <f t="shared" si="15"/>
        <v>0.92381554836687418</v>
      </c>
      <c r="AG13" s="3">
        <f t="shared" si="16"/>
        <v>0.52323016050290372</v>
      </c>
      <c r="AH13" s="3">
        <f t="shared" si="17"/>
        <v>0.92381554836687418</v>
      </c>
      <c r="AI13" s="15">
        <f t="shared" si="18"/>
        <v>0.96607163967834642</v>
      </c>
      <c r="AJ13" s="14">
        <f t="shared" si="19"/>
        <v>0.52323016050290372</v>
      </c>
    </row>
    <row r="14" spans="1:36">
      <c r="A14" s="4">
        <v>11</v>
      </c>
      <c r="B14" s="3">
        <v>95</v>
      </c>
      <c r="C14" s="14">
        <v>12.7</v>
      </c>
      <c r="D14" s="3">
        <v>277</v>
      </c>
      <c r="E14" s="3">
        <v>209</v>
      </c>
      <c r="F14" s="1">
        <v>20.6</v>
      </c>
      <c r="G14" s="1">
        <f t="shared" si="4"/>
        <v>30.153136294796845</v>
      </c>
      <c r="H14" s="3">
        <v>860</v>
      </c>
      <c r="I14" s="1">
        <f t="shared" si="5"/>
        <v>9.0526315789473681</v>
      </c>
      <c r="J14" s="15">
        <f t="shared" si="0"/>
        <v>0.34682670288918122</v>
      </c>
      <c r="K14" s="29">
        <f t="shared" si="6"/>
        <v>7.4803149606299213</v>
      </c>
      <c r="L14" s="68">
        <f t="shared" si="7"/>
        <v>9.7969136836618814E-2</v>
      </c>
      <c r="M14" s="3">
        <v>1008</v>
      </c>
      <c r="N14" s="3">
        <f t="shared" si="8"/>
        <v>976</v>
      </c>
      <c r="O14" s="3">
        <f t="shared" si="9"/>
        <v>1220</v>
      </c>
      <c r="P14" s="28">
        <f t="shared" si="10"/>
        <v>987.9385078804188</v>
      </c>
      <c r="Q14" s="16">
        <f t="shared" si="1"/>
        <v>992.78811667047285</v>
      </c>
      <c r="R14" s="16">
        <f t="shared" si="2"/>
        <v>959.31858260227227</v>
      </c>
      <c r="S14" s="14">
        <f t="shared" si="11"/>
        <v>1.05074582967597</v>
      </c>
      <c r="T14" s="72">
        <f t="shared" si="12"/>
        <v>0.92066849977076026</v>
      </c>
      <c r="X14" s="3">
        <v>290</v>
      </c>
      <c r="Y14" s="17">
        <v>2.1999999999999999E-2</v>
      </c>
      <c r="Z14" s="3">
        <v>4</v>
      </c>
      <c r="AC14" s="16">
        <f t="shared" si="13"/>
        <v>987.9385078804188</v>
      </c>
      <c r="AD14" s="3">
        <f t="shared" si="3"/>
        <v>0.34675423427421642</v>
      </c>
      <c r="AE14" s="3">
        <f t="shared" si="14"/>
        <v>0.52910114870766556</v>
      </c>
      <c r="AF14" s="3">
        <f t="shared" si="15"/>
        <v>0.92337711713710824</v>
      </c>
      <c r="AG14" s="3">
        <f t="shared" si="16"/>
        <v>0.52910114870766556</v>
      </c>
      <c r="AH14" s="3">
        <f t="shared" si="17"/>
        <v>0.92337711713710824</v>
      </c>
      <c r="AI14" s="15">
        <f t="shared" si="18"/>
        <v>0.96628733411873646</v>
      </c>
      <c r="AJ14" s="14">
        <f t="shared" si="19"/>
        <v>0.52910114870766556</v>
      </c>
    </row>
    <row r="15" spans="1:36">
      <c r="A15" s="4">
        <v>12</v>
      </c>
      <c r="B15" s="3">
        <v>95</v>
      </c>
      <c r="C15" s="14">
        <v>12.7</v>
      </c>
      <c r="D15" s="3">
        <v>277</v>
      </c>
      <c r="E15" s="3">
        <v>209</v>
      </c>
      <c r="F15" s="1">
        <v>20.6</v>
      </c>
      <c r="G15" s="1">
        <f t="shared" si="4"/>
        <v>30.153136294796845</v>
      </c>
      <c r="H15" s="3">
        <v>860</v>
      </c>
      <c r="I15" s="1">
        <f t="shared" si="5"/>
        <v>9.0526315789473681</v>
      </c>
      <c r="J15" s="15">
        <f t="shared" si="0"/>
        <v>0.34682670288918122</v>
      </c>
      <c r="K15" s="29">
        <f t="shared" si="6"/>
        <v>7.4803149606299213</v>
      </c>
      <c r="L15" s="68">
        <f t="shared" si="7"/>
        <v>9.7969136836618814E-2</v>
      </c>
      <c r="M15" s="3">
        <v>1034</v>
      </c>
      <c r="N15" s="3">
        <f t="shared" si="8"/>
        <v>976</v>
      </c>
      <c r="O15" s="3">
        <f t="shared" si="9"/>
        <v>1220</v>
      </c>
      <c r="P15" s="28">
        <f t="shared" si="10"/>
        <v>987.9385078804188</v>
      </c>
      <c r="Q15" s="16">
        <f t="shared" si="1"/>
        <v>992.78811667047285</v>
      </c>
      <c r="R15" s="16">
        <f t="shared" si="2"/>
        <v>959.31858260227227</v>
      </c>
      <c r="S15" s="14">
        <f t="shared" si="11"/>
        <v>1.0778484006795166</v>
      </c>
      <c r="T15" s="72">
        <f t="shared" si="12"/>
        <v>0.92066849977076026</v>
      </c>
      <c r="X15" s="3">
        <v>290</v>
      </c>
      <c r="Y15" s="17">
        <v>2.1999999999999999E-2</v>
      </c>
      <c r="Z15" s="3">
        <v>4</v>
      </c>
      <c r="AC15" s="16">
        <f t="shared" si="13"/>
        <v>987.9385078804188</v>
      </c>
      <c r="AD15" s="3">
        <f t="shared" si="3"/>
        <v>0.34675423427421642</v>
      </c>
      <c r="AE15" s="3">
        <f t="shared" si="14"/>
        <v>0.52910114870766556</v>
      </c>
      <c r="AF15" s="3">
        <f t="shared" si="15"/>
        <v>0.92337711713710824</v>
      </c>
      <c r="AG15" s="3">
        <f t="shared" si="16"/>
        <v>0.52910114870766556</v>
      </c>
      <c r="AH15" s="3">
        <f t="shared" si="17"/>
        <v>0.92337711713710824</v>
      </c>
      <c r="AI15" s="15">
        <f t="shared" si="18"/>
        <v>0.96628733411873646</v>
      </c>
      <c r="AJ15" s="14">
        <f t="shared" si="19"/>
        <v>0.52910114870766556</v>
      </c>
    </row>
    <row r="16" spans="1:36">
      <c r="A16" s="4">
        <v>13</v>
      </c>
      <c r="B16" s="3">
        <v>95</v>
      </c>
      <c r="C16" s="14">
        <v>12.8</v>
      </c>
      <c r="D16" s="3">
        <v>283</v>
      </c>
      <c r="E16" s="3">
        <v>209</v>
      </c>
      <c r="F16" s="1">
        <v>20.6</v>
      </c>
      <c r="G16" s="1">
        <f t="shared" si="4"/>
        <v>30.153136294796845</v>
      </c>
      <c r="H16" s="3">
        <v>1980</v>
      </c>
      <c r="I16" s="1">
        <f t="shared" si="5"/>
        <v>20.842105263157894</v>
      </c>
      <c r="J16" s="15">
        <f t="shared" si="0"/>
        <v>0.80706970501934427</v>
      </c>
      <c r="K16" s="29">
        <f t="shared" si="6"/>
        <v>7.421875</v>
      </c>
      <c r="L16" s="68">
        <f t="shared" si="7"/>
        <v>9.9309249408983447E-2</v>
      </c>
      <c r="M16" s="3">
        <v>886</v>
      </c>
      <c r="N16" s="3">
        <f t="shared" si="8"/>
        <v>1002</v>
      </c>
      <c r="O16" s="3">
        <f t="shared" si="9"/>
        <v>1251</v>
      </c>
      <c r="P16" s="28">
        <f t="shared" si="10"/>
        <v>1013.3695119156686</v>
      </c>
      <c r="Q16" s="16">
        <f t="shared" si="1"/>
        <v>1013.3695119156687</v>
      </c>
      <c r="R16" s="16">
        <f t="shared" si="2"/>
        <v>802.2218257604643</v>
      </c>
      <c r="S16" s="14">
        <f t="shared" si="11"/>
        <v>1.1044326787794865</v>
      </c>
      <c r="T16" s="72">
        <f t="shared" si="12"/>
        <v>0.92310321040065002</v>
      </c>
      <c r="X16" s="3">
        <v>290</v>
      </c>
      <c r="Y16" s="17">
        <v>2.1999999999999999E-2</v>
      </c>
      <c r="Z16" s="3">
        <v>4</v>
      </c>
      <c r="AC16" s="16">
        <f t="shared" si="13"/>
        <v>1013.3695119156687</v>
      </c>
      <c r="AD16" s="3">
        <f t="shared" si="3"/>
        <v>0.80690367862089818</v>
      </c>
      <c r="AE16" s="3">
        <f t="shared" si="14"/>
        <v>0</v>
      </c>
      <c r="AF16" s="3">
        <f t="shared" si="15"/>
        <v>1</v>
      </c>
      <c r="AG16" s="3">
        <f t="shared" si="16"/>
        <v>0</v>
      </c>
      <c r="AH16" s="3">
        <f t="shared" si="17"/>
        <v>1</v>
      </c>
      <c r="AI16" s="15">
        <f t="shared" si="18"/>
        <v>0.79163801192710859</v>
      </c>
      <c r="AJ16" s="14">
        <f t="shared" si="19"/>
        <v>1.040872237236325</v>
      </c>
    </row>
    <row r="17" spans="1:36">
      <c r="A17" s="4">
        <v>14</v>
      </c>
      <c r="B17" s="3">
        <v>95</v>
      </c>
      <c r="C17" s="14">
        <v>12.5</v>
      </c>
      <c r="D17" s="3">
        <v>280</v>
      </c>
      <c r="E17" s="3">
        <v>209</v>
      </c>
      <c r="F17" s="1">
        <v>20.6</v>
      </c>
      <c r="G17" s="1">
        <f t="shared" si="4"/>
        <v>30.153136294796845</v>
      </c>
      <c r="H17" s="3">
        <v>1980</v>
      </c>
      <c r="I17" s="1">
        <f t="shared" si="5"/>
        <v>20.842105263157894</v>
      </c>
      <c r="J17" s="15">
        <f t="shared" si="0"/>
        <v>0.80122101941080082</v>
      </c>
      <c r="K17" s="29">
        <f t="shared" si="6"/>
        <v>7.6</v>
      </c>
      <c r="L17" s="68">
        <f t="shared" si="7"/>
        <v>0.10061465721040187</v>
      </c>
      <c r="M17" s="3">
        <v>907</v>
      </c>
      <c r="N17" s="3">
        <f t="shared" si="8"/>
        <v>975</v>
      </c>
      <c r="O17" s="3">
        <f t="shared" si="9"/>
        <v>1222</v>
      </c>
      <c r="P17" s="28">
        <f t="shared" si="10"/>
        <v>986.41296933739125</v>
      </c>
      <c r="Q17" s="16">
        <f t="shared" si="1"/>
        <v>986.41296933739125</v>
      </c>
      <c r="R17" s="16">
        <f t="shared" si="2"/>
        <v>784.20294882392272</v>
      </c>
      <c r="S17" s="14">
        <f t="shared" si="11"/>
        <v>1.1565883568280855</v>
      </c>
      <c r="T17" s="72">
        <f t="shared" si="12"/>
        <v>0.91962991862668586</v>
      </c>
      <c r="X17" s="3">
        <v>290</v>
      </c>
      <c r="Y17" s="17">
        <v>2.1999999999999999E-2</v>
      </c>
      <c r="Z17" s="3">
        <v>4</v>
      </c>
      <c r="AC17" s="16">
        <f t="shared" si="13"/>
        <v>986.41296933739125</v>
      </c>
      <c r="AD17" s="3">
        <f t="shared" si="3"/>
        <v>0.80104829332779559</v>
      </c>
      <c r="AE17" s="3">
        <f t="shared" si="14"/>
        <v>0</v>
      </c>
      <c r="AF17" s="3">
        <f t="shared" si="15"/>
        <v>1</v>
      </c>
      <c r="AG17" s="3">
        <f t="shared" si="16"/>
        <v>0</v>
      </c>
      <c r="AH17" s="3">
        <f t="shared" si="17"/>
        <v>1</v>
      </c>
      <c r="AI17" s="15">
        <f t="shared" si="18"/>
        <v>0.79500470208811203</v>
      </c>
      <c r="AJ17" s="14">
        <f t="shared" si="19"/>
        <v>0.98913883357313992</v>
      </c>
    </row>
    <row r="18" spans="1:36">
      <c r="A18" s="4">
        <v>15</v>
      </c>
      <c r="B18" s="3">
        <v>95</v>
      </c>
      <c r="C18" s="14">
        <v>12.6</v>
      </c>
      <c r="D18" s="3">
        <v>294</v>
      </c>
      <c r="E18" s="3">
        <v>209</v>
      </c>
      <c r="F18" s="1">
        <v>20.6</v>
      </c>
      <c r="G18" s="1">
        <f t="shared" si="4"/>
        <v>30.153136294796845</v>
      </c>
      <c r="H18" s="3">
        <v>1980</v>
      </c>
      <c r="I18" s="1">
        <f t="shared" si="5"/>
        <v>20.842105263157894</v>
      </c>
      <c r="J18" s="15">
        <f t="shared" si="0"/>
        <v>0.82009496936305593</v>
      </c>
      <c r="K18" s="29">
        <f t="shared" si="6"/>
        <v>7.5396825396825395</v>
      </c>
      <c r="L18" s="68">
        <f t="shared" si="7"/>
        <v>0.10480693459416864</v>
      </c>
      <c r="M18" s="3">
        <v>917</v>
      </c>
      <c r="N18" s="3">
        <f t="shared" si="8"/>
        <v>1026</v>
      </c>
      <c r="O18" s="3">
        <f t="shared" si="9"/>
        <v>1285</v>
      </c>
      <c r="P18" s="28">
        <f t="shared" si="10"/>
        <v>1037.7735041797191</v>
      </c>
      <c r="Q18" s="16">
        <f t="shared" si="1"/>
        <v>1037.7735041797191</v>
      </c>
      <c r="R18" s="16">
        <f t="shared" si="2"/>
        <v>813.6342366799347</v>
      </c>
      <c r="S18" s="14">
        <f t="shared" si="11"/>
        <v>1.1270420523868971</v>
      </c>
      <c r="T18" s="72">
        <f t="shared" si="12"/>
        <v>0.92404342585034183</v>
      </c>
      <c r="X18" s="3">
        <v>290</v>
      </c>
      <c r="Y18" s="17">
        <v>2.1999999999999999E-2</v>
      </c>
      <c r="Z18" s="3">
        <v>4</v>
      </c>
      <c r="AC18" s="16">
        <f t="shared" si="13"/>
        <v>1037.7735041797191</v>
      </c>
      <c r="AD18" s="3">
        <f t="shared" si="3"/>
        <v>0.81992091646054865</v>
      </c>
      <c r="AE18" s="3">
        <f t="shared" si="14"/>
        <v>0</v>
      </c>
      <c r="AF18" s="3">
        <f t="shared" si="15"/>
        <v>1</v>
      </c>
      <c r="AG18" s="3">
        <f t="shared" si="16"/>
        <v>0</v>
      </c>
      <c r="AH18" s="3">
        <f t="shared" si="17"/>
        <v>1</v>
      </c>
      <c r="AI18" s="15">
        <f t="shared" si="18"/>
        <v>0.78401908836846879</v>
      </c>
      <c r="AJ18" s="14">
        <f t="shared" si="19"/>
        <v>1.1600583027214526</v>
      </c>
    </row>
    <row r="19" spans="1:36">
      <c r="A19" s="4">
        <v>41</v>
      </c>
      <c r="B19" s="3">
        <v>95</v>
      </c>
      <c r="C19" s="14">
        <v>3.66</v>
      </c>
      <c r="D19" s="3">
        <v>332</v>
      </c>
      <c r="E19" s="3">
        <v>209</v>
      </c>
      <c r="F19" s="1">
        <v>25.3</v>
      </c>
      <c r="G19" s="1">
        <f t="shared" si="4"/>
        <v>31.561377579197131</v>
      </c>
      <c r="H19" s="3">
        <v>860</v>
      </c>
      <c r="I19" s="1">
        <f t="shared" si="5"/>
        <v>9.0526315789473681</v>
      </c>
      <c r="J19" s="15">
        <f t="shared" si="0"/>
        <v>0.36404196881820672</v>
      </c>
      <c r="K19" s="29">
        <f t="shared" si="6"/>
        <v>25.956284153005463</v>
      </c>
      <c r="L19" s="68">
        <f t="shared" si="7"/>
        <v>0.40744616259091315</v>
      </c>
      <c r="M19" s="3">
        <v>656</v>
      </c>
      <c r="N19" s="3">
        <f t="shared" si="8"/>
        <v>479</v>
      </c>
      <c r="O19" s="3">
        <f t="shared" si="9"/>
        <v>632</v>
      </c>
      <c r="P19" s="28">
        <f t="shared" si="10"/>
        <v>501.44306353035904</v>
      </c>
      <c r="Q19" s="16">
        <f t="shared" si="1"/>
        <v>510.16565694665098</v>
      </c>
      <c r="R19" s="16">
        <f t="shared" si="2"/>
        <v>490.78808897554194</v>
      </c>
      <c r="S19" s="14">
        <f t="shared" si="11"/>
        <v>1.3366257550571714</v>
      </c>
      <c r="T19" s="72">
        <f t="shared" si="12"/>
        <v>0.69535794469515189</v>
      </c>
      <c r="X19" s="3">
        <v>290</v>
      </c>
      <c r="Y19" s="17">
        <v>2.1999999999999999E-2</v>
      </c>
      <c r="Z19" s="3">
        <v>4</v>
      </c>
      <c r="AC19" s="16">
        <f t="shared" si="13"/>
        <v>501.4430635303591</v>
      </c>
      <c r="AD19" s="3">
        <f t="shared" si="3"/>
        <v>0.36360733699066766</v>
      </c>
      <c r="AE19" s="3">
        <f t="shared" si="14"/>
        <v>0.42083928940121318</v>
      </c>
      <c r="AF19" s="3">
        <f t="shared" si="15"/>
        <v>0.9318036684953338</v>
      </c>
      <c r="AG19" s="3">
        <f t="shared" si="16"/>
        <v>0.42083928940121318</v>
      </c>
      <c r="AH19" s="3">
        <f t="shared" si="17"/>
        <v>0.9318036684953338</v>
      </c>
      <c r="AI19" s="15">
        <f t="shared" si="18"/>
        <v>0.96201710619432113</v>
      </c>
      <c r="AJ19" s="14">
        <f t="shared" si="19"/>
        <v>0.42083928940121318</v>
      </c>
    </row>
    <row r="20" spans="1:36">
      <c r="A20" s="4">
        <v>42</v>
      </c>
      <c r="B20" s="3">
        <v>95</v>
      </c>
      <c r="C20" s="14">
        <v>3.68</v>
      </c>
      <c r="D20" s="3">
        <v>392</v>
      </c>
      <c r="E20" s="3">
        <v>209</v>
      </c>
      <c r="F20" s="1">
        <v>25.3</v>
      </c>
      <c r="G20" s="1">
        <f t="shared" si="4"/>
        <v>31.561377579197131</v>
      </c>
      <c r="H20" s="3">
        <v>860</v>
      </c>
      <c r="I20" s="1">
        <f t="shared" si="5"/>
        <v>9.0526315789473681</v>
      </c>
      <c r="J20" s="15">
        <f t="shared" si="0"/>
        <v>0.38624457316011501</v>
      </c>
      <c r="K20" s="29">
        <f t="shared" si="6"/>
        <v>25.815217391304348</v>
      </c>
      <c r="L20" s="68">
        <f t="shared" si="7"/>
        <v>0.47846644053859594</v>
      </c>
      <c r="M20" s="3">
        <v>686</v>
      </c>
      <c r="N20" s="3">
        <f t="shared" si="8"/>
        <v>544</v>
      </c>
      <c r="O20" s="3">
        <f t="shared" si="9"/>
        <v>725</v>
      </c>
      <c r="P20" s="28">
        <f t="shared" si="10"/>
        <v>566.4776833726321</v>
      </c>
      <c r="Q20" s="16">
        <f t="shared" si="1"/>
        <v>569.69062343105736</v>
      </c>
      <c r="R20" s="16">
        <f t="shared" si="2"/>
        <v>544.8350955200051</v>
      </c>
      <c r="S20" s="14">
        <f t="shared" si="11"/>
        <v>1.2590965700277867</v>
      </c>
      <c r="T20" s="72">
        <f t="shared" si="12"/>
        <v>0.73057844710578956</v>
      </c>
      <c r="X20" s="3">
        <v>290</v>
      </c>
      <c r="Y20" s="17">
        <v>2.1999999999999999E-2</v>
      </c>
      <c r="Z20" s="3">
        <v>4</v>
      </c>
      <c r="AC20" s="16">
        <f t="shared" si="13"/>
        <v>566.47768337263221</v>
      </c>
      <c r="AD20" s="3">
        <f t="shared" si="3"/>
        <v>0.3857858986229778</v>
      </c>
      <c r="AE20" s="3">
        <f t="shared" si="14"/>
        <v>0.29308378827266557</v>
      </c>
      <c r="AF20" s="3">
        <f t="shared" si="15"/>
        <v>0.94289294931148893</v>
      </c>
      <c r="AG20" s="3">
        <f t="shared" si="16"/>
        <v>0.29308378827266557</v>
      </c>
      <c r="AH20" s="3">
        <f t="shared" si="17"/>
        <v>0.94289294931148893</v>
      </c>
      <c r="AI20" s="15">
        <f t="shared" si="18"/>
        <v>0.95637012987618486</v>
      </c>
      <c r="AJ20" s="14">
        <f t="shared" si="19"/>
        <v>0.29308378827266557</v>
      </c>
    </row>
    <row r="21" spans="1:36">
      <c r="A21" s="4">
        <v>43</v>
      </c>
      <c r="B21" s="3">
        <v>95</v>
      </c>
      <c r="C21" s="14">
        <v>3.4</v>
      </c>
      <c r="D21" s="3">
        <v>340</v>
      </c>
      <c r="E21" s="3">
        <v>209</v>
      </c>
      <c r="F21" s="1">
        <v>25.3</v>
      </c>
      <c r="G21" s="1">
        <f t="shared" si="4"/>
        <v>31.561377579197131</v>
      </c>
      <c r="H21" s="3">
        <v>860</v>
      </c>
      <c r="I21" s="1">
        <f t="shared" si="5"/>
        <v>9.0526315789473681</v>
      </c>
      <c r="J21" s="15">
        <f t="shared" si="0"/>
        <v>0.36751507550474638</v>
      </c>
      <c r="K21" s="29">
        <f t="shared" si="6"/>
        <v>27.941176470588236</v>
      </c>
      <c r="L21" s="68">
        <f t="shared" si="7"/>
        <v>0.44917257683215134</v>
      </c>
      <c r="M21" s="3">
        <v>656</v>
      </c>
      <c r="N21" s="3">
        <f t="shared" si="8"/>
        <v>464</v>
      </c>
      <c r="O21" s="3">
        <f t="shared" si="9"/>
        <v>612</v>
      </c>
      <c r="P21" s="28">
        <f t="shared" si="10"/>
        <v>487.23994990984909</v>
      </c>
      <c r="Q21" s="16">
        <f t="shared" si="1"/>
        <v>494.86006563560341</v>
      </c>
      <c r="R21" s="16">
        <f t="shared" si="2"/>
        <v>475.63203502066875</v>
      </c>
      <c r="S21" s="14">
        <f t="shared" si="11"/>
        <v>1.3792174447868999</v>
      </c>
      <c r="T21" s="72">
        <f t="shared" si="12"/>
        <v>0.68274777040165124</v>
      </c>
      <c r="X21" s="3">
        <v>290</v>
      </c>
      <c r="Y21" s="17">
        <v>2.1999999999999999E-2</v>
      </c>
      <c r="Z21" s="3">
        <v>4</v>
      </c>
      <c r="AC21" s="16">
        <f t="shared" si="13"/>
        <v>487.23994990984914</v>
      </c>
      <c r="AD21" s="3">
        <f t="shared" si="3"/>
        <v>0.36704389638410495</v>
      </c>
      <c r="AE21" s="3">
        <f t="shared" si="14"/>
        <v>0.39994868873209333</v>
      </c>
      <c r="AF21" s="3">
        <f t="shared" si="15"/>
        <v>0.93352194819205248</v>
      </c>
      <c r="AG21" s="3">
        <f t="shared" si="16"/>
        <v>0.39994868873209333</v>
      </c>
      <c r="AH21" s="3">
        <f t="shared" si="17"/>
        <v>0.93352194819205248</v>
      </c>
      <c r="AI21" s="15">
        <f t="shared" si="18"/>
        <v>0.96114450942765417</v>
      </c>
      <c r="AJ21" s="14">
        <f t="shared" si="19"/>
        <v>0.39994868873209333</v>
      </c>
    </row>
    <row r="22" spans="1:36">
      <c r="A22" s="4">
        <v>44</v>
      </c>
      <c r="B22" s="3">
        <v>95</v>
      </c>
      <c r="C22" s="14">
        <v>3.86</v>
      </c>
      <c r="D22" s="3">
        <v>332</v>
      </c>
      <c r="E22" s="3">
        <v>209</v>
      </c>
      <c r="F22" s="1">
        <v>25.3</v>
      </c>
      <c r="G22" s="1">
        <f t="shared" si="4"/>
        <v>31.561377579197131</v>
      </c>
      <c r="H22" s="3">
        <v>1420</v>
      </c>
      <c r="I22" s="1">
        <f t="shared" si="5"/>
        <v>14.947368421052632</v>
      </c>
      <c r="J22" s="15">
        <f t="shared" si="0"/>
        <v>0.60060757898002359</v>
      </c>
      <c r="K22" s="29">
        <f t="shared" si="6"/>
        <v>24.611398963730572</v>
      </c>
      <c r="L22" s="68">
        <f t="shared" si="7"/>
        <v>0.38633496245666904</v>
      </c>
      <c r="M22" s="3">
        <v>567</v>
      </c>
      <c r="N22" s="3">
        <f t="shared" si="8"/>
        <v>496</v>
      </c>
      <c r="O22" s="3">
        <f t="shared" si="9"/>
        <v>656</v>
      </c>
      <c r="P22" s="28">
        <f t="shared" si="10"/>
        <v>518.30092259447156</v>
      </c>
      <c r="Q22" s="16">
        <f t="shared" si="1"/>
        <v>518.30092259447167</v>
      </c>
      <c r="R22" s="16">
        <f t="shared" si="2"/>
        <v>461.16582490799698</v>
      </c>
      <c r="S22" s="14">
        <f t="shared" si="11"/>
        <v>1.2294926670100002</v>
      </c>
      <c r="T22" s="72">
        <f t="shared" si="12"/>
        <v>0.70794953920527226</v>
      </c>
      <c r="X22" s="3">
        <v>290</v>
      </c>
      <c r="Y22" s="17">
        <v>2.1999999999999999E-2</v>
      </c>
      <c r="Z22" s="3">
        <v>4</v>
      </c>
      <c r="AC22" s="16">
        <f t="shared" si="13"/>
        <v>518.30092259447167</v>
      </c>
      <c r="AD22" s="3">
        <f t="shared" si="3"/>
        <v>0.59992744206827275</v>
      </c>
      <c r="AE22" s="3">
        <f t="shared" si="14"/>
        <v>0</v>
      </c>
      <c r="AF22" s="3">
        <f t="shared" si="15"/>
        <v>1</v>
      </c>
      <c r="AG22" s="3">
        <f t="shared" si="16"/>
        <v>0</v>
      </c>
      <c r="AH22" s="3">
        <f t="shared" si="17"/>
        <v>1</v>
      </c>
      <c r="AI22" s="15">
        <f t="shared" si="18"/>
        <v>0.88976462283633972</v>
      </c>
      <c r="AJ22" s="14">
        <f t="shared" si="19"/>
        <v>0</v>
      </c>
    </row>
    <row r="23" spans="1:36">
      <c r="A23" s="4">
        <v>45</v>
      </c>
      <c r="B23" s="3">
        <v>95</v>
      </c>
      <c r="C23" s="14">
        <v>3.91</v>
      </c>
      <c r="D23" s="3">
        <v>392</v>
      </c>
      <c r="E23" s="3">
        <v>209</v>
      </c>
      <c r="F23" s="1">
        <v>25.3</v>
      </c>
      <c r="G23" s="1">
        <f t="shared" si="4"/>
        <v>31.561377579197131</v>
      </c>
      <c r="H23" s="3">
        <v>1420</v>
      </c>
      <c r="I23" s="1">
        <f t="shared" si="5"/>
        <v>14.947368421052632</v>
      </c>
      <c r="J23" s="15">
        <f t="shared" si="0"/>
        <v>0.63791935544263223</v>
      </c>
      <c r="K23" s="29">
        <f t="shared" si="6"/>
        <v>24.296675191815854</v>
      </c>
      <c r="L23" s="68">
        <f t="shared" si="7"/>
        <v>0.45032135580103139</v>
      </c>
      <c r="M23" s="3">
        <v>606</v>
      </c>
      <c r="N23" s="3">
        <f t="shared" si="8"/>
        <v>567</v>
      </c>
      <c r="O23" s="3">
        <f t="shared" si="9"/>
        <v>758</v>
      </c>
      <c r="P23" s="28">
        <f t="shared" si="10"/>
        <v>589.63827979137864</v>
      </c>
      <c r="Q23" s="16">
        <f t="shared" si="1"/>
        <v>589.63827979137864</v>
      </c>
      <c r="R23" s="16">
        <f t="shared" si="2"/>
        <v>515.95083383367034</v>
      </c>
      <c r="S23" s="14">
        <f t="shared" si="11"/>
        <v>1.1745305177573553</v>
      </c>
      <c r="T23" s="72">
        <f t="shared" si="12"/>
        <v>0.7438711725066286</v>
      </c>
      <c r="X23" s="3">
        <v>290</v>
      </c>
      <c r="Y23" s="17">
        <v>2.1999999999999999E-2</v>
      </c>
      <c r="Z23" s="3">
        <v>4</v>
      </c>
      <c r="AC23" s="16">
        <f t="shared" si="13"/>
        <v>589.63827979137864</v>
      </c>
      <c r="AD23" s="3">
        <f t="shared" si="3"/>
        <v>0.63720627979928235</v>
      </c>
      <c r="AE23" s="3">
        <f t="shared" si="14"/>
        <v>0</v>
      </c>
      <c r="AF23" s="3">
        <f t="shared" si="15"/>
        <v>1</v>
      </c>
      <c r="AG23" s="3">
        <f t="shared" si="16"/>
        <v>0</v>
      </c>
      <c r="AH23" s="3">
        <f t="shared" si="17"/>
        <v>1</v>
      </c>
      <c r="AI23" s="15">
        <f t="shared" si="18"/>
        <v>0.87502940619157243</v>
      </c>
      <c r="AJ23" s="14">
        <f t="shared" si="19"/>
        <v>1.4225154979179422E-2</v>
      </c>
    </row>
    <row r="24" spans="1:36">
      <c r="A24" s="4">
        <v>46</v>
      </c>
      <c r="B24" s="3">
        <v>95</v>
      </c>
      <c r="C24" s="14">
        <v>3.58</v>
      </c>
      <c r="D24" s="3">
        <v>340</v>
      </c>
      <c r="E24" s="3">
        <v>209</v>
      </c>
      <c r="F24" s="1">
        <v>25.3</v>
      </c>
      <c r="G24" s="1">
        <f t="shared" si="4"/>
        <v>31.561377579197131</v>
      </c>
      <c r="H24" s="3">
        <v>1420</v>
      </c>
      <c r="I24" s="1">
        <f t="shared" si="5"/>
        <v>14.947368421052632</v>
      </c>
      <c r="J24" s="15">
        <f t="shared" si="0"/>
        <v>0.60630329390119264</v>
      </c>
      <c r="K24" s="29">
        <f t="shared" si="6"/>
        <v>26.536312849162012</v>
      </c>
      <c r="L24" s="68">
        <f t="shared" si="7"/>
        <v>0.42658848079031131</v>
      </c>
      <c r="M24" s="3">
        <v>576</v>
      </c>
      <c r="N24" s="3">
        <f t="shared" si="8"/>
        <v>480</v>
      </c>
      <c r="O24" s="3">
        <f t="shared" si="9"/>
        <v>634</v>
      </c>
      <c r="P24" s="28">
        <f t="shared" si="10"/>
        <v>502.90387093905991</v>
      </c>
      <c r="Q24" s="16">
        <f t="shared" si="1"/>
        <v>502.90387093905991</v>
      </c>
      <c r="R24" s="16">
        <f t="shared" si="2"/>
        <v>446.37260857860298</v>
      </c>
      <c r="S24" s="14">
        <f t="shared" si="11"/>
        <v>1.2904017606146874</v>
      </c>
      <c r="T24" s="72">
        <f t="shared" si="12"/>
        <v>0.69513323789568604</v>
      </c>
      <c r="X24" s="3">
        <v>290</v>
      </c>
      <c r="Y24" s="17">
        <v>2.1999999999999999E-2</v>
      </c>
      <c r="Z24" s="3">
        <v>4</v>
      </c>
      <c r="AC24" s="16">
        <f t="shared" si="13"/>
        <v>502.90387093905991</v>
      </c>
      <c r="AD24" s="3">
        <f t="shared" si="3"/>
        <v>0.60556361379126078</v>
      </c>
      <c r="AE24" s="3">
        <f t="shared" si="14"/>
        <v>0</v>
      </c>
      <c r="AF24" s="3">
        <f t="shared" si="15"/>
        <v>1</v>
      </c>
      <c r="AG24" s="3">
        <f t="shared" si="16"/>
        <v>0</v>
      </c>
      <c r="AH24" s="3">
        <f t="shared" si="17"/>
        <v>1</v>
      </c>
      <c r="AI24" s="15">
        <f t="shared" si="18"/>
        <v>0.88759032167539786</v>
      </c>
      <c r="AJ24" s="14">
        <f t="shared" si="19"/>
        <v>0</v>
      </c>
    </row>
    <row r="25" spans="1:36">
      <c r="A25" s="4">
        <v>47</v>
      </c>
      <c r="B25" s="3">
        <v>95</v>
      </c>
      <c r="C25" s="14">
        <v>3.76</v>
      </c>
      <c r="D25" s="3">
        <v>332</v>
      </c>
      <c r="E25" s="3">
        <v>209</v>
      </c>
      <c r="F25" s="1">
        <v>25.3</v>
      </c>
      <c r="G25" s="1">
        <f t="shared" si="4"/>
        <v>31.561377579197131</v>
      </c>
      <c r="H25" s="3">
        <v>1980</v>
      </c>
      <c r="I25" s="1">
        <f t="shared" si="5"/>
        <v>20.842105263157894</v>
      </c>
      <c r="J25" s="15">
        <f t="shared" si="0"/>
        <v>0.83778223705927746</v>
      </c>
      <c r="K25" s="29">
        <f t="shared" si="6"/>
        <v>25.26595744680851</v>
      </c>
      <c r="L25" s="68">
        <f t="shared" si="7"/>
        <v>0.39660982847945275</v>
      </c>
      <c r="M25" s="3">
        <v>536</v>
      </c>
      <c r="N25" s="3">
        <f t="shared" si="8"/>
        <v>487</v>
      </c>
      <c r="O25" s="3">
        <f t="shared" si="9"/>
        <v>644</v>
      </c>
      <c r="P25" s="28">
        <f t="shared" si="10"/>
        <v>509.88162832708394</v>
      </c>
      <c r="Q25" s="16">
        <f t="shared" si="1"/>
        <v>509.88162832708394</v>
      </c>
      <c r="R25" s="16">
        <f t="shared" si="2"/>
        <v>394.34871491812532</v>
      </c>
      <c r="S25" s="14">
        <f t="shared" si="11"/>
        <v>1.359203110656223</v>
      </c>
      <c r="T25" s="72">
        <f t="shared" si="12"/>
        <v>0.70176501542303271</v>
      </c>
      <c r="X25" s="3">
        <v>290</v>
      </c>
      <c r="Y25" s="17">
        <v>2.1999999999999999E-2</v>
      </c>
      <c r="Z25" s="3">
        <v>4</v>
      </c>
      <c r="AC25" s="16">
        <f t="shared" si="13"/>
        <v>509.88162832708394</v>
      </c>
      <c r="AD25" s="3">
        <f t="shared" si="3"/>
        <v>0.8368082957251064</v>
      </c>
      <c r="AE25" s="3">
        <f t="shared" si="14"/>
        <v>0</v>
      </c>
      <c r="AF25" s="3">
        <f t="shared" si="15"/>
        <v>1</v>
      </c>
      <c r="AG25" s="3">
        <f t="shared" si="16"/>
        <v>0</v>
      </c>
      <c r="AH25" s="3">
        <f t="shared" si="17"/>
        <v>1</v>
      </c>
      <c r="AI25" s="15">
        <f t="shared" si="18"/>
        <v>0.77341228436093912</v>
      </c>
      <c r="AJ25" s="14">
        <f t="shared" si="19"/>
        <v>1.3232646335896039</v>
      </c>
    </row>
    <row r="26" spans="1:36">
      <c r="A26" s="4">
        <v>48</v>
      </c>
      <c r="B26" s="3">
        <v>95</v>
      </c>
      <c r="C26" s="14">
        <v>3.78</v>
      </c>
      <c r="D26" s="3">
        <v>392</v>
      </c>
      <c r="E26" s="3">
        <v>209</v>
      </c>
      <c r="F26" s="1">
        <v>25.3</v>
      </c>
      <c r="G26" s="1">
        <f t="shared" si="4"/>
        <v>31.561377579197131</v>
      </c>
      <c r="H26" s="3">
        <v>1980</v>
      </c>
      <c r="I26" s="1">
        <f t="shared" si="5"/>
        <v>20.842105263157894</v>
      </c>
      <c r="J26" s="15">
        <f t="shared" si="0"/>
        <v>0.88934143239986096</v>
      </c>
      <c r="K26" s="29">
        <f t="shared" si="6"/>
        <v>25.132275132275133</v>
      </c>
      <c r="L26" s="68">
        <f t="shared" si="7"/>
        <v>0.46580859819630505</v>
      </c>
      <c r="M26" s="3">
        <v>567</v>
      </c>
      <c r="N26" s="3">
        <f t="shared" si="8"/>
        <v>554</v>
      </c>
      <c r="O26" s="3">
        <f t="shared" si="9"/>
        <v>740</v>
      </c>
      <c r="P26" s="28">
        <f t="shared" si="10"/>
        <v>576.56248418886116</v>
      </c>
      <c r="Q26" s="16">
        <f t="shared" si="1"/>
        <v>576.56248418886116</v>
      </c>
      <c r="R26" s="16">
        <f t="shared" si="2"/>
        <v>427.18555951133391</v>
      </c>
      <c r="S26" s="14">
        <f t="shared" ref="S26:S40" si="20">M26/R26</f>
        <v>1.3272920569894793</v>
      </c>
      <c r="T26" s="72">
        <f t="shared" si="12"/>
        <v>0.73649775471423273</v>
      </c>
      <c r="X26" s="3">
        <v>290</v>
      </c>
      <c r="Y26" s="17">
        <v>2.1999999999999999E-2</v>
      </c>
      <c r="Z26" s="3">
        <v>4</v>
      </c>
      <c r="AC26" s="16">
        <f t="shared" si="13"/>
        <v>576.56248418886116</v>
      </c>
      <c r="AD26" s="3">
        <f t="shared" si="3"/>
        <v>0.88831299608062364</v>
      </c>
      <c r="AE26" s="3">
        <f t="shared" ref="AE26:AE40" si="21">IF(AD26&gt;0.5,0,AJ26)</f>
        <v>0</v>
      </c>
      <c r="AF26" s="3">
        <f t="shared" ref="AF26:AF40" si="22">IF((0.25*(3+2*AD26))&gt;1,1,(0.25*(3+2*AD26)))</f>
        <v>1</v>
      </c>
      <c r="AG26" s="3">
        <f t="shared" si="16"/>
        <v>0</v>
      </c>
      <c r="AH26" s="3">
        <f t="shared" si="17"/>
        <v>1</v>
      </c>
      <c r="AI26" s="15">
        <f t="shared" ref="AI26:AI40" si="23">IF(J26&lt;0.2,1,1/(0.5*(1+0.21*(J26-0.2)+J26*J26)+SQRT((0.5*(1+0.21*(J26-0.2)+J26*J26))^2-J26*J26)))</f>
        <v>0.74091806391517356</v>
      </c>
      <c r="AJ26" s="14">
        <f t="shared" ref="AJ26:AJ40" si="24">IF((4.9-18.5*AD26+17*AD26*AD26)&lt;0,0,(4.9-18.5*AD26+17*AD26*AD26))</f>
        <v>1.880909215605941</v>
      </c>
    </row>
    <row r="27" spans="1:36">
      <c r="A27" s="4">
        <v>49</v>
      </c>
      <c r="B27" s="3">
        <v>95</v>
      </c>
      <c r="C27" s="14">
        <v>3.51</v>
      </c>
      <c r="D27" s="3">
        <v>340</v>
      </c>
      <c r="E27" s="3">
        <v>209</v>
      </c>
      <c r="F27" s="1">
        <v>25.3</v>
      </c>
      <c r="G27" s="1">
        <f t="shared" si="4"/>
        <v>31.561377579197131</v>
      </c>
      <c r="H27" s="3">
        <v>1980</v>
      </c>
      <c r="I27" s="1">
        <f t="shared" si="5"/>
        <v>20.842105263157894</v>
      </c>
      <c r="J27" s="15">
        <f t="shared" si="0"/>
        <v>0.84567321182933808</v>
      </c>
      <c r="K27" s="29">
        <f t="shared" si="6"/>
        <v>27.065527065527068</v>
      </c>
      <c r="L27" s="68">
        <f t="shared" si="7"/>
        <v>0.4350959433701751</v>
      </c>
      <c r="M27" s="3">
        <v>488</v>
      </c>
      <c r="N27" s="3">
        <f t="shared" si="8"/>
        <v>474</v>
      </c>
      <c r="O27" s="3">
        <f t="shared" si="9"/>
        <v>626</v>
      </c>
      <c r="P27" s="28">
        <f t="shared" si="10"/>
        <v>496.81995877026924</v>
      </c>
      <c r="Q27" s="16">
        <f t="shared" si="1"/>
        <v>496.8199587702693</v>
      </c>
      <c r="R27" s="16">
        <f t="shared" si="2"/>
        <v>381.84908192984705</v>
      </c>
      <c r="S27" s="14">
        <f>M27/R27</f>
        <v>1.2779918116698652</v>
      </c>
      <c r="T27" s="72">
        <f t="shared" si="12"/>
        <v>0.6904154467605399</v>
      </c>
      <c r="X27" s="3">
        <v>290</v>
      </c>
      <c r="Y27" s="17">
        <v>2.1999999999999999E-2</v>
      </c>
      <c r="Z27" s="3">
        <v>4</v>
      </c>
      <c r="AC27" s="16">
        <f t="shared" si="13"/>
        <v>496.8199587702693</v>
      </c>
      <c r="AD27" s="3">
        <f t="shared" si="3"/>
        <v>0.8446215762274274</v>
      </c>
      <c r="AE27" s="3">
        <f t="shared" si="21"/>
        <v>0</v>
      </c>
      <c r="AF27" s="3">
        <f t="shared" si="22"/>
        <v>1</v>
      </c>
      <c r="AG27" s="3">
        <f t="shared" si="16"/>
        <v>0</v>
      </c>
      <c r="AH27" s="3">
        <f t="shared" si="17"/>
        <v>1</v>
      </c>
      <c r="AI27" s="15">
        <f t="shared" si="23"/>
        <v>0.76858643697608564</v>
      </c>
      <c r="AJ27" s="14">
        <f t="shared" si="24"/>
        <v>1.4020561592839602</v>
      </c>
    </row>
    <row r="28" spans="1:36">
      <c r="A28" s="4">
        <v>63</v>
      </c>
      <c r="B28" s="3">
        <v>216</v>
      </c>
      <c r="C28" s="14">
        <v>4.0599999999999996</v>
      </c>
      <c r="D28" s="3">
        <v>289</v>
      </c>
      <c r="E28" s="3">
        <v>209</v>
      </c>
      <c r="F28" s="1">
        <v>23.2</v>
      </c>
      <c r="G28" s="1">
        <f t="shared" si="4"/>
        <v>30.950599036056349</v>
      </c>
      <c r="H28" s="3">
        <v>2220</v>
      </c>
      <c r="I28" s="1">
        <f t="shared" si="5"/>
        <v>10.277777777777779</v>
      </c>
      <c r="J28" s="15">
        <f t="shared" si="0"/>
        <v>0.40168362631918658</v>
      </c>
      <c r="K28" s="29">
        <f t="shared" si="6"/>
        <v>53.201970443349758</v>
      </c>
      <c r="L28" s="68">
        <f t="shared" si="7"/>
        <v>0.72696782307934193</v>
      </c>
      <c r="M28" s="3">
        <v>1023</v>
      </c>
      <c r="N28" s="3">
        <f t="shared" si="8"/>
        <v>1451</v>
      </c>
      <c r="O28" s="3">
        <f t="shared" si="9"/>
        <v>1819</v>
      </c>
      <c r="P28" s="28">
        <f t="shared" si="10"/>
        <v>1568.6582440348573</v>
      </c>
      <c r="Q28" s="16">
        <f t="shared" si="1"/>
        <v>1569.7401489365766</v>
      </c>
      <c r="R28" s="16">
        <f t="shared" si="2"/>
        <v>1494.9291052292513</v>
      </c>
      <c r="S28" s="14">
        <f t="shared" si="20"/>
        <v>0.68431338745198911</v>
      </c>
      <c r="T28" s="72">
        <f t="shared" si="12"/>
        <v>0.49803325505345458</v>
      </c>
      <c r="X28" s="3">
        <v>290</v>
      </c>
      <c r="Y28" s="17">
        <v>2.1999999999999999E-2</v>
      </c>
      <c r="Z28" s="3">
        <v>4</v>
      </c>
      <c r="AC28" s="16">
        <f t="shared" si="13"/>
        <v>1568.6582440348573</v>
      </c>
      <c r="AD28" s="3">
        <f t="shared" si="3"/>
        <v>0.40081699054758541</v>
      </c>
      <c r="AE28" s="3">
        <f t="shared" si="21"/>
        <v>0.21600809336726456</v>
      </c>
      <c r="AF28" s="3">
        <f t="shared" si="22"/>
        <v>0.95040849527379268</v>
      </c>
      <c r="AG28" s="3">
        <f t="shared" si="16"/>
        <v>0.21600809336726456</v>
      </c>
      <c r="AH28" s="3">
        <f t="shared" si="17"/>
        <v>0.95040849527379268</v>
      </c>
      <c r="AI28" s="15">
        <f t="shared" si="23"/>
        <v>0.95234176576422136</v>
      </c>
      <c r="AJ28" s="14">
        <f t="shared" si="24"/>
        <v>0.21600809336726456</v>
      </c>
    </row>
    <row r="29" spans="1:36">
      <c r="A29" s="4">
        <v>64</v>
      </c>
      <c r="B29" s="3">
        <v>216</v>
      </c>
      <c r="C29" s="14">
        <v>4.1100000000000003</v>
      </c>
      <c r="D29" s="3">
        <v>304</v>
      </c>
      <c r="E29" s="3">
        <v>209</v>
      </c>
      <c r="F29" s="1">
        <v>23.2</v>
      </c>
      <c r="G29" s="1">
        <f t="shared" si="4"/>
        <v>30.950599036056349</v>
      </c>
      <c r="H29" s="3">
        <v>2220</v>
      </c>
      <c r="I29" s="1">
        <f t="shared" si="5"/>
        <v>10.277777777777779</v>
      </c>
      <c r="J29" s="15">
        <f t="shared" si="0"/>
        <v>0.40659447338781735</v>
      </c>
      <c r="K29" s="29">
        <f t="shared" si="6"/>
        <v>52.554744525547441</v>
      </c>
      <c r="L29" s="68">
        <f t="shared" si="7"/>
        <v>0.75539680074545734</v>
      </c>
      <c r="M29" s="3">
        <v>1834</v>
      </c>
      <c r="N29" s="3">
        <f t="shared" si="8"/>
        <v>1500</v>
      </c>
      <c r="O29" s="3">
        <f t="shared" si="9"/>
        <v>1892</v>
      </c>
      <c r="P29" s="28">
        <f t="shared" si="10"/>
        <v>1618.3741965920522</v>
      </c>
      <c r="Q29" s="16">
        <f t="shared" si="1"/>
        <v>1616.9264080747389</v>
      </c>
      <c r="R29" s="16">
        <f t="shared" si="2"/>
        <v>1537.764483169469</v>
      </c>
      <c r="S29" s="14">
        <f t="shared" si="20"/>
        <v>1.1926403685822964</v>
      </c>
      <c r="T29" s="72">
        <f t="shared" si="12"/>
        <v>0.51392150814386295</v>
      </c>
      <c r="X29" s="3">
        <v>290</v>
      </c>
      <c r="Y29" s="17">
        <v>2.1999999999999999E-2</v>
      </c>
      <c r="Z29" s="3">
        <v>4</v>
      </c>
      <c r="AC29" s="16">
        <f t="shared" si="13"/>
        <v>1618.3741965920522</v>
      </c>
      <c r="AD29" s="3">
        <f t="shared" si="3"/>
        <v>0.40572492350488487</v>
      </c>
      <c r="AE29" s="3">
        <f t="shared" si="21"/>
        <v>0.19250504556138948</v>
      </c>
      <c r="AF29" s="3">
        <f t="shared" si="22"/>
        <v>0.95286246175244238</v>
      </c>
      <c r="AG29" s="3">
        <f t="shared" si="16"/>
        <v>0.19250504556138948</v>
      </c>
      <c r="AH29" s="3">
        <f t="shared" si="17"/>
        <v>0.95286246175244238</v>
      </c>
      <c r="AI29" s="15">
        <f t="shared" si="23"/>
        <v>0.9510417267539546</v>
      </c>
      <c r="AJ29" s="14">
        <f t="shared" si="24"/>
        <v>0.19250504556138948</v>
      </c>
    </row>
    <row r="30" spans="1:36">
      <c r="A30" s="4">
        <v>65</v>
      </c>
      <c r="B30" s="3">
        <v>216</v>
      </c>
      <c r="C30" s="14">
        <v>4.04</v>
      </c>
      <c r="D30" s="3">
        <v>293</v>
      </c>
      <c r="E30" s="3">
        <v>209</v>
      </c>
      <c r="F30" s="1">
        <v>30.2</v>
      </c>
      <c r="G30" s="1">
        <f t="shared" si="4"/>
        <v>32.888320019828939</v>
      </c>
      <c r="H30" s="3">
        <v>2220</v>
      </c>
      <c r="I30" s="1">
        <f t="shared" si="5"/>
        <v>10.277777777777779</v>
      </c>
      <c r="J30" s="15">
        <f t="shared" si="0"/>
        <v>0.42787960161378097</v>
      </c>
      <c r="K30" s="29">
        <f t="shared" si="6"/>
        <v>53.465346534653463</v>
      </c>
      <c r="L30" s="68">
        <f t="shared" si="7"/>
        <v>0.74067832315146398</v>
      </c>
      <c r="M30" s="3">
        <v>2289</v>
      </c>
      <c r="N30" s="3">
        <f t="shared" si="8"/>
        <v>1660</v>
      </c>
      <c r="O30" s="3">
        <f t="shared" si="9"/>
        <v>2031</v>
      </c>
      <c r="P30" s="28">
        <f t="shared" si="10"/>
        <v>1813.6203133404219</v>
      </c>
      <c r="Q30" s="16">
        <f t="shared" si="1"/>
        <v>1803.5033526373268</v>
      </c>
      <c r="R30" s="16">
        <f t="shared" si="2"/>
        <v>1704.8439801542754</v>
      </c>
      <c r="S30" s="14">
        <f t="shared" si="20"/>
        <v>1.3426448558611579</v>
      </c>
      <c r="T30" s="72">
        <f t="shared" si="12"/>
        <v>0.43461668763419969</v>
      </c>
      <c r="X30" s="3">
        <v>290</v>
      </c>
      <c r="Y30" s="17">
        <v>2.1999999999999999E-2</v>
      </c>
      <c r="Z30" s="3">
        <v>4</v>
      </c>
      <c r="AC30" s="16">
        <f t="shared" si="13"/>
        <v>1813.6203133404219</v>
      </c>
      <c r="AD30" s="3">
        <f t="shared" si="3"/>
        <v>0.42691626854033699</v>
      </c>
      <c r="AE30" s="3">
        <f t="shared" si="21"/>
        <v>0.1004265378586533</v>
      </c>
      <c r="AF30" s="3">
        <f t="shared" si="22"/>
        <v>0.96345813427016846</v>
      </c>
      <c r="AG30" s="3">
        <f t="shared" si="16"/>
        <v>0.1004265378586533</v>
      </c>
      <c r="AH30" s="3">
        <f t="shared" si="17"/>
        <v>0.96345813427016846</v>
      </c>
      <c r="AI30" s="15">
        <f t="shared" si="23"/>
        <v>0.9452957088553352</v>
      </c>
      <c r="AJ30" s="14">
        <f t="shared" si="24"/>
        <v>0.1004265378586533</v>
      </c>
    </row>
    <row r="31" spans="1:36">
      <c r="A31" s="4">
        <v>66</v>
      </c>
      <c r="B31" s="3">
        <v>216</v>
      </c>
      <c r="C31" s="14">
        <v>4.1100000000000003</v>
      </c>
      <c r="D31" s="3">
        <v>291</v>
      </c>
      <c r="E31" s="3">
        <v>209</v>
      </c>
      <c r="F31" s="1">
        <v>30.2</v>
      </c>
      <c r="G31" s="1">
        <f t="shared" si="4"/>
        <v>32.888320019828939</v>
      </c>
      <c r="H31" s="3">
        <v>2220</v>
      </c>
      <c r="I31" s="1">
        <f t="shared" si="5"/>
        <v>10.277777777777779</v>
      </c>
      <c r="J31" s="15">
        <f t="shared" si="0"/>
        <v>0.4266379186040013</v>
      </c>
      <c r="K31" s="29">
        <f t="shared" si="6"/>
        <v>52.554744525547441</v>
      </c>
      <c r="L31" s="68">
        <f t="shared" si="7"/>
        <v>0.72309364808200016</v>
      </c>
      <c r="M31" s="3">
        <v>2239</v>
      </c>
      <c r="N31" s="3">
        <f t="shared" si="8"/>
        <v>1667</v>
      </c>
      <c r="O31" s="3">
        <f t="shared" si="9"/>
        <v>2041</v>
      </c>
      <c r="P31" s="28">
        <f t="shared" si="10"/>
        <v>1820.1607096346081</v>
      </c>
      <c r="Q31" s="16">
        <f t="shared" si="1"/>
        <v>1810.357384734526</v>
      </c>
      <c r="R31" s="16">
        <f t="shared" si="2"/>
        <v>1711.9392272324053</v>
      </c>
      <c r="S31" s="14">
        <f t="shared" si="20"/>
        <v>1.3078735298446684</v>
      </c>
      <c r="T31" s="72">
        <f t="shared" si="12"/>
        <v>0.43740667792680327</v>
      </c>
      <c r="X31" s="3">
        <v>290</v>
      </c>
      <c r="Y31" s="17">
        <v>2.1999999999999999E-2</v>
      </c>
      <c r="Z31" s="3">
        <v>4</v>
      </c>
      <c r="AC31" s="16">
        <f t="shared" si="13"/>
        <v>1820.1607096346083</v>
      </c>
      <c r="AD31" s="3">
        <f t="shared" si="3"/>
        <v>0.42568890103554646</v>
      </c>
      <c r="AE31" s="3">
        <f t="shared" si="21"/>
        <v>0.10534301874486252</v>
      </c>
      <c r="AF31" s="3">
        <f t="shared" si="22"/>
        <v>0.96284445051777323</v>
      </c>
      <c r="AG31" s="3">
        <f t="shared" si="16"/>
        <v>0.10534301874486252</v>
      </c>
      <c r="AH31" s="3">
        <f t="shared" si="17"/>
        <v>0.96284445051777323</v>
      </c>
      <c r="AI31" s="15">
        <f t="shared" si="23"/>
        <v>0.94563606151359281</v>
      </c>
      <c r="AJ31" s="14">
        <f t="shared" si="24"/>
        <v>0.10534301874486252</v>
      </c>
    </row>
    <row r="32" spans="1:36">
      <c r="A32" s="4">
        <v>69</v>
      </c>
      <c r="B32" s="3">
        <v>216</v>
      </c>
      <c r="C32" s="14">
        <v>6.05</v>
      </c>
      <c r="D32" s="3">
        <v>395</v>
      </c>
      <c r="E32" s="3">
        <v>209</v>
      </c>
      <c r="F32" s="1">
        <v>23.2</v>
      </c>
      <c r="G32" s="1">
        <f t="shared" si="4"/>
        <v>30.950599036056349</v>
      </c>
      <c r="H32" s="3">
        <v>2220</v>
      </c>
      <c r="I32" s="1">
        <f t="shared" si="5"/>
        <v>10.277777777777779</v>
      </c>
      <c r="J32" s="15">
        <f t="shared" si="0"/>
        <v>0.43512046371761792</v>
      </c>
      <c r="K32" s="29">
        <f t="shared" si="6"/>
        <v>35.702479338842977</v>
      </c>
      <c r="L32" s="68">
        <f t="shared" si="7"/>
        <v>0.66678389308950248</v>
      </c>
      <c r="M32" s="3">
        <v>2462</v>
      </c>
      <c r="N32" s="3">
        <f t="shared" si="8"/>
        <v>2220</v>
      </c>
      <c r="O32" s="3">
        <f t="shared" si="9"/>
        <v>2940</v>
      </c>
      <c r="P32" s="28">
        <f t="shared" si="10"/>
        <v>2333.7768091534349</v>
      </c>
      <c r="Q32" s="16">
        <f t="shared" si="1"/>
        <v>2307.9082257835521</v>
      </c>
      <c r="R32" s="16">
        <f t="shared" si="2"/>
        <v>2177.044477544282</v>
      </c>
      <c r="S32" s="14">
        <f t="shared" si="20"/>
        <v>1.1308909971270542</v>
      </c>
      <c r="T32" s="72">
        <f t="shared" si="12"/>
        <v>0.6753966497515993</v>
      </c>
      <c r="X32" s="3">
        <v>290</v>
      </c>
      <c r="Y32" s="17">
        <v>2.1999999999999999E-2</v>
      </c>
      <c r="Z32" s="3">
        <v>4</v>
      </c>
      <c r="AC32" s="16">
        <f t="shared" si="13"/>
        <v>2333.7768091534349</v>
      </c>
      <c r="AD32" s="3">
        <f t="shared" si="3"/>
        <v>0.43443453464060883</v>
      </c>
      <c r="AE32" s="3">
        <f t="shared" si="21"/>
        <v>7.1428312251576642E-2</v>
      </c>
      <c r="AF32" s="3">
        <f t="shared" si="22"/>
        <v>0.96721726732030444</v>
      </c>
      <c r="AG32" s="3">
        <f t="shared" si="16"/>
        <v>7.1428312251576642E-2</v>
      </c>
      <c r="AH32" s="3">
        <f t="shared" si="17"/>
        <v>0.96721726732030444</v>
      </c>
      <c r="AI32" s="15">
        <f t="shared" si="23"/>
        <v>0.94329768108745271</v>
      </c>
      <c r="AJ32" s="14">
        <f t="shared" si="24"/>
        <v>7.1428312251576642E-2</v>
      </c>
    </row>
    <row r="33" spans="1:36">
      <c r="A33" s="4">
        <v>70</v>
      </c>
      <c r="B33" s="3">
        <v>216</v>
      </c>
      <c r="C33" s="14">
        <v>5.97</v>
      </c>
      <c r="D33" s="3">
        <v>399</v>
      </c>
      <c r="E33" s="3">
        <v>209</v>
      </c>
      <c r="F33" s="1">
        <v>23.2</v>
      </c>
      <c r="G33" s="1">
        <f t="shared" si="4"/>
        <v>30.950599036056349</v>
      </c>
      <c r="H33" s="3">
        <v>2220</v>
      </c>
      <c r="I33" s="1">
        <f t="shared" si="5"/>
        <v>10.277777777777779</v>
      </c>
      <c r="J33" s="15">
        <f t="shared" si="0"/>
        <v>0.43661909638424601</v>
      </c>
      <c r="K33" s="29">
        <f t="shared" si="6"/>
        <v>36.180904522613069</v>
      </c>
      <c r="L33" s="68">
        <f t="shared" si="7"/>
        <v>0.68256174489468635</v>
      </c>
      <c r="M33" s="3">
        <v>2421</v>
      </c>
      <c r="N33" s="3">
        <f t="shared" si="8"/>
        <v>2217</v>
      </c>
      <c r="O33" s="3">
        <f t="shared" si="9"/>
        <v>2936</v>
      </c>
      <c r="P33" s="28">
        <f t="shared" si="10"/>
        <v>2330.4729069950431</v>
      </c>
      <c r="Q33" s="16">
        <f t="shared" si="1"/>
        <v>2303.8900484479364</v>
      </c>
      <c r="R33" s="16">
        <f t="shared" si="2"/>
        <v>2172.2948022934602</v>
      </c>
      <c r="S33" s="14">
        <f t="shared" si="20"/>
        <v>1.1144896159784401</v>
      </c>
      <c r="T33" s="72">
        <f t="shared" si="12"/>
        <v>0.67442610705030004</v>
      </c>
      <c r="X33" s="3">
        <v>290</v>
      </c>
      <c r="Y33" s="17">
        <v>2.1999999999999999E-2</v>
      </c>
      <c r="Z33" s="3">
        <v>4</v>
      </c>
      <c r="AC33" s="16">
        <f t="shared" si="13"/>
        <v>2330.4729069950436</v>
      </c>
      <c r="AD33" s="3">
        <f t="shared" si="3"/>
        <v>0.43592291091434882</v>
      </c>
      <c r="AE33" s="3">
        <f t="shared" si="21"/>
        <v>6.5915480505215562E-2</v>
      </c>
      <c r="AF33" s="3">
        <f t="shared" si="22"/>
        <v>0.96796145545717438</v>
      </c>
      <c r="AG33" s="3">
        <f t="shared" si="16"/>
        <v>6.5915480505215562E-2</v>
      </c>
      <c r="AH33" s="3">
        <f t="shared" si="17"/>
        <v>0.96796145545717438</v>
      </c>
      <c r="AI33" s="15">
        <f t="shared" si="23"/>
        <v>0.9428812819244009</v>
      </c>
      <c r="AJ33" s="14">
        <f t="shared" si="24"/>
        <v>6.5915480505215562E-2</v>
      </c>
    </row>
    <row r="34" spans="1:36">
      <c r="A34" s="4">
        <v>71</v>
      </c>
      <c r="B34" s="3">
        <v>216</v>
      </c>
      <c r="C34" s="14">
        <v>6.5</v>
      </c>
      <c r="D34" s="3">
        <v>300</v>
      </c>
      <c r="E34" s="3">
        <v>209</v>
      </c>
      <c r="F34" s="1">
        <v>30.2</v>
      </c>
      <c r="G34" s="1">
        <f t="shared" si="4"/>
        <v>32.888320019828939</v>
      </c>
      <c r="H34" s="3">
        <v>2220</v>
      </c>
      <c r="I34" s="1">
        <f t="shared" si="5"/>
        <v>10.277777777777779</v>
      </c>
      <c r="J34" s="15">
        <f t="shared" si="0"/>
        <v>0.41564867984573511</v>
      </c>
      <c r="K34" s="29">
        <f t="shared" si="6"/>
        <v>33.230769230769234</v>
      </c>
      <c r="L34" s="68">
        <f t="shared" si="7"/>
        <v>0.47135842880523737</v>
      </c>
      <c r="M34" s="3">
        <v>2804</v>
      </c>
      <c r="N34" s="3">
        <f t="shared" si="8"/>
        <v>2114</v>
      </c>
      <c r="O34" s="3">
        <f t="shared" si="9"/>
        <v>2696</v>
      </c>
      <c r="P34" s="28">
        <f t="shared" si="10"/>
        <v>2260.8564208542225</v>
      </c>
      <c r="Q34" s="16">
        <f t="shared" si="1"/>
        <v>2250.2315373073338</v>
      </c>
      <c r="R34" s="16">
        <f t="shared" si="2"/>
        <v>2134.6147875413062</v>
      </c>
      <c r="S34" s="14">
        <f t="shared" si="20"/>
        <v>1.3135859530092104</v>
      </c>
      <c r="T34" s="72">
        <f t="shared" si="12"/>
        <v>0.56766945789633749</v>
      </c>
      <c r="X34" s="3">
        <v>290</v>
      </c>
      <c r="Y34" s="17">
        <v>2.1999999999999999E-2</v>
      </c>
      <c r="Z34" s="3">
        <v>4</v>
      </c>
      <c r="AC34" s="16">
        <f t="shared" si="13"/>
        <v>2260.8564208542225</v>
      </c>
      <c r="AD34" s="3">
        <f t="shared" si="3"/>
        <v>0.41500433076918702</v>
      </c>
      <c r="AE34" s="3">
        <f t="shared" si="21"/>
        <v>0.15030598824211383</v>
      </c>
      <c r="AF34" s="3">
        <f t="shared" si="22"/>
        <v>0.95750216538459354</v>
      </c>
      <c r="AG34" s="3">
        <f t="shared" si="16"/>
        <v>0.15030598824211383</v>
      </c>
      <c r="AH34" s="3">
        <f t="shared" si="17"/>
        <v>0.95750216538459354</v>
      </c>
      <c r="AI34" s="15">
        <f t="shared" si="23"/>
        <v>0.94862006515810526</v>
      </c>
      <c r="AJ34" s="14">
        <f t="shared" si="24"/>
        <v>0.15030598824211383</v>
      </c>
    </row>
    <row r="35" spans="1:36">
      <c r="A35" s="4">
        <v>72</v>
      </c>
      <c r="B35" s="3">
        <v>216</v>
      </c>
      <c r="C35" s="14">
        <v>6.3</v>
      </c>
      <c r="D35" s="3">
        <v>411</v>
      </c>
      <c r="E35" s="3">
        <v>209</v>
      </c>
      <c r="F35" s="1">
        <v>30.2</v>
      </c>
      <c r="G35" s="1">
        <f t="shared" si="4"/>
        <v>32.888320019828939</v>
      </c>
      <c r="H35" s="3">
        <v>2220</v>
      </c>
      <c r="I35" s="1">
        <f t="shared" si="5"/>
        <v>10.277777777777779</v>
      </c>
      <c r="J35" s="15">
        <f t="shared" si="0"/>
        <v>0.45753255838325091</v>
      </c>
      <c r="K35" s="29">
        <f t="shared" si="6"/>
        <v>34.285714285714285</v>
      </c>
      <c r="L35" s="68">
        <f t="shared" si="7"/>
        <v>0.66626139817629171</v>
      </c>
      <c r="M35" s="3">
        <v>2932</v>
      </c>
      <c r="N35" s="3">
        <f t="shared" si="8"/>
        <v>2540</v>
      </c>
      <c r="O35" s="3">
        <f t="shared" si="9"/>
        <v>3316</v>
      </c>
      <c r="P35" s="28">
        <f t="shared" si="10"/>
        <v>2687.1031190848248</v>
      </c>
      <c r="Q35" s="16">
        <f t="shared" si="1"/>
        <v>2650.2608554940998</v>
      </c>
      <c r="R35" s="16">
        <f t="shared" si="2"/>
        <v>2483.1970750563009</v>
      </c>
      <c r="S35" s="14">
        <f t="shared" si="20"/>
        <v>1.1807359268629629</v>
      </c>
      <c r="T35" s="72">
        <f t="shared" si="12"/>
        <v>0.63481377409550044</v>
      </c>
      <c r="X35" s="3">
        <v>290</v>
      </c>
      <c r="Y35" s="17">
        <v>2.1999999999999999E-2</v>
      </c>
      <c r="Z35" s="3">
        <v>4</v>
      </c>
      <c r="AC35" s="16">
        <f t="shared" si="13"/>
        <v>2687.1031190848248</v>
      </c>
      <c r="AD35" s="3">
        <f t="shared" si="3"/>
        <v>0.45680379171560043</v>
      </c>
      <c r="AE35" s="3">
        <f t="shared" si="21"/>
        <v>0</v>
      </c>
      <c r="AF35" s="3">
        <f t="shared" si="22"/>
        <v>0.97840189585780024</v>
      </c>
      <c r="AG35" s="3">
        <f t="shared" si="16"/>
        <v>0</v>
      </c>
      <c r="AH35" s="3">
        <f t="shared" si="17"/>
        <v>0.97840189585780024</v>
      </c>
      <c r="AI35" s="15">
        <f t="shared" si="23"/>
        <v>0.93696326907162031</v>
      </c>
      <c r="AJ35" s="14">
        <f t="shared" si="24"/>
        <v>0</v>
      </c>
    </row>
    <row r="36" spans="1:36">
      <c r="A36" s="4">
        <v>73</v>
      </c>
      <c r="B36" s="3">
        <v>95</v>
      </c>
      <c r="C36" s="14">
        <v>3.86</v>
      </c>
      <c r="D36" s="3">
        <v>337</v>
      </c>
      <c r="E36" s="3">
        <v>209</v>
      </c>
      <c r="F36" s="1">
        <v>24.4</v>
      </c>
      <c r="G36" s="1">
        <f t="shared" si="4"/>
        <v>31.303016049086914</v>
      </c>
      <c r="H36" s="3">
        <v>1980</v>
      </c>
      <c r="I36" s="1">
        <f t="shared" si="5"/>
        <v>20.842105263157894</v>
      </c>
      <c r="J36" s="15">
        <f t="shared" si="0"/>
        <v>0.83820400279805674</v>
      </c>
      <c r="K36" s="29">
        <f t="shared" si="6"/>
        <v>24.611398963730572</v>
      </c>
      <c r="L36" s="68">
        <f t="shared" si="7"/>
        <v>0.39215326008402851</v>
      </c>
      <c r="M36" s="3">
        <v>498</v>
      </c>
      <c r="N36" s="3">
        <f t="shared" si="8"/>
        <v>497</v>
      </c>
      <c r="O36" s="3">
        <f t="shared" si="9"/>
        <v>659</v>
      </c>
      <c r="P36" s="28">
        <f t="shared" si="10"/>
        <v>518.4422859700785</v>
      </c>
      <c r="Q36" s="16">
        <f t="shared" si="1"/>
        <v>518.4422859700785</v>
      </c>
      <c r="R36" s="16">
        <f t="shared" si="2"/>
        <v>400.83665205196468</v>
      </c>
      <c r="S36" s="14">
        <f t="shared" si="20"/>
        <v>1.2424013558905762</v>
      </c>
      <c r="T36" s="72">
        <f t="shared" si="12"/>
        <v>0.71841548646895959</v>
      </c>
      <c r="X36" s="3">
        <v>290</v>
      </c>
      <c r="Y36" s="17">
        <v>2.1999999999999999E-2</v>
      </c>
      <c r="Z36" s="3">
        <v>4</v>
      </c>
      <c r="AC36" s="16">
        <f t="shared" si="13"/>
        <v>518.4422859700785</v>
      </c>
      <c r="AD36" s="3">
        <f t="shared" si="3"/>
        <v>0.83726116677681295</v>
      </c>
      <c r="AE36" s="3">
        <f t="shared" si="21"/>
        <v>0</v>
      </c>
      <c r="AF36" s="3">
        <f t="shared" si="22"/>
        <v>1</v>
      </c>
      <c r="AG36" s="3">
        <f t="shared" si="16"/>
        <v>0</v>
      </c>
      <c r="AH36" s="3">
        <f t="shared" si="17"/>
        <v>1</v>
      </c>
      <c r="AI36" s="15">
        <f t="shared" si="23"/>
        <v>0.77315578396917006</v>
      </c>
      <c r="AJ36" s="14">
        <f t="shared" si="24"/>
        <v>1.3277748583009537</v>
      </c>
    </row>
    <row r="37" spans="1:36">
      <c r="A37" s="4">
        <v>74</v>
      </c>
      <c r="B37" s="3">
        <v>95</v>
      </c>
      <c r="C37" s="14">
        <v>3.4</v>
      </c>
      <c r="D37" s="3">
        <v>343</v>
      </c>
      <c r="E37" s="3">
        <v>209</v>
      </c>
      <c r="F37" s="1">
        <v>24.4</v>
      </c>
      <c r="G37" s="1">
        <f t="shared" si="4"/>
        <v>31.303016049086914</v>
      </c>
      <c r="H37" s="3">
        <v>1980</v>
      </c>
      <c r="I37" s="1">
        <f t="shared" si="5"/>
        <v>20.842105263157894</v>
      </c>
      <c r="J37" s="15">
        <f t="shared" si="0"/>
        <v>0.8446212920831152</v>
      </c>
      <c r="K37" s="29">
        <f t="shared" si="6"/>
        <v>27.941176470588236</v>
      </c>
      <c r="L37" s="68">
        <f t="shared" si="7"/>
        <v>0.45313586427478791</v>
      </c>
      <c r="M37" s="3">
        <v>473</v>
      </c>
      <c r="N37" s="3">
        <f t="shared" si="8"/>
        <v>462</v>
      </c>
      <c r="O37" s="3">
        <f t="shared" si="9"/>
        <v>611</v>
      </c>
      <c r="P37" s="28">
        <f t="shared" si="10"/>
        <v>484.67638203018589</v>
      </c>
      <c r="Q37" s="16">
        <f t="shared" si="1"/>
        <v>484.67638203018595</v>
      </c>
      <c r="R37" s="16">
        <f t="shared" si="2"/>
        <v>372.82907386062965</v>
      </c>
      <c r="S37" s="14">
        <f t="shared" si="20"/>
        <v>1.2686778826074494</v>
      </c>
      <c r="T37" s="72">
        <f t="shared" si="12"/>
        <v>0.69241509333285922</v>
      </c>
      <c r="X37" s="3">
        <v>290</v>
      </c>
      <c r="Y37" s="17">
        <v>2.1999999999999999E-2</v>
      </c>
      <c r="Z37" s="3">
        <v>4</v>
      </c>
      <c r="AC37" s="16">
        <f t="shared" si="13"/>
        <v>484.67638203018595</v>
      </c>
      <c r="AD37" s="3">
        <f t="shared" si="3"/>
        <v>0.84354547146381931</v>
      </c>
      <c r="AE37" s="3">
        <f t="shared" si="21"/>
        <v>0</v>
      </c>
      <c r="AF37" s="3">
        <f t="shared" si="22"/>
        <v>1</v>
      </c>
      <c r="AG37" s="3">
        <f t="shared" si="16"/>
        <v>0</v>
      </c>
      <c r="AH37" s="3">
        <f t="shared" si="17"/>
        <v>1</v>
      </c>
      <c r="AI37" s="15">
        <f t="shared" si="23"/>
        <v>0.76923301337470495</v>
      </c>
      <c r="AJ37" s="14">
        <f t="shared" si="24"/>
        <v>1.3910811391803364</v>
      </c>
    </row>
    <row r="38" spans="1:36">
      <c r="A38" s="4">
        <v>75</v>
      </c>
      <c r="B38" s="3">
        <v>95</v>
      </c>
      <c r="C38" s="14">
        <v>3.58</v>
      </c>
      <c r="D38" s="3">
        <v>360</v>
      </c>
      <c r="E38" s="3">
        <v>209</v>
      </c>
      <c r="F38" s="1">
        <v>24.4</v>
      </c>
      <c r="G38" s="1">
        <f t="shared" si="4"/>
        <v>31.303016049086914</v>
      </c>
      <c r="H38" s="3">
        <v>1980</v>
      </c>
      <c r="I38" s="1">
        <f t="shared" si="5"/>
        <v>20.842105263157894</v>
      </c>
      <c r="J38" s="15">
        <f t="shared" si="0"/>
        <v>0.85870262552259136</v>
      </c>
      <c r="K38" s="29">
        <f t="shared" si="6"/>
        <v>26.536312849162012</v>
      </c>
      <c r="L38" s="68">
        <f t="shared" si="7"/>
        <v>0.4516819208368002</v>
      </c>
      <c r="M38" s="3">
        <v>473</v>
      </c>
      <c r="N38" s="3">
        <f t="shared" si="8"/>
        <v>496</v>
      </c>
      <c r="O38" s="3">
        <f t="shared" si="9"/>
        <v>659</v>
      </c>
      <c r="P38" s="28">
        <f t="shared" si="10"/>
        <v>518.01368200293291</v>
      </c>
      <c r="Q38" s="16">
        <f t="shared" si="1"/>
        <v>518.01368200293291</v>
      </c>
      <c r="R38" s="16">
        <f t="shared" si="2"/>
        <v>393.94766975532934</v>
      </c>
      <c r="S38" s="14">
        <f t="shared" si="20"/>
        <v>1.200667084269766</v>
      </c>
      <c r="T38" s="72">
        <f t="shared" si="12"/>
        <v>0.71455454572733779</v>
      </c>
      <c r="X38" s="3">
        <v>290</v>
      </c>
      <c r="Y38" s="17">
        <v>2.1999999999999999E-2</v>
      </c>
      <c r="Z38" s="3">
        <v>4</v>
      </c>
      <c r="AC38" s="16">
        <f t="shared" si="13"/>
        <v>518.01368200293291</v>
      </c>
      <c r="AD38" s="3">
        <f t="shared" si="3"/>
        <v>0.85766191952140658</v>
      </c>
      <c r="AE38" s="3">
        <f t="shared" si="21"/>
        <v>0</v>
      </c>
      <c r="AF38" s="3">
        <f t="shared" si="22"/>
        <v>1</v>
      </c>
      <c r="AG38" s="3">
        <f t="shared" si="16"/>
        <v>0</v>
      </c>
      <c r="AH38" s="3">
        <f t="shared" si="17"/>
        <v>1</v>
      </c>
      <c r="AI38" s="15">
        <f t="shared" si="23"/>
        <v>0.76049664988018384</v>
      </c>
      <c r="AJ38" s="14">
        <f t="shared" si="24"/>
        <v>1.5381819482054215</v>
      </c>
    </row>
    <row r="39" spans="1:36">
      <c r="A39" s="4">
        <v>76</v>
      </c>
      <c r="B39" s="3">
        <v>95</v>
      </c>
      <c r="C39" s="14">
        <v>3.73</v>
      </c>
      <c r="D39" s="3">
        <v>332</v>
      </c>
      <c r="E39" s="3">
        <v>209</v>
      </c>
      <c r="F39" s="1">
        <v>24.4</v>
      </c>
      <c r="G39" s="1">
        <f t="shared" si="4"/>
        <v>31.303016049086914</v>
      </c>
      <c r="H39" s="3">
        <v>1980</v>
      </c>
      <c r="I39" s="1">
        <f t="shared" si="5"/>
        <v>20.842105263157894</v>
      </c>
      <c r="J39" s="15">
        <f t="shared" si="0"/>
        <v>0.8340420890748147</v>
      </c>
      <c r="K39" s="29">
        <f t="shared" si="6"/>
        <v>25.469168900804291</v>
      </c>
      <c r="L39" s="68">
        <f t="shared" si="7"/>
        <v>0.39979971986132506</v>
      </c>
      <c r="M39" s="3">
        <v>413</v>
      </c>
      <c r="N39" s="3">
        <f t="shared" si="8"/>
        <v>480</v>
      </c>
      <c r="O39" s="3">
        <f t="shared" si="9"/>
        <v>636</v>
      </c>
      <c r="P39" s="28">
        <f t="shared" si="10"/>
        <v>501.9352489345834</v>
      </c>
      <c r="Q39" s="16">
        <f t="shared" si="1"/>
        <v>501.93524893458346</v>
      </c>
      <c r="R39" s="16">
        <f t="shared" si="2"/>
        <v>389.34098318047603</v>
      </c>
      <c r="S39" s="14">
        <f t="shared" si="20"/>
        <v>1.060766828670993</v>
      </c>
      <c r="T39" s="72">
        <f t="shared" si="12"/>
        <v>0.70741968933312027</v>
      </c>
      <c r="X39" s="3">
        <v>290</v>
      </c>
      <c r="Y39" s="17">
        <v>2.1999999999999999E-2</v>
      </c>
      <c r="Z39" s="3">
        <v>4</v>
      </c>
      <c r="AC39" s="16">
        <f t="shared" si="13"/>
        <v>501.93524893458346</v>
      </c>
      <c r="AD39" s="3">
        <f t="shared" si="3"/>
        <v>0.83307125444762964</v>
      </c>
      <c r="AE39" s="3">
        <f t="shared" si="21"/>
        <v>0</v>
      </c>
      <c r="AF39" s="3">
        <f t="shared" si="22"/>
        <v>1</v>
      </c>
      <c r="AG39" s="3">
        <f t="shared" si="16"/>
        <v>0</v>
      </c>
      <c r="AH39" s="3">
        <f t="shared" si="17"/>
        <v>1</v>
      </c>
      <c r="AI39" s="15">
        <f t="shared" si="23"/>
        <v>0.77567969973596795</v>
      </c>
      <c r="AJ39" s="14">
        <f t="shared" si="24"/>
        <v>1.2863129474969544</v>
      </c>
    </row>
    <row r="40" spans="1:36">
      <c r="A40" s="4">
        <v>83</v>
      </c>
      <c r="B40" s="3">
        <v>121</v>
      </c>
      <c r="C40" s="14">
        <v>3.66</v>
      </c>
      <c r="D40" s="3">
        <v>300</v>
      </c>
      <c r="E40" s="3">
        <v>209</v>
      </c>
      <c r="F40" s="1">
        <v>21.4</v>
      </c>
      <c r="G40" s="1">
        <f t="shared" si="4"/>
        <v>30.403730897201996</v>
      </c>
      <c r="H40" s="3">
        <v>1050</v>
      </c>
      <c r="I40" s="1">
        <f t="shared" si="5"/>
        <v>8.677685950413224</v>
      </c>
      <c r="J40" s="15">
        <f t="shared" si="0"/>
        <v>0.33117104178895318</v>
      </c>
      <c r="K40" s="29">
        <f t="shared" si="6"/>
        <v>33.060109289617486</v>
      </c>
      <c r="L40" s="68">
        <f t="shared" si="7"/>
        <v>0.46893772042010617</v>
      </c>
      <c r="M40" s="3">
        <v>695</v>
      </c>
      <c r="N40" s="3">
        <f t="shared" si="8"/>
        <v>589</v>
      </c>
      <c r="O40" s="3">
        <f t="shared" si="9"/>
        <v>773</v>
      </c>
      <c r="P40" s="28">
        <f t="shared" si="10"/>
        <v>621.96664455997495</v>
      </c>
      <c r="Q40" s="16">
        <f t="shared" si="1"/>
        <v>646.76628932662118</v>
      </c>
      <c r="R40" s="16">
        <f t="shared" si="2"/>
        <v>627.42552416362287</v>
      </c>
      <c r="S40" s="14">
        <f t="shared" si="20"/>
        <v>1.1077011903945986</v>
      </c>
      <c r="T40" s="72">
        <f t="shared" si="12"/>
        <v>0.6507755114293341</v>
      </c>
      <c r="X40" s="3">
        <v>290</v>
      </c>
      <c r="Y40" s="17">
        <v>2.1999999999999999E-2</v>
      </c>
      <c r="Z40" s="3">
        <v>4</v>
      </c>
      <c r="AC40" s="16">
        <f t="shared" si="13"/>
        <v>621.96664455997495</v>
      </c>
      <c r="AD40" s="3">
        <f t="shared" si="3"/>
        <v>0.33068950180372569</v>
      </c>
      <c r="AE40" s="3">
        <f t="shared" si="21"/>
        <v>0.64128850888541211</v>
      </c>
      <c r="AF40" s="3">
        <f t="shared" si="22"/>
        <v>0.91534475090186285</v>
      </c>
      <c r="AG40" s="3">
        <f t="shared" si="16"/>
        <v>0.64128850888541211</v>
      </c>
      <c r="AH40" s="3">
        <f t="shared" si="17"/>
        <v>0.91534475090186285</v>
      </c>
      <c r="AI40" s="15">
        <f t="shared" si="23"/>
        <v>0.97009620711194633</v>
      </c>
      <c r="AJ40" s="14">
        <f t="shared" si="24"/>
        <v>0.64128850888541211</v>
      </c>
    </row>
    <row r="41" spans="1:36">
      <c r="A41" s="4">
        <v>84</v>
      </c>
      <c r="B41" s="3">
        <v>121</v>
      </c>
      <c r="C41" s="14">
        <v>3.73</v>
      </c>
      <c r="D41" s="3">
        <v>333</v>
      </c>
      <c r="E41" s="3">
        <v>209</v>
      </c>
      <c r="F41" s="1">
        <v>21.4</v>
      </c>
      <c r="G41" s="1">
        <f t="shared" si="4"/>
        <v>30.403730897201996</v>
      </c>
      <c r="H41" s="3">
        <v>1050</v>
      </c>
      <c r="I41" s="1">
        <f t="shared" si="5"/>
        <v>8.677685950413224</v>
      </c>
      <c r="J41" s="15">
        <f t="shared" si="0"/>
        <v>0.34273977533128458</v>
      </c>
      <c r="K41" s="29">
        <f t="shared" si="6"/>
        <v>32.439678284182307</v>
      </c>
      <c r="L41" s="68">
        <f t="shared" si="7"/>
        <v>0.51075238149563629</v>
      </c>
      <c r="M41" s="3">
        <v>746</v>
      </c>
      <c r="N41" s="3">
        <f t="shared" si="8"/>
        <v>642</v>
      </c>
      <c r="O41" s="3">
        <f t="shared" si="9"/>
        <v>849</v>
      </c>
      <c r="P41" s="28">
        <f t="shared" si="10"/>
        <v>674.27537653063769</v>
      </c>
      <c r="Q41" s="16">
        <f t="shared" si="1"/>
        <v>696.35049957308968</v>
      </c>
      <c r="R41" s="16">
        <f t="shared" si="2"/>
        <v>673.57163827551756</v>
      </c>
      <c r="S41" s="14">
        <f t="shared" ref="S41:S55" si="25">M41/R41</f>
        <v>1.1075288174393951</v>
      </c>
      <c r="T41" s="72">
        <f t="shared" si="12"/>
        <v>0.67866048469701634</v>
      </c>
      <c r="X41" s="3">
        <v>290</v>
      </c>
      <c r="Y41" s="17">
        <v>2.1999999999999999E-2</v>
      </c>
      <c r="Z41" s="3">
        <v>4</v>
      </c>
      <c r="AC41" s="16">
        <f t="shared" si="13"/>
        <v>674.2753765306378</v>
      </c>
      <c r="AD41" s="3">
        <f t="shared" si="3"/>
        <v>0.34224980038180824</v>
      </c>
      <c r="AE41" s="3">
        <f t="shared" ref="AE41:AE55" si="26">IF(AD41&gt;0.5,0,AJ41)</f>
        <v>0.55967243258013744</v>
      </c>
      <c r="AF41" s="3">
        <f t="shared" ref="AF41:AF55" si="27">IF((0.25*(3+2*AD41))&gt;1,1,(0.25*(3+2*AD41)))</f>
        <v>0.92112490019090409</v>
      </c>
      <c r="AG41" s="3">
        <f t="shared" si="16"/>
        <v>0.55967243258013744</v>
      </c>
      <c r="AH41" s="3">
        <f t="shared" si="17"/>
        <v>0.92112490019090409</v>
      </c>
      <c r="AI41" s="15">
        <f t="shared" ref="AI41:AI55" si="28">IF(J41&lt;0.2,1,1/(0.5*(1+0.21*(J41-0.2)+J41*J41)+SQRT((0.5*(1+0.21*(J41-0.2)+J41*J41))^2-J41*J41)))</f>
        <v>0.96728822437617679</v>
      </c>
      <c r="AJ41" s="14">
        <f t="shared" ref="AJ41:AJ55" si="29">IF((4.9-18.5*AD41+17*AD41*AD41)&lt;0,0,(4.9-18.5*AD41+17*AD41*AD41))</f>
        <v>0.55967243258013744</v>
      </c>
    </row>
    <row r="42" spans="1:36">
      <c r="A42" s="4">
        <v>85</v>
      </c>
      <c r="B42" s="3">
        <v>121</v>
      </c>
      <c r="C42" s="14">
        <v>3.76</v>
      </c>
      <c r="D42" s="3">
        <v>313</v>
      </c>
      <c r="E42" s="3">
        <v>209</v>
      </c>
      <c r="F42" s="1">
        <v>24.6</v>
      </c>
      <c r="G42" s="1">
        <f t="shared" si="4"/>
        <v>31.360859792902989</v>
      </c>
      <c r="H42" s="3">
        <v>1050</v>
      </c>
      <c r="I42" s="1">
        <f t="shared" si="5"/>
        <v>8.677685950413224</v>
      </c>
      <c r="J42" s="15">
        <f t="shared" si="0"/>
        <v>0.34266074325276208</v>
      </c>
      <c r="K42" s="29">
        <f t="shared" si="6"/>
        <v>32.180851063829792</v>
      </c>
      <c r="L42" s="68">
        <f t="shared" si="7"/>
        <v>0.47624616467984515</v>
      </c>
      <c r="M42" s="3">
        <v>837</v>
      </c>
      <c r="N42" s="3">
        <f t="shared" si="8"/>
        <v>645</v>
      </c>
      <c r="O42" s="3">
        <f t="shared" si="9"/>
        <v>841</v>
      </c>
      <c r="P42" s="28">
        <f t="shared" si="10"/>
        <v>682.27642177159339</v>
      </c>
      <c r="Q42" s="16">
        <f t="shared" si="1"/>
        <v>703.18305866085245</v>
      </c>
      <c r="R42" s="16">
        <f t="shared" si="2"/>
        <v>680.19426941309109</v>
      </c>
      <c r="S42" s="14">
        <f t="shared" si="25"/>
        <v>1.2305308022106825</v>
      </c>
      <c r="T42" s="72">
        <f t="shared" si="12"/>
        <v>0.63532727726647276</v>
      </c>
      <c r="X42" s="3">
        <v>290</v>
      </c>
      <c r="Y42" s="17">
        <v>2.1999999999999999E-2</v>
      </c>
      <c r="Z42" s="3">
        <v>4</v>
      </c>
      <c r="AC42" s="16">
        <f t="shared" si="13"/>
        <v>682.2764217715935</v>
      </c>
      <c r="AD42" s="3">
        <f t="shared" si="3"/>
        <v>0.34216268794186055</v>
      </c>
      <c r="AE42" s="3">
        <f t="shared" si="26"/>
        <v>0.56027045840876366</v>
      </c>
      <c r="AF42" s="3">
        <f t="shared" si="27"/>
        <v>0.92108134397093022</v>
      </c>
      <c r="AG42" s="3">
        <f t="shared" si="16"/>
        <v>0.56027045840876366</v>
      </c>
      <c r="AH42" s="3">
        <f t="shared" si="17"/>
        <v>0.92108134397093022</v>
      </c>
      <c r="AI42" s="15">
        <f t="shared" si="28"/>
        <v>0.96730753256265678</v>
      </c>
      <c r="AJ42" s="14">
        <f t="shared" si="29"/>
        <v>0.56027045840876366</v>
      </c>
    </row>
    <row r="43" spans="1:36">
      <c r="A43" s="4">
        <v>86</v>
      </c>
      <c r="B43" s="3">
        <v>121</v>
      </c>
      <c r="C43" s="14">
        <v>3.99</v>
      </c>
      <c r="D43" s="3">
        <v>332</v>
      </c>
      <c r="E43" s="3">
        <v>209</v>
      </c>
      <c r="F43" s="1">
        <v>24.6</v>
      </c>
      <c r="G43" s="1">
        <f t="shared" si="4"/>
        <v>31.360859792902989</v>
      </c>
      <c r="H43" s="3">
        <v>1050</v>
      </c>
      <c r="I43" s="1">
        <f t="shared" si="5"/>
        <v>8.677685950413224</v>
      </c>
      <c r="J43" s="15">
        <f t="shared" si="0"/>
        <v>0.34870344105390455</v>
      </c>
      <c r="K43" s="29">
        <f t="shared" si="6"/>
        <v>30.32581453634085</v>
      </c>
      <c r="L43" s="68">
        <f t="shared" si="7"/>
        <v>0.47603642676431029</v>
      </c>
      <c r="M43" s="3">
        <v>867</v>
      </c>
      <c r="N43" s="3">
        <f t="shared" si="8"/>
        <v>697</v>
      </c>
      <c r="O43" s="3">
        <f t="shared" si="9"/>
        <v>915</v>
      </c>
      <c r="P43" s="28">
        <f t="shared" si="10"/>
        <v>733.74396271545515</v>
      </c>
      <c r="Q43" s="16">
        <f t="shared" si="1"/>
        <v>753.82340817846216</v>
      </c>
      <c r="R43" s="16">
        <f t="shared" si="2"/>
        <v>728.06233103457532</v>
      </c>
      <c r="S43" s="14">
        <f t="shared" si="25"/>
        <v>1.1908321074213446</v>
      </c>
      <c r="T43" s="72">
        <f t="shared" si="12"/>
        <v>0.66365029313666624</v>
      </c>
      <c r="X43" s="3">
        <v>290</v>
      </c>
      <c r="Y43" s="17">
        <v>2.1999999999999999E-2</v>
      </c>
      <c r="Z43" s="3">
        <v>4</v>
      </c>
      <c r="AC43" s="16">
        <f t="shared" si="13"/>
        <v>733.74396271545515</v>
      </c>
      <c r="AD43" s="3">
        <f t="shared" si="3"/>
        <v>0.34822319621501657</v>
      </c>
      <c r="AE43" s="3">
        <f t="shared" si="26"/>
        <v>0.51928057451962628</v>
      </c>
      <c r="AF43" s="3">
        <f t="shared" si="27"/>
        <v>0.92411159810750831</v>
      </c>
      <c r="AG43" s="3">
        <f t="shared" si="16"/>
        <v>0.51928057451962628</v>
      </c>
      <c r="AH43" s="3">
        <f t="shared" si="17"/>
        <v>0.92411159810750831</v>
      </c>
      <c r="AI43" s="15">
        <f t="shared" si="28"/>
        <v>0.96582611144149011</v>
      </c>
      <c r="AJ43" s="14">
        <f t="shared" si="29"/>
        <v>0.51928057451962628</v>
      </c>
    </row>
    <row r="44" spans="1:36">
      <c r="A44" s="4">
        <v>89</v>
      </c>
      <c r="B44" s="3">
        <v>121</v>
      </c>
      <c r="C44" s="14">
        <v>5.61</v>
      </c>
      <c r="D44" s="3">
        <v>349</v>
      </c>
      <c r="E44" s="3">
        <v>209</v>
      </c>
      <c r="F44" s="1">
        <v>21.4</v>
      </c>
      <c r="G44" s="1">
        <f t="shared" si="4"/>
        <v>30.403730897201996</v>
      </c>
      <c r="H44" s="3">
        <v>1050</v>
      </c>
      <c r="I44" s="1">
        <f t="shared" si="5"/>
        <v>8.677685950413224</v>
      </c>
      <c r="J44" s="15">
        <f t="shared" si="0"/>
        <v>0.34882530107459647</v>
      </c>
      <c r="K44" s="29">
        <f t="shared" si="6"/>
        <v>21.56862745098039</v>
      </c>
      <c r="L44" s="68">
        <f t="shared" si="7"/>
        <v>0.35590784777267875</v>
      </c>
      <c r="M44" s="3">
        <v>998</v>
      </c>
      <c r="N44" s="3">
        <f t="shared" si="8"/>
        <v>882</v>
      </c>
      <c r="O44" s="3">
        <f t="shared" si="9"/>
        <v>1185</v>
      </c>
      <c r="P44" s="28">
        <f t="shared" si="10"/>
        <v>912.30985478197169</v>
      </c>
      <c r="Q44" s="16">
        <f t="shared" si="1"/>
        <v>937.80160700357192</v>
      </c>
      <c r="R44" s="16">
        <f t="shared" si="2"/>
        <v>905.72516089323381</v>
      </c>
      <c r="S44" s="14">
        <f t="shared" si="25"/>
        <v>1.1018795138867115</v>
      </c>
      <c r="T44" s="72">
        <f t="shared" si="12"/>
        <v>0.7779720027678263</v>
      </c>
      <c r="X44" s="3">
        <v>290</v>
      </c>
      <c r="Y44" s="17">
        <v>2.1999999999999999E-2</v>
      </c>
      <c r="Z44" s="3">
        <v>4</v>
      </c>
      <c r="AC44" s="16">
        <f t="shared" si="13"/>
        <v>912.30985478197169</v>
      </c>
      <c r="AD44" s="3">
        <f t="shared" si="3"/>
        <v>0.3484914100577764</v>
      </c>
      <c r="AE44" s="3">
        <f t="shared" si="26"/>
        <v>0.51749538296011011</v>
      </c>
      <c r="AF44" s="3">
        <f t="shared" si="27"/>
        <v>0.92424570502888814</v>
      </c>
      <c r="AG44" s="3">
        <f t="shared" si="16"/>
        <v>0.51749538296011011</v>
      </c>
      <c r="AH44" s="3">
        <f t="shared" si="17"/>
        <v>0.92424570502888814</v>
      </c>
      <c r="AI44" s="15">
        <f t="shared" si="28"/>
        <v>0.9657961280181343</v>
      </c>
      <c r="AJ44" s="14">
        <f t="shared" si="29"/>
        <v>0.51749538296011011</v>
      </c>
    </row>
    <row r="45" spans="1:36">
      <c r="A45" s="4">
        <v>90</v>
      </c>
      <c r="B45" s="3">
        <v>121</v>
      </c>
      <c r="C45" s="14">
        <v>5.41</v>
      </c>
      <c r="D45" s="3">
        <v>348</v>
      </c>
      <c r="E45" s="3">
        <v>209</v>
      </c>
      <c r="F45" s="1">
        <v>21.4</v>
      </c>
      <c r="G45" s="1">
        <f t="shared" si="4"/>
        <v>30.403730897201996</v>
      </c>
      <c r="H45" s="3">
        <v>1050</v>
      </c>
      <c r="I45" s="1">
        <f t="shared" si="5"/>
        <v>8.677685950413224</v>
      </c>
      <c r="J45" s="15">
        <f t="shared" si="0"/>
        <v>0.34826330618606477</v>
      </c>
      <c r="K45" s="29">
        <f t="shared" si="6"/>
        <v>22.365988909426985</v>
      </c>
      <c r="L45" s="68">
        <f t="shared" si="7"/>
        <v>0.36800776077922415</v>
      </c>
      <c r="M45" s="3">
        <v>1018</v>
      </c>
      <c r="N45" s="3">
        <f t="shared" si="8"/>
        <v>857</v>
      </c>
      <c r="O45" s="3">
        <f t="shared" si="9"/>
        <v>1151</v>
      </c>
      <c r="P45" s="28">
        <f t="shared" si="10"/>
        <v>887.70731543301008</v>
      </c>
      <c r="Q45" s="16">
        <f t="shared" si="1"/>
        <v>913.05799341143836</v>
      </c>
      <c r="R45" s="16">
        <f t="shared" si="2"/>
        <v>881.95409739718707</v>
      </c>
      <c r="S45" s="14">
        <f t="shared" si="25"/>
        <v>1.1542550831208904</v>
      </c>
      <c r="T45" s="72">
        <f t="shared" si="12"/>
        <v>0.77015270769299837</v>
      </c>
      <c r="X45" s="3">
        <v>290</v>
      </c>
      <c r="Y45" s="17">
        <v>2.1999999999999999E-2</v>
      </c>
      <c r="Z45" s="3">
        <v>4</v>
      </c>
      <c r="AC45" s="16">
        <f t="shared" si="13"/>
        <v>887.70731543301019</v>
      </c>
      <c r="AD45" s="3">
        <f t="shared" si="3"/>
        <v>0.34791683260841783</v>
      </c>
      <c r="AE45" s="3">
        <f t="shared" si="26"/>
        <v>0.52132267775292584</v>
      </c>
      <c r="AF45" s="3">
        <f t="shared" si="27"/>
        <v>0.92395841630420894</v>
      </c>
      <c r="AG45" s="3">
        <f t="shared" si="16"/>
        <v>0.52132267775292584</v>
      </c>
      <c r="AH45" s="3">
        <f t="shared" si="17"/>
        <v>0.92395841630420894</v>
      </c>
      <c r="AI45" s="15">
        <f t="shared" si="28"/>
        <v>0.96593436973478708</v>
      </c>
      <c r="AJ45" s="14">
        <f t="shared" si="29"/>
        <v>0.52132267775292584</v>
      </c>
    </row>
    <row r="46" spans="1:36">
      <c r="A46" s="4">
        <v>91</v>
      </c>
      <c r="B46" s="3">
        <v>121</v>
      </c>
      <c r="C46" s="14">
        <v>5.46</v>
      </c>
      <c r="D46" s="3">
        <v>336</v>
      </c>
      <c r="E46" s="3">
        <v>209</v>
      </c>
      <c r="F46" s="1">
        <v>24.6</v>
      </c>
      <c r="G46" s="1">
        <f t="shared" si="4"/>
        <v>31.360859792902989</v>
      </c>
      <c r="H46" s="3">
        <v>1050</v>
      </c>
      <c r="I46" s="1">
        <f t="shared" si="5"/>
        <v>8.677685950413224</v>
      </c>
      <c r="J46" s="15">
        <f t="shared" si="0"/>
        <v>0.34873732476741198</v>
      </c>
      <c r="K46" s="29">
        <f t="shared" si="6"/>
        <v>22.161172161172161</v>
      </c>
      <c r="L46" s="68">
        <f t="shared" si="7"/>
        <v>0.35206401163847972</v>
      </c>
      <c r="M46" s="3">
        <v>1099</v>
      </c>
      <c r="N46" s="3">
        <f t="shared" si="8"/>
        <v>865</v>
      </c>
      <c r="O46" s="3">
        <f t="shared" si="9"/>
        <v>1151</v>
      </c>
      <c r="P46" s="28">
        <f t="shared" si="10"/>
        <v>900.02966981233817</v>
      </c>
      <c r="Q46" s="16">
        <f t="shared" si="1"/>
        <v>924.32354767528227</v>
      </c>
      <c r="R46" s="16">
        <f t="shared" si="2"/>
        <v>892.72811206070696</v>
      </c>
      <c r="S46" s="14">
        <f t="shared" si="25"/>
        <v>1.2310579057078761</v>
      </c>
      <c r="T46" s="72">
        <f t="shared" si="12"/>
        <v>0.73987325661429371</v>
      </c>
      <c r="X46" s="3">
        <v>290</v>
      </c>
      <c r="Y46" s="17">
        <v>2.1999999999999999E-2</v>
      </c>
      <c r="Z46" s="3">
        <v>4</v>
      </c>
      <c r="AC46" s="16">
        <f t="shared" si="13"/>
        <v>900.02966981233828</v>
      </c>
      <c r="AD46" s="3">
        <f t="shared" si="3"/>
        <v>0.34838468744186363</v>
      </c>
      <c r="AE46" s="3">
        <f t="shared" si="26"/>
        <v>0.5182054198729289</v>
      </c>
      <c r="AF46" s="3">
        <f t="shared" si="27"/>
        <v>0.92419234372093184</v>
      </c>
      <c r="AG46" s="3">
        <f t="shared" si="16"/>
        <v>0.5182054198729289</v>
      </c>
      <c r="AH46" s="3">
        <f t="shared" si="17"/>
        <v>0.92419234372093184</v>
      </c>
      <c r="AI46" s="15">
        <f t="shared" si="28"/>
        <v>0.96581777485379516</v>
      </c>
      <c r="AJ46" s="14">
        <f t="shared" si="29"/>
        <v>0.5182054198729289</v>
      </c>
    </row>
    <row r="47" spans="1:36">
      <c r="A47" s="4">
        <v>92</v>
      </c>
      <c r="B47" s="3">
        <v>121</v>
      </c>
      <c r="C47" s="14">
        <v>5.56</v>
      </c>
      <c r="D47" s="3">
        <v>327</v>
      </c>
      <c r="E47" s="3">
        <v>209</v>
      </c>
      <c r="F47" s="1">
        <v>24.6</v>
      </c>
      <c r="G47" s="1">
        <f t="shared" si="4"/>
        <v>31.360859792902989</v>
      </c>
      <c r="H47" s="3">
        <v>1050</v>
      </c>
      <c r="I47" s="1">
        <f t="shared" si="5"/>
        <v>8.677685950413224</v>
      </c>
      <c r="J47" s="15">
        <f t="shared" si="0"/>
        <v>0.34523210950985267</v>
      </c>
      <c r="K47" s="29">
        <f t="shared" si="6"/>
        <v>21.762589928057555</v>
      </c>
      <c r="L47" s="68">
        <f t="shared" si="7"/>
        <v>0.33647124853308846</v>
      </c>
      <c r="M47" s="3">
        <v>1079</v>
      </c>
      <c r="N47" s="3">
        <f t="shared" si="8"/>
        <v>858</v>
      </c>
      <c r="O47" s="3">
        <f t="shared" si="9"/>
        <v>1140</v>
      </c>
      <c r="P47" s="28">
        <f t="shared" si="10"/>
        <v>892.64114528928269</v>
      </c>
      <c r="Q47" s="16">
        <f t="shared" si="1"/>
        <v>918.68296080390144</v>
      </c>
      <c r="R47" s="16">
        <f t="shared" si="2"/>
        <v>888.0709914870655</v>
      </c>
      <c r="S47" s="14">
        <f t="shared" si="25"/>
        <v>1.2149929570306377</v>
      </c>
      <c r="T47" s="72">
        <f t="shared" si="12"/>
        <v>0.7386723345835734</v>
      </c>
      <c r="X47" s="3">
        <v>290</v>
      </c>
      <c r="Y47" s="17">
        <v>2.1999999999999999E-2</v>
      </c>
      <c r="Z47" s="3">
        <v>4</v>
      </c>
      <c r="AC47" s="16">
        <f t="shared" si="13"/>
        <v>892.64114528928269</v>
      </c>
      <c r="AD47" s="3">
        <f t="shared" si="3"/>
        <v>0.34488965734178817</v>
      </c>
      <c r="AE47" s="3">
        <f t="shared" si="26"/>
        <v>0.54167222677963167</v>
      </c>
      <c r="AF47" s="3">
        <f t="shared" si="27"/>
        <v>0.92244482867089406</v>
      </c>
      <c r="AG47" s="3">
        <f t="shared" si="16"/>
        <v>0.54167222677963167</v>
      </c>
      <c r="AH47" s="3">
        <f t="shared" si="17"/>
        <v>0.92244482867089406</v>
      </c>
      <c r="AI47" s="15">
        <f t="shared" si="28"/>
        <v>0.96667841831958146</v>
      </c>
      <c r="AJ47" s="14">
        <f t="shared" si="29"/>
        <v>0.54167222677963167</v>
      </c>
    </row>
    <row r="48" spans="1:36">
      <c r="A48" s="4">
        <v>95</v>
      </c>
      <c r="B48" s="3">
        <v>121</v>
      </c>
      <c r="C48" s="14">
        <v>3.71</v>
      </c>
      <c r="D48" s="3">
        <v>300</v>
      </c>
      <c r="E48" s="3">
        <v>209</v>
      </c>
      <c r="F48" s="1">
        <v>21.4</v>
      </c>
      <c r="G48" s="1">
        <f t="shared" si="4"/>
        <v>30.403730897201996</v>
      </c>
      <c r="H48" s="3">
        <v>2310</v>
      </c>
      <c r="I48" s="1">
        <f t="shared" si="5"/>
        <v>19.09090909090909</v>
      </c>
      <c r="J48" s="15">
        <f t="shared" si="0"/>
        <v>0.72832716436027534</v>
      </c>
      <c r="K48" s="29">
        <f t="shared" si="6"/>
        <v>32.614555256064691</v>
      </c>
      <c r="L48" s="68">
        <f t="shared" si="7"/>
        <v>0.46261780505056299</v>
      </c>
      <c r="M48" s="3">
        <v>641</v>
      </c>
      <c r="N48" s="3">
        <f t="shared" si="8"/>
        <v>594</v>
      </c>
      <c r="O48" s="3">
        <f t="shared" si="9"/>
        <v>780</v>
      </c>
      <c r="P48" s="28">
        <f t="shared" si="10"/>
        <v>626.93936444303324</v>
      </c>
      <c r="Q48" s="16">
        <f t="shared" si="1"/>
        <v>626.93936444303336</v>
      </c>
      <c r="R48" s="16">
        <f t="shared" si="2"/>
        <v>522.8920513715783</v>
      </c>
      <c r="S48" s="14">
        <f t="shared" si="25"/>
        <v>1.225874438746233</v>
      </c>
      <c r="T48" s="72">
        <f t="shared" si="12"/>
        <v>0.65415472701775257</v>
      </c>
      <c r="X48" s="3">
        <v>290</v>
      </c>
      <c r="Y48" s="17">
        <v>2.1999999999999999E-2</v>
      </c>
      <c r="Z48" s="3">
        <v>4</v>
      </c>
      <c r="AC48" s="16">
        <f t="shared" si="13"/>
        <v>626.93936444303336</v>
      </c>
      <c r="AD48" s="3">
        <f t="shared" si="3"/>
        <v>0.72728091872739198</v>
      </c>
      <c r="AE48" s="3">
        <f t="shared" si="26"/>
        <v>0</v>
      </c>
      <c r="AF48" s="3">
        <f t="shared" si="27"/>
        <v>1</v>
      </c>
      <c r="AG48" s="3">
        <f t="shared" si="16"/>
        <v>0</v>
      </c>
      <c r="AH48" s="3">
        <f t="shared" si="17"/>
        <v>1</v>
      </c>
      <c r="AI48" s="15">
        <f t="shared" si="28"/>
        <v>0.83403927242008535</v>
      </c>
      <c r="AJ48" s="14">
        <f t="shared" si="29"/>
        <v>0.43724109420755752</v>
      </c>
    </row>
    <row r="49" spans="1:37">
      <c r="A49" s="4">
        <v>96</v>
      </c>
      <c r="B49" s="3">
        <v>121</v>
      </c>
      <c r="C49" s="14">
        <v>3.76</v>
      </c>
      <c r="D49" s="3">
        <v>333</v>
      </c>
      <c r="E49" s="3">
        <v>209</v>
      </c>
      <c r="F49" s="1">
        <v>21.4</v>
      </c>
      <c r="G49" s="1">
        <f t="shared" si="4"/>
        <v>30.403730897201996</v>
      </c>
      <c r="H49" s="3">
        <v>2310</v>
      </c>
      <c r="I49" s="1">
        <f t="shared" si="5"/>
        <v>19.09090909090909</v>
      </c>
      <c r="J49" s="15">
        <f t="shared" si="0"/>
        <v>0.75395691041619206</v>
      </c>
      <c r="K49" s="29">
        <f t="shared" si="6"/>
        <v>32.180851063829792</v>
      </c>
      <c r="L49" s="68">
        <f t="shared" si="7"/>
        <v>0.506677229515618</v>
      </c>
      <c r="M49" s="3">
        <v>629</v>
      </c>
      <c r="N49" s="3">
        <f t="shared" si="8"/>
        <v>645</v>
      </c>
      <c r="O49" s="3">
        <f t="shared" si="9"/>
        <v>854</v>
      </c>
      <c r="P49" s="28">
        <f t="shared" si="10"/>
        <v>677.60889372899237</v>
      </c>
      <c r="Q49" s="16">
        <f t="shared" si="1"/>
        <v>677.60889372899237</v>
      </c>
      <c r="R49" s="16">
        <f t="shared" si="2"/>
        <v>556.27478476871295</v>
      </c>
      <c r="S49" s="14">
        <f t="shared" si="25"/>
        <v>1.1307361347711</v>
      </c>
      <c r="T49" s="72">
        <f t="shared" si="12"/>
        <v>0.68057918649346505</v>
      </c>
      <c r="X49" s="3">
        <v>290</v>
      </c>
      <c r="Y49" s="17">
        <v>2.1999999999999999E-2</v>
      </c>
      <c r="Z49" s="3">
        <v>4</v>
      </c>
      <c r="AC49" s="16">
        <f t="shared" si="13"/>
        <v>677.60889372899237</v>
      </c>
      <c r="AD49" s="3">
        <f t="shared" si="3"/>
        <v>0.75288681813653668</v>
      </c>
      <c r="AE49" s="3">
        <f t="shared" si="26"/>
        <v>0</v>
      </c>
      <c r="AF49" s="3">
        <f t="shared" si="27"/>
        <v>1</v>
      </c>
      <c r="AG49" s="3">
        <f t="shared" si="16"/>
        <v>0</v>
      </c>
      <c r="AH49" s="3">
        <f t="shared" si="17"/>
        <v>1</v>
      </c>
      <c r="AI49" s="15">
        <f t="shared" si="28"/>
        <v>0.8209378447018929</v>
      </c>
      <c r="AJ49" s="14">
        <f t="shared" si="29"/>
        <v>0.60784940017796529</v>
      </c>
    </row>
    <row r="50" spans="1:37">
      <c r="A50" s="4">
        <v>97</v>
      </c>
      <c r="B50" s="3">
        <v>121</v>
      </c>
      <c r="C50" s="14">
        <v>3.71</v>
      </c>
      <c r="D50" s="3">
        <v>313</v>
      </c>
      <c r="E50" s="3">
        <v>209</v>
      </c>
      <c r="F50" s="1">
        <v>24.6</v>
      </c>
      <c r="G50" s="1">
        <f t="shared" si="4"/>
        <v>31.360859792902989</v>
      </c>
      <c r="H50" s="3">
        <v>2310</v>
      </c>
      <c r="I50" s="1">
        <f t="shared" si="5"/>
        <v>19.09090909090909</v>
      </c>
      <c r="J50" s="15">
        <f t="shared" si="0"/>
        <v>0.75419203425504022</v>
      </c>
      <c r="K50" s="29">
        <f t="shared" si="6"/>
        <v>32.614555256064691</v>
      </c>
      <c r="L50" s="68">
        <f t="shared" si="7"/>
        <v>0.48266457660275403</v>
      </c>
      <c r="M50" s="3">
        <v>695</v>
      </c>
      <c r="N50" s="3">
        <f t="shared" si="8"/>
        <v>640</v>
      </c>
      <c r="O50" s="3">
        <f t="shared" si="9"/>
        <v>833</v>
      </c>
      <c r="P50" s="28">
        <f t="shared" si="10"/>
        <v>677.13331227026106</v>
      </c>
      <c r="Q50" s="16">
        <f t="shared" si="1"/>
        <v>677.13331227026117</v>
      </c>
      <c r="R50" s="16">
        <f t="shared" si="2"/>
        <v>555.80085384246445</v>
      </c>
      <c r="S50" s="14">
        <f t="shared" si="25"/>
        <v>1.2504478810984159</v>
      </c>
      <c r="T50" s="72">
        <f t="shared" si="12"/>
        <v>0.63190956073945359</v>
      </c>
      <c r="X50" s="3">
        <v>290</v>
      </c>
      <c r="Y50" s="17">
        <v>2.1999999999999999E-2</v>
      </c>
      <c r="Z50" s="3">
        <v>4</v>
      </c>
      <c r="AC50" s="16">
        <f t="shared" si="13"/>
        <v>677.13331227026117</v>
      </c>
      <c r="AD50" s="3">
        <f t="shared" si="3"/>
        <v>0.75308262981853602</v>
      </c>
      <c r="AE50" s="3">
        <f t="shared" si="26"/>
        <v>0</v>
      </c>
      <c r="AF50" s="3">
        <f t="shared" si="27"/>
        <v>1</v>
      </c>
      <c r="AG50" s="3">
        <f t="shared" si="16"/>
        <v>0</v>
      </c>
      <c r="AH50" s="3">
        <f t="shared" si="17"/>
        <v>1</v>
      </c>
      <c r="AI50" s="15">
        <f t="shared" si="28"/>
        <v>0.82081451875259415</v>
      </c>
      <c r="AJ50" s="14">
        <f t="shared" si="29"/>
        <v>0.60923995304192147</v>
      </c>
    </row>
    <row r="51" spans="1:37">
      <c r="A51" s="4">
        <v>98</v>
      </c>
      <c r="B51" s="3">
        <v>121</v>
      </c>
      <c r="C51" s="14">
        <v>3.86</v>
      </c>
      <c r="D51" s="3">
        <v>332</v>
      </c>
      <c r="E51" s="3">
        <v>209</v>
      </c>
      <c r="F51" s="1">
        <v>24.6</v>
      </c>
      <c r="G51" s="1">
        <f t="shared" si="4"/>
        <v>31.360859792902989</v>
      </c>
      <c r="H51" s="3">
        <v>2310</v>
      </c>
      <c r="I51" s="1">
        <f t="shared" si="5"/>
        <v>19.09090909090909</v>
      </c>
      <c r="J51" s="15">
        <f t="shared" si="0"/>
        <v>0.76774709225701931</v>
      </c>
      <c r="K51" s="29">
        <f t="shared" si="6"/>
        <v>31.347150259067359</v>
      </c>
      <c r="L51" s="68">
        <f t="shared" si="7"/>
        <v>0.49206874165533632</v>
      </c>
      <c r="M51" s="3">
        <v>755</v>
      </c>
      <c r="N51" s="3">
        <f t="shared" si="8"/>
        <v>682</v>
      </c>
      <c r="O51" s="3">
        <f t="shared" si="9"/>
        <v>895</v>
      </c>
      <c r="P51" s="28">
        <f t="shared" si="10"/>
        <v>719.53862227124</v>
      </c>
      <c r="Q51" s="16">
        <f t="shared" si="1"/>
        <v>719.53862227124</v>
      </c>
      <c r="R51" s="16">
        <f t="shared" si="2"/>
        <v>585.42250172875708</v>
      </c>
      <c r="S51" s="14">
        <f t="shared" si="25"/>
        <v>1.2896668607210677</v>
      </c>
      <c r="T51" s="72">
        <f t="shared" si="12"/>
        <v>0.65543008252277379</v>
      </c>
      <c r="X51" s="3">
        <v>290</v>
      </c>
      <c r="Y51" s="17">
        <v>2.1999999999999999E-2</v>
      </c>
      <c r="Z51" s="3">
        <v>4</v>
      </c>
      <c r="AC51" s="16">
        <f t="shared" si="13"/>
        <v>719.53862227124</v>
      </c>
      <c r="AD51" s="3">
        <f t="shared" si="3"/>
        <v>0.76665726472295337</v>
      </c>
      <c r="AE51" s="3">
        <f t="shared" si="26"/>
        <v>0</v>
      </c>
      <c r="AF51" s="3">
        <f t="shared" si="27"/>
        <v>1</v>
      </c>
      <c r="AG51" s="3">
        <f t="shared" si="16"/>
        <v>0</v>
      </c>
      <c r="AH51" s="3">
        <f t="shared" si="17"/>
        <v>1</v>
      </c>
      <c r="AI51" s="15">
        <f t="shared" si="28"/>
        <v>0.81360817002547781</v>
      </c>
      <c r="AJ51" s="14">
        <f t="shared" si="29"/>
        <v>0.70881774901753225</v>
      </c>
    </row>
    <row r="52" spans="1:37">
      <c r="A52" s="4">
        <v>101</v>
      </c>
      <c r="B52" s="3">
        <v>121</v>
      </c>
      <c r="C52" s="14">
        <v>5.69</v>
      </c>
      <c r="D52" s="3">
        <v>349</v>
      </c>
      <c r="E52" s="3">
        <v>209</v>
      </c>
      <c r="F52" s="1">
        <v>21.4</v>
      </c>
      <c r="G52" s="1">
        <f t="shared" si="4"/>
        <v>30.403730897201996</v>
      </c>
      <c r="H52" s="3">
        <v>2310</v>
      </c>
      <c r="I52" s="1">
        <f t="shared" si="5"/>
        <v>19.09090909090909</v>
      </c>
      <c r="J52" s="15">
        <f t="shared" si="0"/>
        <v>0.76758409549299322</v>
      </c>
      <c r="K52" s="29">
        <f t="shared" si="6"/>
        <v>21.265377855887522</v>
      </c>
      <c r="L52" s="68">
        <f t="shared" si="7"/>
        <v>0.35090387100258841</v>
      </c>
      <c r="M52" s="3">
        <v>786</v>
      </c>
      <c r="N52" s="3">
        <f t="shared" si="8"/>
        <v>891</v>
      </c>
      <c r="O52" s="3">
        <f t="shared" si="9"/>
        <v>1197</v>
      </c>
      <c r="P52" s="28">
        <f t="shared" si="10"/>
        <v>921.3419889530727</v>
      </c>
      <c r="Q52" s="16">
        <f t="shared" si="1"/>
        <v>921.3419889530727</v>
      </c>
      <c r="R52" s="16">
        <f t="shared" si="2"/>
        <v>749.69224606940872</v>
      </c>
      <c r="S52" s="14">
        <f t="shared" si="25"/>
        <v>1.0484302113579949</v>
      </c>
      <c r="T52" s="72">
        <f t="shared" si="12"/>
        <v>0.7807889783299935</v>
      </c>
      <c r="X52" s="3">
        <v>290</v>
      </c>
      <c r="Y52" s="17">
        <v>2.1999999999999999E-2</v>
      </c>
      <c r="Z52" s="3">
        <v>4</v>
      </c>
      <c r="AC52" s="16">
        <f t="shared" si="13"/>
        <v>921.3419889530727</v>
      </c>
      <c r="AD52" s="3">
        <f t="shared" si="3"/>
        <v>0.76686047549300007</v>
      </c>
      <c r="AE52" s="3">
        <f t="shared" si="26"/>
        <v>0</v>
      </c>
      <c r="AF52" s="3">
        <f t="shared" si="27"/>
        <v>1</v>
      </c>
      <c r="AG52" s="3">
        <f t="shared" si="16"/>
        <v>0</v>
      </c>
      <c r="AH52" s="3">
        <f t="shared" si="17"/>
        <v>1</v>
      </c>
      <c r="AI52" s="15">
        <f t="shared" si="28"/>
        <v>0.81369595118669158</v>
      </c>
      <c r="AJ52" s="14">
        <f t="shared" si="29"/>
        <v>0.710356014226452</v>
      </c>
    </row>
    <row r="53" spans="1:37">
      <c r="A53" s="4">
        <v>102</v>
      </c>
      <c r="B53" s="3">
        <v>121</v>
      </c>
      <c r="C53" s="14">
        <v>5.49</v>
      </c>
      <c r="D53" s="3">
        <v>348</v>
      </c>
      <c r="E53" s="3">
        <v>209</v>
      </c>
      <c r="F53" s="1">
        <v>21.4</v>
      </c>
      <c r="G53" s="1">
        <f t="shared" si="4"/>
        <v>30.403730897201996</v>
      </c>
      <c r="H53" s="3">
        <v>2310</v>
      </c>
      <c r="I53" s="1">
        <f t="shared" si="5"/>
        <v>19.09090909090909</v>
      </c>
      <c r="J53" s="15">
        <f t="shared" si="0"/>
        <v>0.766325812590408</v>
      </c>
      <c r="K53" s="29">
        <f t="shared" si="6"/>
        <v>22.040072859744988</v>
      </c>
      <c r="L53" s="68">
        <f t="shared" si="7"/>
        <v>0.36264517045821543</v>
      </c>
      <c r="M53" s="3">
        <v>816</v>
      </c>
      <c r="N53" s="3">
        <f t="shared" si="8"/>
        <v>866</v>
      </c>
      <c r="O53" s="3">
        <f t="shared" si="9"/>
        <v>1163</v>
      </c>
      <c r="P53" s="28">
        <f t="shared" si="10"/>
        <v>896.74471240012554</v>
      </c>
      <c r="Q53" s="16">
        <f t="shared" si="1"/>
        <v>896.74471240012565</v>
      </c>
      <c r="R53" s="16">
        <f t="shared" si="2"/>
        <v>730.28438740644435</v>
      </c>
      <c r="S53" s="14">
        <f t="shared" si="25"/>
        <v>1.1173729222090709</v>
      </c>
      <c r="T53" s="72">
        <f t="shared" si="12"/>
        <v>0.77312945654322118</v>
      </c>
      <c r="X53" s="3">
        <v>290</v>
      </c>
      <c r="Y53" s="17">
        <v>2.1999999999999999E-2</v>
      </c>
      <c r="Z53" s="3">
        <v>4</v>
      </c>
      <c r="AC53" s="16">
        <f t="shared" si="13"/>
        <v>896.74471240012565</v>
      </c>
      <c r="AD53" s="3">
        <f t="shared" si="3"/>
        <v>0.76557517824171062</v>
      </c>
      <c r="AE53" s="3">
        <f t="shared" si="26"/>
        <v>0</v>
      </c>
      <c r="AF53" s="3">
        <f t="shared" si="27"/>
        <v>1</v>
      </c>
      <c r="AG53" s="3">
        <f t="shared" si="16"/>
        <v>0</v>
      </c>
      <c r="AH53" s="3">
        <f t="shared" si="17"/>
        <v>1</v>
      </c>
      <c r="AI53" s="15">
        <f t="shared" si="28"/>
        <v>0.8143726718520008</v>
      </c>
      <c r="AJ53" s="14">
        <f t="shared" si="29"/>
        <v>0.70065021270541372</v>
      </c>
    </row>
    <row r="54" spans="1:37">
      <c r="A54" s="4">
        <v>103</v>
      </c>
      <c r="B54" s="3">
        <v>121</v>
      </c>
      <c r="C54" s="14">
        <v>5.64</v>
      </c>
      <c r="D54" s="3">
        <v>336</v>
      </c>
      <c r="E54" s="3">
        <v>209</v>
      </c>
      <c r="F54" s="1">
        <v>24.6</v>
      </c>
      <c r="G54" s="1">
        <f t="shared" si="4"/>
        <v>31.360859792902989</v>
      </c>
      <c r="H54" s="3">
        <v>2310</v>
      </c>
      <c r="I54" s="1">
        <f t="shared" si="5"/>
        <v>19.09090909090909</v>
      </c>
      <c r="J54" s="15">
        <f t="shared" si="0"/>
        <v>0.76718094279798044</v>
      </c>
      <c r="K54" s="29">
        <f t="shared" si="6"/>
        <v>21.453900709219859</v>
      </c>
      <c r="L54" s="68">
        <f t="shared" si="7"/>
        <v>0.34082792616065594</v>
      </c>
      <c r="M54" s="3">
        <v>874</v>
      </c>
      <c r="N54" s="3">
        <f t="shared" si="8"/>
        <v>884</v>
      </c>
      <c r="O54" s="3">
        <f t="shared" si="9"/>
        <v>1178</v>
      </c>
      <c r="P54" s="28">
        <f t="shared" si="10"/>
        <v>919.38224121328778</v>
      </c>
      <c r="Q54" s="16">
        <f t="shared" si="1"/>
        <v>919.38224121328778</v>
      </c>
      <c r="R54" s="16">
        <f t="shared" si="2"/>
        <v>748.29711174303236</v>
      </c>
      <c r="S54" s="14">
        <f t="shared" si="25"/>
        <v>1.167985264521687</v>
      </c>
      <c r="T54" s="72">
        <f t="shared" si="12"/>
        <v>0.74701167732001783</v>
      </c>
      <c r="X54" s="3">
        <v>290</v>
      </c>
      <c r="Y54" s="17">
        <v>2.1999999999999999E-2</v>
      </c>
      <c r="Z54" s="3">
        <v>4</v>
      </c>
      <c r="AC54" s="16">
        <f t="shared" si="13"/>
        <v>919.38224121328778</v>
      </c>
      <c r="AD54" s="3">
        <f t="shared" si="3"/>
        <v>0.76643143942677439</v>
      </c>
      <c r="AE54" s="3">
        <f t="shared" si="26"/>
        <v>0</v>
      </c>
      <c r="AF54" s="3">
        <f t="shared" si="27"/>
        <v>1</v>
      </c>
      <c r="AG54" s="3">
        <f t="shared" si="16"/>
        <v>0</v>
      </c>
      <c r="AH54" s="3">
        <f t="shared" si="17"/>
        <v>1</v>
      </c>
      <c r="AI54" s="15">
        <f t="shared" si="28"/>
        <v>0.81391294958615013</v>
      </c>
      <c r="AJ54" s="14">
        <f t="shared" si="29"/>
        <v>0.70710994341522948</v>
      </c>
    </row>
    <row r="55" spans="1:37">
      <c r="A55" s="4">
        <v>104</v>
      </c>
      <c r="B55" s="3">
        <v>121</v>
      </c>
      <c r="C55" s="14">
        <v>5.44</v>
      </c>
      <c r="D55" s="3">
        <v>327</v>
      </c>
      <c r="E55" s="3">
        <v>209</v>
      </c>
      <c r="F55" s="1">
        <v>24.6</v>
      </c>
      <c r="G55" s="1">
        <f t="shared" si="4"/>
        <v>31.360859792902989</v>
      </c>
      <c r="H55" s="3">
        <v>2310</v>
      </c>
      <c r="I55" s="1">
        <f t="shared" si="5"/>
        <v>19.09090909090909</v>
      </c>
      <c r="J55" s="15">
        <f t="shared" si="0"/>
        <v>0.75959807843348803</v>
      </c>
      <c r="K55" s="29">
        <f t="shared" si="6"/>
        <v>22.242647058823529</v>
      </c>
      <c r="L55" s="68">
        <f t="shared" si="7"/>
        <v>0.34389340842720068</v>
      </c>
      <c r="M55" s="3">
        <v>865</v>
      </c>
      <c r="N55" s="3">
        <f t="shared" si="8"/>
        <v>845</v>
      </c>
      <c r="O55" s="3">
        <f t="shared" si="9"/>
        <v>1122</v>
      </c>
      <c r="P55" s="28">
        <f t="shared" si="10"/>
        <v>880.10091272580064</v>
      </c>
      <c r="Q55" s="16">
        <f t="shared" si="1"/>
        <v>880.10091272580064</v>
      </c>
      <c r="R55" s="16">
        <f t="shared" si="2"/>
        <v>719.8901740416901</v>
      </c>
      <c r="S55" s="14">
        <f t="shared" si="25"/>
        <v>1.2015721719656454</v>
      </c>
      <c r="T55" s="72">
        <f t="shared" si="12"/>
        <v>0.7337896585132152</v>
      </c>
      <c r="X55" s="3">
        <v>290</v>
      </c>
      <c r="Y55" s="17">
        <v>2.1999999999999999E-2</v>
      </c>
      <c r="Z55" s="3">
        <v>4</v>
      </c>
      <c r="AC55" s="16">
        <f t="shared" si="13"/>
        <v>880.10091272580064</v>
      </c>
      <c r="AD55" s="3">
        <f t="shared" si="3"/>
        <v>0.75882701142172782</v>
      </c>
      <c r="AE55" s="3">
        <f t="shared" si="26"/>
        <v>0</v>
      </c>
      <c r="AF55" s="3">
        <f t="shared" si="27"/>
        <v>1</v>
      </c>
      <c r="AG55" s="3">
        <f t="shared" si="16"/>
        <v>0</v>
      </c>
      <c r="AH55" s="3">
        <f t="shared" si="17"/>
        <v>1</v>
      </c>
      <c r="AI55" s="15">
        <f t="shared" si="28"/>
        <v>0.81796321720890552</v>
      </c>
      <c r="AJ55" s="14">
        <f t="shared" si="29"/>
        <v>0.6506136541729628</v>
      </c>
    </row>
    <row r="56" spans="1:37">
      <c r="A56" s="20" t="s">
        <v>94</v>
      </c>
      <c r="B56" s="51" t="s">
        <v>95</v>
      </c>
      <c r="C56" s="40">
        <v>1964</v>
      </c>
      <c r="D56" s="78" t="s">
        <v>96</v>
      </c>
      <c r="E56" s="3" t="s">
        <v>7</v>
      </c>
      <c r="F56" s="75" t="s">
        <v>97</v>
      </c>
      <c r="G56" s="32" t="s">
        <v>98</v>
      </c>
      <c r="H56" s="3" t="s">
        <v>7</v>
      </c>
      <c r="I56" s="1"/>
      <c r="J56" s="15"/>
      <c r="K56" s="29"/>
      <c r="L56" s="68"/>
      <c r="M56" s="3" t="s">
        <v>7</v>
      </c>
      <c r="N56" s="3"/>
      <c r="O56" s="3"/>
      <c r="P56" s="28"/>
      <c r="Q56" s="16"/>
      <c r="R56" s="16" t="s">
        <v>7</v>
      </c>
      <c r="S56" s="14" t="s">
        <v>7</v>
      </c>
      <c r="T56" s="72"/>
      <c r="U56" t="s">
        <v>7</v>
      </c>
      <c r="V56" t="s">
        <v>7</v>
      </c>
      <c r="W56" t="s">
        <v>7</v>
      </c>
      <c r="X56" s="3" t="s">
        <v>7</v>
      </c>
      <c r="Y56" s="17" t="s">
        <v>7</v>
      </c>
      <c r="Z56" s="3" t="s">
        <v>7</v>
      </c>
      <c r="AA56" t="s">
        <v>7</v>
      </c>
      <c r="AB56" t="s">
        <v>7</v>
      </c>
      <c r="AC56" s="16"/>
      <c r="AD56" s="3" t="s">
        <v>7</v>
      </c>
      <c r="AE56" s="3" t="s">
        <v>7</v>
      </c>
      <c r="AF56" s="3" t="s">
        <v>7</v>
      </c>
      <c r="AG56" s="3" t="str">
        <f t="shared" si="16"/>
        <v xml:space="preserve"> </v>
      </c>
      <c r="AH56" s="3" t="str">
        <f t="shared" si="17"/>
        <v xml:space="preserve"> </v>
      </c>
      <c r="AI56" s="15" t="s">
        <v>7</v>
      </c>
      <c r="AJ56" s="14" t="s">
        <v>7</v>
      </c>
      <c r="AK56" t="s">
        <v>7</v>
      </c>
    </row>
    <row r="57" spans="1:37">
      <c r="A57" s="4" t="s">
        <v>99</v>
      </c>
      <c r="B57" s="3">
        <v>25.4</v>
      </c>
      <c r="C57" s="14">
        <v>0.88900000000000001</v>
      </c>
      <c r="D57" s="3">
        <v>532</v>
      </c>
      <c r="E57" s="3">
        <v>207</v>
      </c>
      <c r="F57" s="1">
        <v>24</v>
      </c>
      <c r="G57" s="1">
        <f t="shared" si="4"/>
        <v>31.186574455693421</v>
      </c>
      <c r="H57" s="3">
        <v>1524</v>
      </c>
      <c r="I57" s="1">
        <f t="shared" ref="I57:I62" si="30">(H57/B57)</f>
        <v>60</v>
      </c>
      <c r="J57" s="15">
        <f>SQRT((64*AC57*H57*H57)/(PI()^3*((B57^4-(B57-2*C57)^4)*E57+(B57-2*C57)^4*G57*0.8/1.35)))</f>
        <v>2.8624619577908037</v>
      </c>
      <c r="K57" s="29">
        <f t="shared" si="6"/>
        <v>28.571428571428569</v>
      </c>
      <c r="L57" s="68">
        <f t="shared" si="7"/>
        <v>0.71867612293144201</v>
      </c>
      <c r="M57" s="3">
        <v>17.2</v>
      </c>
      <c r="N57" s="3">
        <f>ROUND((0.85*F57*(B57-2*C57)^2+D57*(B57*B57-(B57-2*C57)^2))*PI()/4000,0)</f>
        <v>45</v>
      </c>
      <c r="O57" s="3">
        <f>ROUND((0.85*F57+6*C57*D57/(B57-2*C57))*PI()*(B57-2*C57)^2/4000,0)</f>
        <v>62</v>
      </c>
      <c r="P57" s="28">
        <f t="shared" si="10"/>
        <v>46.936719154784491</v>
      </c>
      <c r="Q57" s="16">
        <f>0.00025*PI()*((B57*B57-(B57-2*C57)^2)*D57*AH57+F57*(B57-2*C57)^2*(1+AG57*C57*D57/(B57*F57)))</f>
        <v>46.936719154784491</v>
      </c>
      <c r="R57" s="16">
        <f>AI57*Q57</f>
        <v>10.466888371516943</v>
      </c>
      <c r="S57" s="14">
        <f>M57/R57</f>
        <v>1.643277294024226</v>
      </c>
      <c r="T57" s="72">
        <f t="shared" si="12"/>
        <v>0.77591038833735648</v>
      </c>
      <c r="X57" s="3"/>
      <c r="Y57" s="17"/>
      <c r="Z57" s="3"/>
      <c r="AC57" s="16">
        <f t="shared" ref="AC57:AC64" si="31">0.00025*PI()*((B57*B57-(B57-2*C57)^2)*D57+F57*(B57-2*C57)^2)</f>
        <v>46.936719154784491</v>
      </c>
      <c r="AD57" s="3">
        <f t="shared" ref="AD57:AD66" si="32">SQRT((64*AC57*H57*H57)/(PI()^3*((B57^4-(B57-2*C57)^4)*E57+(B57-2*C57)^4*G57*0.6)))</f>
        <v>2.8587206398205485</v>
      </c>
      <c r="AE57" s="3">
        <f t="shared" ref="AE57:AE64" si="33">IF(AD57&gt;0.5,0,AJ57)</f>
        <v>0</v>
      </c>
      <c r="AF57" s="3">
        <f t="shared" ref="AF57:AF64" si="34">IF((0.25*(3+2*AD57))&gt;1,1,(0.25*(3+2*AD57)))</f>
        <v>1</v>
      </c>
      <c r="AG57" s="3">
        <f t="shared" si="16"/>
        <v>0</v>
      </c>
      <c r="AH57" s="3">
        <f t="shared" si="17"/>
        <v>1</v>
      </c>
      <c r="AI57" s="15">
        <f t="shared" ref="AI57:AI62" si="35">IF(J57&lt;0.2,1,IF(J57&gt;2,0.223,1/(0.5*(1+0.21*(J57-0.2)+J57*J57)+SQRT((0.5*(1+0.21*(J57-0.2)+J57*J57))^2-J57*J57))))</f>
        <v>0.223</v>
      </c>
      <c r="AJ57" s="14">
        <f t="shared" ref="AJ57:AJ64" si="36">IF((4.9-18.5*AD57+17*AD57*AD57)&lt;0,0,(4.9-18.5*AD57+17*AD57*AD57))</f>
        <v>90.942491004431943</v>
      </c>
    </row>
    <row r="58" spans="1:37">
      <c r="A58" s="4" t="s">
        <v>100</v>
      </c>
      <c r="B58" s="3">
        <v>25.4</v>
      </c>
      <c r="C58" s="14">
        <v>0.88900000000000001</v>
      </c>
      <c r="D58" s="3">
        <v>532</v>
      </c>
      <c r="E58" s="3">
        <v>207</v>
      </c>
      <c r="F58" s="1">
        <v>24</v>
      </c>
      <c r="G58" s="1">
        <f t="shared" si="4"/>
        <v>31.186574455693421</v>
      </c>
      <c r="H58" s="3">
        <v>1524</v>
      </c>
      <c r="I58" s="1">
        <f t="shared" si="30"/>
        <v>60</v>
      </c>
      <c r="J58" s="15">
        <f>SQRT((64*AC58*H58*H58)/(PI()^3*((B58^4-(B58-2*C58)^4)*E58+(B58-2*C58)^4*G58*0.8/1.35)))</f>
        <v>2.8624619577908037</v>
      </c>
      <c r="K58" s="29">
        <f t="shared" si="6"/>
        <v>28.571428571428569</v>
      </c>
      <c r="L58" s="68">
        <f t="shared" si="7"/>
        <v>0.71867612293144201</v>
      </c>
      <c r="M58" s="3">
        <v>14.9</v>
      </c>
      <c r="N58" s="3">
        <f>ROUND((0.85*F58*(B58-2*C58)^2+D58*(B58*B58-(B58-2*C58)^2))*PI()/4000,0)</f>
        <v>45</v>
      </c>
      <c r="O58" s="3">
        <f>ROUND((0.85*F58+6*C58*D58/(B58-2*C58))*PI()*(B58-2*C58)^2/4000,0)</f>
        <v>62</v>
      </c>
      <c r="P58" s="28">
        <f t="shared" si="10"/>
        <v>46.936719154784491</v>
      </c>
      <c r="Q58" s="16">
        <f>0.00025*PI()*((B58*B58-(B58-2*C58)^2)*D58*AH58+F58*(B58-2*C58)^2*(1+AG58*C58*D58/(B58*F58)))</f>
        <v>46.936719154784491</v>
      </c>
      <c r="R58" s="16">
        <f>AI58*Q58</f>
        <v>10.466888371516943</v>
      </c>
      <c r="S58" s="14">
        <f>M58/R58</f>
        <v>1.4235367256372657</v>
      </c>
      <c r="T58" s="72">
        <f t="shared" si="12"/>
        <v>0.77591038833735648</v>
      </c>
      <c r="X58" s="3"/>
      <c r="Y58" s="17"/>
      <c r="Z58" s="3"/>
      <c r="AC58" s="16">
        <f t="shared" si="31"/>
        <v>46.936719154784491</v>
      </c>
      <c r="AD58" s="3">
        <f t="shared" si="32"/>
        <v>2.8587206398205485</v>
      </c>
      <c r="AE58" s="3">
        <f t="shared" si="33"/>
        <v>0</v>
      </c>
      <c r="AF58" s="3">
        <f t="shared" si="34"/>
        <v>1</v>
      </c>
      <c r="AG58" s="3">
        <f t="shared" ref="AG58:AH64" si="37">AE58</f>
        <v>0</v>
      </c>
      <c r="AH58" s="3">
        <f t="shared" si="37"/>
        <v>1</v>
      </c>
      <c r="AI58" s="15">
        <f t="shared" si="35"/>
        <v>0.223</v>
      </c>
      <c r="AJ58" s="14">
        <f t="shared" si="36"/>
        <v>90.942491004431943</v>
      </c>
    </row>
    <row r="59" spans="1:37">
      <c r="A59" s="4" t="s">
        <v>101</v>
      </c>
      <c r="B59" s="3">
        <v>25.4</v>
      </c>
      <c r="C59" s="14">
        <v>0.88900000000000001</v>
      </c>
      <c r="D59" s="3">
        <v>532</v>
      </c>
      <c r="E59" s="3">
        <v>207</v>
      </c>
      <c r="F59" s="1">
        <v>24</v>
      </c>
      <c r="G59" s="1">
        <f t="shared" si="4"/>
        <v>31.186574455693421</v>
      </c>
      <c r="H59" s="3">
        <v>1524</v>
      </c>
      <c r="I59" s="1">
        <f t="shared" si="30"/>
        <v>60</v>
      </c>
      <c r="J59" s="15">
        <f>SQRT((64*AC59*H59*H59)/(PI()^3*((B59^4-(B59-2*C59)^4)*E59+(B59-2*C59)^4*G59*0.8/1.35)))</f>
        <v>2.8624619577908037</v>
      </c>
      <c r="K59" s="29">
        <f t="shared" si="6"/>
        <v>28.571428571428569</v>
      </c>
      <c r="L59" s="68">
        <f t="shared" si="7"/>
        <v>0.71867612293144201</v>
      </c>
      <c r="M59" s="3">
        <v>14.4</v>
      </c>
      <c r="N59" s="3">
        <f>ROUND((0.85*F59*(B59-2*C59)^2+D59*(B59*B59-(B59-2*C59)^2))*PI()/4000,0)</f>
        <v>45</v>
      </c>
      <c r="O59" s="3">
        <f>ROUND((0.85*F59+6*C59*D59/(B59-2*C59))*PI()*(B59-2*C59)^2/4000,0)</f>
        <v>62</v>
      </c>
      <c r="P59" s="28">
        <f t="shared" si="10"/>
        <v>46.936719154784491</v>
      </c>
      <c r="Q59" s="16">
        <f>0.00025*PI()*((B59*B59-(B59-2*C59)^2)*D59*AH59+F59*(B59-2*C59)^2*(1+AG59*C59*D59/(B59*F59)))</f>
        <v>46.936719154784491</v>
      </c>
      <c r="R59" s="16">
        <f>AI59*Q59</f>
        <v>10.466888371516943</v>
      </c>
      <c r="S59" s="14">
        <f>M59/R59</f>
        <v>1.3757670368574917</v>
      </c>
      <c r="T59" s="72">
        <f t="shared" si="12"/>
        <v>0.77591038833735648</v>
      </c>
      <c r="X59" s="3"/>
      <c r="Y59" s="17"/>
      <c r="Z59" s="3"/>
      <c r="AC59" s="16">
        <f t="shared" si="31"/>
        <v>46.936719154784491</v>
      </c>
      <c r="AD59" s="3">
        <f t="shared" si="32"/>
        <v>2.8587206398205485</v>
      </c>
      <c r="AE59" s="3">
        <f t="shared" si="33"/>
        <v>0</v>
      </c>
      <c r="AF59" s="3">
        <f t="shared" si="34"/>
        <v>1</v>
      </c>
      <c r="AG59" s="3">
        <f t="shared" si="37"/>
        <v>0</v>
      </c>
      <c r="AH59" s="3">
        <f t="shared" si="37"/>
        <v>1</v>
      </c>
      <c r="AI59" s="15">
        <f t="shared" si="35"/>
        <v>0.223</v>
      </c>
      <c r="AJ59" s="14">
        <f t="shared" si="36"/>
        <v>90.942491004431943</v>
      </c>
    </row>
    <row r="60" spans="1:37">
      <c r="A60" s="4" t="s">
        <v>102</v>
      </c>
      <c r="B60" s="3">
        <v>25.4</v>
      </c>
      <c r="C60" s="14">
        <v>0.88900000000000001</v>
      </c>
      <c r="D60" s="3">
        <v>532</v>
      </c>
      <c r="E60" s="3">
        <v>207</v>
      </c>
      <c r="F60" s="1">
        <v>28.2</v>
      </c>
      <c r="G60" s="1">
        <f t="shared" si="4"/>
        <v>32.361992431564779</v>
      </c>
      <c r="H60" s="3">
        <v>1524</v>
      </c>
      <c r="I60" s="1">
        <f t="shared" si="30"/>
        <v>60</v>
      </c>
      <c r="J60" s="15">
        <f t="shared" ref="J60:J73" si="38">SQRT((64*AC60*H60*H60)/(PI()^3*((B60^4-(B60-2*C60)^4)*E60+(B60-2*C60)^4*G60*0.8/1.35)))</f>
        <v>2.9065942951671464</v>
      </c>
      <c r="K60" s="29">
        <f t="shared" si="6"/>
        <v>28.571428571428569</v>
      </c>
      <c r="L60" s="68">
        <f t="shared" si="7"/>
        <v>0.71867612293144201</v>
      </c>
      <c r="M60" s="3">
        <v>15.7</v>
      </c>
      <c r="N60" s="3">
        <f>ROUND((0.85*F60*(B60-2*C60)^2+D60*(B60*B60-(B60-2*C60)^2))*PI()/4000,0)</f>
        <v>47</v>
      </c>
      <c r="O60" s="3">
        <f>ROUND((0.85*F60+6*C60*D60/(B60-2*C60))*PI()*(B60-2*C60)^2/4000,0)</f>
        <v>63</v>
      </c>
      <c r="P60" s="28">
        <f t="shared" si="10"/>
        <v>48.777374609204472</v>
      </c>
      <c r="Q60" s="16">
        <f>0.00025*PI()*((B60*B60-(B60-2*C60)^2)*D60*AH60+F60*(B60-2*C60)^2*(1+AG60*C60*D60/(B60*F60)))</f>
        <v>48.777374609204479</v>
      </c>
      <c r="R60" s="16">
        <f>AI60*Q60</f>
        <v>10.877354537852598</v>
      </c>
      <c r="S60" s="14">
        <f>M60/R60</f>
        <v>1.4433656589352548</v>
      </c>
      <c r="T60" s="72">
        <f t="shared" si="12"/>
        <v>0.74663075408322466</v>
      </c>
      <c r="X60" s="3"/>
      <c r="Y60" s="17"/>
      <c r="Z60" s="3"/>
      <c r="AC60" s="16">
        <f t="shared" si="31"/>
        <v>48.777374609204479</v>
      </c>
      <c r="AD60" s="3">
        <f t="shared" si="32"/>
        <v>2.9026832266057783</v>
      </c>
      <c r="AE60" s="3">
        <f t="shared" si="33"/>
        <v>0</v>
      </c>
      <c r="AF60" s="3">
        <f t="shared" si="34"/>
        <v>1</v>
      </c>
      <c r="AG60" s="3">
        <f t="shared" si="37"/>
        <v>0</v>
      </c>
      <c r="AH60" s="3">
        <f t="shared" si="37"/>
        <v>1</v>
      </c>
      <c r="AI60" s="15">
        <f t="shared" si="35"/>
        <v>0.223</v>
      </c>
      <c r="AJ60" s="14">
        <f t="shared" si="36"/>
        <v>94.435048846108145</v>
      </c>
    </row>
    <row r="61" spans="1:37">
      <c r="A61" s="4" t="s">
        <v>103</v>
      </c>
      <c r="B61" s="3">
        <v>25.4</v>
      </c>
      <c r="C61" s="14">
        <v>0.88900000000000001</v>
      </c>
      <c r="D61" s="3">
        <v>532</v>
      </c>
      <c r="E61" s="3">
        <v>207</v>
      </c>
      <c r="F61" s="1">
        <v>28.2</v>
      </c>
      <c r="G61" s="1">
        <f t="shared" si="4"/>
        <v>32.361992431564779</v>
      </c>
      <c r="H61" s="3">
        <v>1524</v>
      </c>
      <c r="I61" s="1">
        <f t="shared" si="30"/>
        <v>60</v>
      </c>
      <c r="J61" s="15">
        <f t="shared" si="38"/>
        <v>2.9065942951671464</v>
      </c>
      <c r="K61" s="29">
        <f t="shared" si="6"/>
        <v>28.571428571428569</v>
      </c>
      <c r="L61" s="68">
        <f t="shared" si="7"/>
        <v>0.71867612293144201</v>
      </c>
      <c r="M61" s="3">
        <v>15.5</v>
      </c>
      <c r="N61" s="3">
        <f>ROUND((0.85*F61*(B61-2*C61)^2+D61*(B61*B61-(B61-2*C61)^2))*PI()/4000,0)</f>
        <v>47</v>
      </c>
      <c r="O61" s="3">
        <f>ROUND((0.85*F61+6*C61*D61/(B61-2*C61))*PI()*(B61-2*C61)^2/4000,0)</f>
        <v>63</v>
      </c>
      <c r="P61" s="28">
        <f t="shared" si="10"/>
        <v>48.777374609204472</v>
      </c>
      <c r="Q61" s="16">
        <f>0.00025*PI()*((B61*B61-(B61-2*C61)^2)*D61*AH61+F61*(B61-2*C61)^2*(1+AG61*C61*D61/(B61*F61)))</f>
        <v>48.777374609204479</v>
      </c>
      <c r="R61" s="16">
        <f>AI61*Q61</f>
        <v>10.877354537852598</v>
      </c>
      <c r="S61" s="14">
        <f>M61/R61</f>
        <v>1.4249788352545509</v>
      </c>
      <c r="T61" s="72">
        <f t="shared" si="12"/>
        <v>0.74663075408322466</v>
      </c>
      <c r="X61" s="3"/>
      <c r="Y61" s="17"/>
      <c r="Z61" s="3"/>
      <c r="AC61" s="16">
        <f t="shared" si="31"/>
        <v>48.777374609204479</v>
      </c>
      <c r="AD61" s="3">
        <f t="shared" si="32"/>
        <v>2.9026832266057783</v>
      </c>
      <c r="AE61" s="3">
        <f t="shared" si="33"/>
        <v>0</v>
      </c>
      <c r="AF61" s="3">
        <f t="shared" si="34"/>
        <v>1</v>
      </c>
      <c r="AG61" s="3">
        <f t="shared" si="37"/>
        <v>0</v>
      </c>
      <c r="AH61" s="3">
        <f t="shared" si="37"/>
        <v>1</v>
      </c>
      <c r="AI61" s="15">
        <f t="shared" si="35"/>
        <v>0.223</v>
      </c>
      <c r="AJ61" s="14">
        <f t="shared" si="36"/>
        <v>94.435048846108145</v>
      </c>
    </row>
    <row r="62" spans="1:37">
      <c r="A62" s="4" t="s">
        <v>104</v>
      </c>
      <c r="B62" s="3">
        <v>38.1</v>
      </c>
      <c r="C62" s="14">
        <v>2.77</v>
      </c>
      <c r="D62" s="3">
        <v>532</v>
      </c>
      <c r="E62" s="3">
        <v>207</v>
      </c>
      <c r="F62" s="1">
        <v>18.2</v>
      </c>
      <c r="G62" s="1">
        <f t="shared" si="4"/>
        <v>29.370616878676739</v>
      </c>
      <c r="H62" s="3">
        <v>1524</v>
      </c>
      <c r="I62" s="1">
        <f t="shared" si="30"/>
        <v>40</v>
      </c>
      <c r="J62" s="15">
        <f t="shared" si="38"/>
        <v>1.9596997966231944</v>
      </c>
      <c r="K62" s="29">
        <f t="shared" si="6"/>
        <v>13.754512635379061</v>
      </c>
      <c r="L62" s="68">
        <f t="shared" si="7"/>
        <v>0.3459763934762014</v>
      </c>
      <c r="M62" s="3">
        <v>107.6</v>
      </c>
      <c r="N62" s="3">
        <f t="shared" ref="N62:N73" si="39">ROUND((0.85*F62*(B62-2*C62)^2+D62*(B62*B62-(B62-2*C62)^2))*PI()/4000,0)</f>
        <v>176</v>
      </c>
      <c r="O62" s="3">
        <f t="shared" ref="O62:O73" si="40">ROUND((0.85*F62+6*C62*D62/(B62-2*C62))*PI()*(B62-2*C62)^2/4000,0)</f>
        <v>239</v>
      </c>
      <c r="P62" s="28">
        <f t="shared" si="10"/>
        <v>178.71703817315142</v>
      </c>
      <c r="Q62" s="16">
        <f t="shared" ref="Q62:Q73" si="41">0.00025*PI()*((B62*B62-(B62-2*C62)^2)*D62*AH62+F62*(B62-2*C62)^2*(1+AG62*C62*D62/(B62*F62)))</f>
        <v>178.71703817315145</v>
      </c>
      <c r="R62" s="16">
        <f t="shared" ref="R62:R73" si="42">AI62*Q62</f>
        <v>41.357952392619723</v>
      </c>
      <c r="S62" s="14">
        <f t="shared" ref="S62:S73" si="43">M62/R62</f>
        <v>2.6016761898299658</v>
      </c>
      <c r="T62" s="72">
        <f t="shared" si="12"/>
        <v>0.91520619903148137</v>
      </c>
      <c r="AC62" s="16">
        <f t="shared" si="31"/>
        <v>178.71703817315145</v>
      </c>
      <c r="AD62" s="3">
        <f t="shared" si="32"/>
        <v>1.9586267157433561</v>
      </c>
      <c r="AE62" s="3">
        <f t="shared" si="33"/>
        <v>0</v>
      </c>
      <c r="AF62" s="3">
        <f t="shared" si="34"/>
        <v>1</v>
      </c>
      <c r="AG62" s="3">
        <f t="shared" si="37"/>
        <v>0</v>
      </c>
      <c r="AH62" s="3">
        <f t="shared" si="37"/>
        <v>1</v>
      </c>
      <c r="AI62" s="15">
        <f t="shared" si="35"/>
        <v>0.23141583374132318</v>
      </c>
      <c r="AJ62" s="14">
        <f t="shared" si="36"/>
        <v>33.881122156349193</v>
      </c>
    </row>
    <row r="63" spans="1:37">
      <c r="A63" s="4" t="s">
        <v>105</v>
      </c>
      <c r="B63" s="3">
        <v>38.1</v>
      </c>
      <c r="C63" s="14">
        <v>2.77</v>
      </c>
      <c r="D63" s="3">
        <v>532</v>
      </c>
      <c r="E63" s="3">
        <v>207</v>
      </c>
      <c r="F63" s="1">
        <v>18.2</v>
      </c>
      <c r="G63" s="1">
        <f t="shared" si="4"/>
        <v>29.370616878676739</v>
      </c>
      <c r="H63" s="3">
        <v>1524</v>
      </c>
      <c r="I63" s="1">
        <f t="shared" ref="I63:I73" si="44">(H63/B63)</f>
        <v>40</v>
      </c>
      <c r="J63" s="15">
        <f t="shared" si="38"/>
        <v>1.9596997966231944</v>
      </c>
      <c r="K63" s="29">
        <f t="shared" si="6"/>
        <v>13.754512635379061</v>
      </c>
      <c r="L63" s="68">
        <f t="shared" si="7"/>
        <v>0.3459763934762014</v>
      </c>
      <c r="M63" s="3">
        <v>121</v>
      </c>
      <c r="N63" s="3">
        <f t="shared" si="39"/>
        <v>176</v>
      </c>
      <c r="O63" s="3">
        <f t="shared" si="40"/>
        <v>239</v>
      </c>
      <c r="P63" s="28">
        <f t="shared" si="10"/>
        <v>178.71703817315142</v>
      </c>
      <c r="Q63" s="16">
        <f t="shared" si="41"/>
        <v>178.71703817315145</v>
      </c>
      <c r="R63" s="16">
        <f t="shared" si="42"/>
        <v>41.357952392619723</v>
      </c>
      <c r="S63" s="14">
        <f t="shared" si="43"/>
        <v>2.9256767562214301</v>
      </c>
      <c r="T63" s="72">
        <f t="shared" si="12"/>
        <v>0.91520619903148137</v>
      </c>
      <c r="AC63" s="16">
        <f t="shared" si="31"/>
        <v>178.71703817315145</v>
      </c>
      <c r="AD63" s="3">
        <f t="shared" si="32"/>
        <v>1.9586267157433561</v>
      </c>
      <c r="AE63" s="3">
        <f t="shared" si="33"/>
        <v>0</v>
      </c>
      <c r="AF63" s="3">
        <f t="shared" si="34"/>
        <v>1</v>
      </c>
      <c r="AG63" s="3">
        <f t="shared" si="37"/>
        <v>0</v>
      </c>
      <c r="AH63" s="3">
        <f t="shared" si="37"/>
        <v>1</v>
      </c>
      <c r="AI63" s="15">
        <f>IF(J63&lt;0.2,1,1/(0.5*(1+0.21*(J63-0.2)+J63*J63)+SQRT((0.5*(1+0.21*(J63-0.2)+J63*J63))^2-J63*J63)))</f>
        <v>0.23141583374132318</v>
      </c>
      <c r="AJ63" s="14">
        <f t="shared" si="36"/>
        <v>33.881122156349193</v>
      </c>
    </row>
    <row r="64" spans="1:37">
      <c r="A64" s="4" t="s">
        <v>106</v>
      </c>
      <c r="B64" s="3">
        <v>38.1</v>
      </c>
      <c r="C64" s="14">
        <v>2.77</v>
      </c>
      <c r="D64" s="3">
        <v>532</v>
      </c>
      <c r="E64" s="3">
        <v>207</v>
      </c>
      <c r="F64" s="1">
        <v>18.2</v>
      </c>
      <c r="G64" s="1">
        <f t="shared" si="4"/>
        <v>29.370616878676739</v>
      </c>
      <c r="H64" s="3">
        <v>1524</v>
      </c>
      <c r="I64" s="1">
        <f t="shared" si="44"/>
        <v>40</v>
      </c>
      <c r="J64" s="15">
        <f t="shared" si="38"/>
        <v>1.9596997966231944</v>
      </c>
      <c r="K64" s="29">
        <f t="shared" si="6"/>
        <v>13.754512635379061</v>
      </c>
      <c r="L64" s="68">
        <f t="shared" si="7"/>
        <v>0.3459763934762014</v>
      </c>
      <c r="M64" s="3">
        <v>106.8</v>
      </c>
      <c r="N64" s="3">
        <f t="shared" si="39"/>
        <v>176</v>
      </c>
      <c r="O64" s="3">
        <f t="shared" si="40"/>
        <v>239</v>
      </c>
      <c r="P64" s="28">
        <f t="shared" si="10"/>
        <v>178.71703817315142</v>
      </c>
      <c r="Q64" s="16">
        <f t="shared" si="41"/>
        <v>178.71703817315145</v>
      </c>
      <c r="R64" s="16">
        <f t="shared" si="42"/>
        <v>41.357952392619723</v>
      </c>
      <c r="S64" s="14">
        <f t="shared" si="43"/>
        <v>2.5823328724334607</v>
      </c>
      <c r="T64" s="72">
        <f t="shared" si="12"/>
        <v>0.91520619903148137</v>
      </c>
      <c r="X64" s="3"/>
      <c r="Y64" s="17"/>
      <c r="Z64" s="3"/>
      <c r="AC64" s="16">
        <f t="shared" si="31"/>
        <v>178.71703817315145</v>
      </c>
      <c r="AD64" s="3">
        <f t="shared" si="32"/>
        <v>1.9586267157433561</v>
      </c>
      <c r="AE64" s="3">
        <f t="shared" si="33"/>
        <v>0</v>
      </c>
      <c r="AF64" s="3">
        <f t="shared" si="34"/>
        <v>1</v>
      </c>
      <c r="AG64" s="3">
        <f t="shared" si="37"/>
        <v>0</v>
      </c>
      <c r="AH64" s="3">
        <f t="shared" si="37"/>
        <v>1</v>
      </c>
      <c r="AI64" s="15">
        <f>IF(J64&lt;0.2,1,1/(0.5*(1+0.21*(J64-0.2)+J64*J64)+SQRT((0.5*(1+0.21*(J64-0.2)+J64*J64))^2-J64*J64)))</f>
        <v>0.23141583374132318</v>
      </c>
      <c r="AJ64" s="14">
        <f t="shared" si="36"/>
        <v>33.881122156349193</v>
      </c>
    </row>
    <row r="65" spans="1:36">
      <c r="A65" s="4" t="s">
        <v>107</v>
      </c>
      <c r="B65" s="3">
        <v>38.1</v>
      </c>
      <c r="C65" s="14">
        <v>2.77</v>
      </c>
      <c r="D65" s="3">
        <v>532</v>
      </c>
      <c r="E65" s="3">
        <v>207</v>
      </c>
      <c r="F65" s="1">
        <v>28.2</v>
      </c>
      <c r="G65" s="1">
        <f t="shared" si="4"/>
        <v>32.361992431564779</v>
      </c>
      <c r="H65" s="3">
        <v>1524</v>
      </c>
      <c r="I65" s="1">
        <f t="shared" si="44"/>
        <v>40</v>
      </c>
      <c r="J65" s="15">
        <f t="shared" si="38"/>
        <v>1.9959387257544314</v>
      </c>
      <c r="K65" s="29">
        <f t="shared" si="6"/>
        <v>13.754512635379061</v>
      </c>
      <c r="L65" s="68">
        <f t="shared" si="7"/>
        <v>0.3459763934762014</v>
      </c>
      <c r="M65" s="3">
        <v>113</v>
      </c>
      <c r="N65" s="3">
        <f t="shared" si="39"/>
        <v>184</v>
      </c>
      <c r="O65" s="3">
        <f t="shared" si="40"/>
        <v>246</v>
      </c>
      <c r="P65" s="28">
        <f t="shared" si="10"/>
        <v>187.04346507674336</v>
      </c>
      <c r="Q65" s="16">
        <f t="shared" si="41"/>
        <v>187.04346507674336</v>
      </c>
      <c r="R65" s="16">
        <f t="shared" si="42"/>
        <v>41.847747977973803</v>
      </c>
      <c r="S65" s="14">
        <f t="shared" si="43"/>
        <v>2.7002647803049418</v>
      </c>
      <c r="T65" s="72">
        <f t="shared" si="12"/>
        <v>0.8744648798155269</v>
      </c>
      <c r="X65" s="3"/>
      <c r="Y65" s="17"/>
      <c r="Z65" s="3"/>
      <c r="AC65" s="16">
        <f t="shared" si="13"/>
        <v>187.04346507674336</v>
      </c>
      <c r="AD65" s="3">
        <f t="shared" si="32"/>
        <v>1.9947452373991184</v>
      </c>
      <c r="AE65" s="3">
        <f t="shared" ref="AE65:AE81" si="45">IF(AD65&gt;0.5,0,AJ65)</f>
        <v>0</v>
      </c>
      <c r="AF65" s="3">
        <f t="shared" ref="AF65:AF81" si="46">IF((0.25*(3+2*AD65))&gt;1,1,(0.25*(3+2*AD65)))</f>
        <v>1</v>
      </c>
      <c r="AG65" s="3">
        <f t="shared" si="16"/>
        <v>0</v>
      </c>
      <c r="AH65" s="3">
        <f t="shared" si="17"/>
        <v>1</v>
      </c>
      <c r="AI65" s="15">
        <f t="shared" ref="AI65:AI81" si="47">IF(J65&lt;0.2,1,1/(0.5*(1+0.21*(J65-0.2)+J65*J65)+SQRT((0.5*(1+0.21*(J65-0.2)+J65*J65))^2-J65*J65)))</f>
        <v>0.22373274554555436</v>
      </c>
      <c r="AJ65" s="14">
        <f t="shared" ref="AJ65:AJ81" si="48">IF((4.9-18.5*AD65+17*AD65*AD65)&lt;0,0,(4.9-18.5*AD65+17*AD65*AD65))</f>
        <v>35.640358664266209</v>
      </c>
    </row>
    <row r="66" spans="1:36">
      <c r="A66" s="4" t="s">
        <v>108</v>
      </c>
      <c r="B66" s="3">
        <v>38.1</v>
      </c>
      <c r="C66" s="14">
        <v>2.77</v>
      </c>
      <c r="D66" s="3">
        <v>532</v>
      </c>
      <c r="E66" s="3">
        <v>207</v>
      </c>
      <c r="F66" s="1">
        <v>28.2</v>
      </c>
      <c r="G66" s="1">
        <f t="shared" si="4"/>
        <v>32.361992431564779</v>
      </c>
      <c r="H66" s="3">
        <v>1524</v>
      </c>
      <c r="I66" s="1">
        <f t="shared" si="44"/>
        <v>40</v>
      </c>
      <c r="J66" s="15">
        <f t="shared" si="38"/>
        <v>1.9959387257544314</v>
      </c>
      <c r="K66" s="29">
        <f t="shared" si="6"/>
        <v>13.754512635379061</v>
      </c>
      <c r="L66" s="68">
        <f t="shared" si="7"/>
        <v>0.3459763934762014</v>
      </c>
      <c r="M66" s="3">
        <v>106.8</v>
      </c>
      <c r="N66" s="3">
        <f t="shared" si="39"/>
        <v>184</v>
      </c>
      <c r="O66" s="3">
        <f t="shared" si="40"/>
        <v>246</v>
      </c>
      <c r="P66" s="28">
        <f t="shared" si="10"/>
        <v>187.04346507674336</v>
      </c>
      <c r="Q66" s="16">
        <f t="shared" si="41"/>
        <v>187.04346507674336</v>
      </c>
      <c r="R66" s="16">
        <f t="shared" si="42"/>
        <v>41.847747977973803</v>
      </c>
      <c r="S66" s="14">
        <f t="shared" si="43"/>
        <v>2.5521086596156439</v>
      </c>
      <c r="T66" s="72">
        <f t="shared" si="12"/>
        <v>0.8744648798155269</v>
      </c>
      <c r="X66" s="3"/>
      <c r="Y66" s="17"/>
      <c r="Z66" s="3"/>
      <c r="AC66" s="16">
        <f t="shared" si="13"/>
        <v>187.04346507674336</v>
      </c>
      <c r="AD66" s="3">
        <f t="shared" si="32"/>
        <v>1.9947452373991184</v>
      </c>
      <c r="AE66" s="3">
        <f t="shared" si="45"/>
        <v>0</v>
      </c>
      <c r="AF66" s="3">
        <f t="shared" si="46"/>
        <v>1</v>
      </c>
      <c r="AG66" s="3">
        <f t="shared" si="16"/>
        <v>0</v>
      </c>
      <c r="AH66" s="3">
        <f t="shared" si="17"/>
        <v>1</v>
      </c>
      <c r="AI66" s="15">
        <f t="shared" si="47"/>
        <v>0.22373274554555436</v>
      </c>
      <c r="AJ66" s="14">
        <f t="shared" si="48"/>
        <v>35.640358664266209</v>
      </c>
    </row>
    <row r="67" spans="1:36">
      <c r="A67" s="4" t="s">
        <v>109</v>
      </c>
      <c r="B67" s="3">
        <v>50.8</v>
      </c>
      <c r="C67" s="14">
        <v>1.65</v>
      </c>
      <c r="D67" s="3">
        <v>532</v>
      </c>
      <c r="E67" s="3">
        <v>207</v>
      </c>
      <c r="F67" s="1">
        <v>21.6</v>
      </c>
      <c r="G67" s="1">
        <f t="shared" si="4"/>
        <v>30.465632160141926</v>
      </c>
      <c r="H67" s="3">
        <v>1524</v>
      </c>
      <c r="I67" s="1">
        <f t="shared" si="44"/>
        <v>30</v>
      </c>
      <c r="J67" s="15">
        <f t="shared" si="38"/>
        <v>1.4141198235958816</v>
      </c>
      <c r="K67" s="29">
        <f t="shared" si="6"/>
        <v>30.787878787878789</v>
      </c>
      <c r="L67" s="68">
        <f t="shared" si="7"/>
        <v>0.77442796761945698</v>
      </c>
      <c r="M67" s="3">
        <v>115.2</v>
      </c>
      <c r="N67" s="3">
        <f t="shared" si="39"/>
        <v>168</v>
      </c>
      <c r="O67" s="3">
        <f t="shared" si="40"/>
        <v>229</v>
      </c>
      <c r="P67" s="28">
        <f t="shared" si="10"/>
        <v>173.81684453260766</v>
      </c>
      <c r="Q67" s="16">
        <f t="shared" si="41"/>
        <v>173.81684453260766</v>
      </c>
      <c r="R67" s="16">
        <f t="shared" si="42"/>
        <v>71.451186479071481</v>
      </c>
      <c r="S67" s="14">
        <f t="shared" si="43"/>
        <v>1.6122895318714243</v>
      </c>
      <c r="T67" s="72">
        <f t="shared" si="12"/>
        <v>0.77978900953990093</v>
      </c>
      <c r="X67" s="3"/>
      <c r="Y67" s="17"/>
      <c r="Z67" s="3"/>
      <c r="AC67" s="16">
        <f t="shared" ref="AC67:AC73" si="49">0.00025*PI()*((B67*B67-(B67-2*C67)^2)*D67+F67*(B67-2*C67)^2)</f>
        <v>173.81684453260766</v>
      </c>
      <c r="AD67" s="3">
        <f t="shared" ref="AD67:AD73" si="50">SQRT((64*AC67*H67*H67)/(PI()^3*((B67^4-(B67-2*C67)^4)*E67+(B67-2*C67)^4*G67*0.6)))</f>
        <v>1.4121745061562008</v>
      </c>
      <c r="AE67" s="3">
        <f t="shared" ref="AE67:AE73" si="51">IF(AD67&gt;0.5,0,AJ67)</f>
        <v>0</v>
      </c>
      <c r="AF67" s="3">
        <f t="shared" ref="AF67:AF73" si="52">IF((0.25*(3+2*AD67))&gt;1,1,(0.25*(3+2*AD67)))</f>
        <v>1</v>
      </c>
      <c r="AG67" s="3">
        <f t="shared" ref="AG67:AG73" si="53">AE67</f>
        <v>0</v>
      </c>
      <c r="AH67" s="3">
        <f t="shared" ref="AH67:AH73" si="54">AF67</f>
        <v>1</v>
      </c>
      <c r="AI67" s="15">
        <f t="shared" ref="AI67:AI73" si="55">IF(J67&lt;0.2,1,1/(0.5*(1+0.21*(J67-0.2)+J67*J67)+SQRT((0.5*(1+0.21*(J67-0.2)+J67*J67))^2-J67*J67)))</f>
        <v>0.41107170407565069</v>
      </c>
      <c r="AJ67" s="14">
        <f t="shared" ref="AJ67:AJ73" si="56">IF((4.9-18.5*AD67+17*AD67*AD67)&lt;0,0,(4.9-18.5*AD67+17*AD67*AD67))</f>
        <v>12.676797845347949</v>
      </c>
    </row>
    <row r="68" spans="1:36">
      <c r="A68" s="4" t="s">
        <v>110</v>
      </c>
      <c r="B68" s="3">
        <v>50.8</v>
      </c>
      <c r="C68" s="14">
        <v>1.65</v>
      </c>
      <c r="D68" s="3">
        <v>532</v>
      </c>
      <c r="E68" s="3">
        <v>207</v>
      </c>
      <c r="F68" s="1">
        <v>21.6</v>
      </c>
      <c r="G68" s="1">
        <f t="shared" si="4"/>
        <v>30.465632160141926</v>
      </c>
      <c r="H68" s="3">
        <v>1524</v>
      </c>
      <c r="I68" s="1">
        <f t="shared" si="44"/>
        <v>30</v>
      </c>
      <c r="J68" s="15">
        <f t="shared" si="38"/>
        <v>1.4141198235958816</v>
      </c>
      <c r="K68" s="29">
        <f t="shared" si="6"/>
        <v>30.787878787878789</v>
      </c>
      <c r="L68" s="68">
        <f t="shared" si="7"/>
        <v>0.77442796761945698</v>
      </c>
      <c r="M68" s="3">
        <v>114.3</v>
      </c>
      <c r="N68" s="3">
        <f t="shared" si="39"/>
        <v>168</v>
      </c>
      <c r="O68" s="3">
        <f t="shared" si="40"/>
        <v>229</v>
      </c>
      <c r="P68" s="28">
        <f t="shared" si="10"/>
        <v>173.81684453260766</v>
      </c>
      <c r="Q68" s="16">
        <f t="shared" si="41"/>
        <v>173.81684453260766</v>
      </c>
      <c r="R68" s="16">
        <f t="shared" si="42"/>
        <v>71.451186479071481</v>
      </c>
      <c r="S68" s="14">
        <f t="shared" si="43"/>
        <v>1.5996935199036788</v>
      </c>
      <c r="T68" s="72">
        <f t="shared" si="12"/>
        <v>0.77978900953990093</v>
      </c>
      <c r="X68" s="3"/>
      <c r="Y68" s="17"/>
      <c r="Z68" s="3"/>
      <c r="AC68" s="16">
        <f t="shared" si="49"/>
        <v>173.81684453260766</v>
      </c>
      <c r="AD68" s="3">
        <f t="shared" si="50"/>
        <v>1.4121745061562008</v>
      </c>
      <c r="AE68" s="3">
        <f t="shared" si="51"/>
        <v>0</v>
      </c>
      <c r="AF68" s="3">
        <f t="shared" si="52"/>
        <v>1</v>
      </c>
      <c r="AG68" s="3">
        <f t="shared" si="53"/>
        <v>0</v>
      </c>
      <c r="AH68" s="3">
        <f t="shared" si="54"/>
        <v>1</v>
      </c>
      <c r="AI68" s="15">
        <f t="shared" si="55"/>
        <v>0.41107170407565069</v>
      </c>
      <c r="AJ68" s="14">
        <f t="shared" si="56"/>
        <v>12.676797845347949</v>
      </c>
    </row>
    <row r="69" spans="1:36">
      <c r="A69" s="4" t="s">
        <v>111</v>
      </c>
      <c r="B69" s="3">
        <v>50.8</v>
      </c>
      <c r="C69" s="14">
        <v>1.65</v>
      </c>
      <c r="D69" s="3">
        <v>532</v>
      </c>
      <c r="E69" s="3">
        <v>207</v>
      </c>
      <c r="F69" s="1">
        <v>28.3</v>
      </c>
      <c r="G69" s="1">
        <f t="shared" si="4"/>
        <v>32.388785872532175</v>
      </c>
      <c r="H69" s="3">
        <v>1524</v>
      </c>
      <c r="I69" s="1">
        <f t="shared" si="44"/>
        <v>30</v>
      </c>
      <c r="J69" s="15">
        <f t="shared" si="38"/>
        <v>1.4515488265014591</v>
      </c>
      <c r="K69" s="29">
        <f t="shared" si="6"/>
        <v>30.787878787878789</v>
      </c>
      <c r="L69" s="68">
        <f t="shared" si="7"/>
        <v>0.77442796761945698</v>
      </c>
      <c r="M69" s="3">
        <v>120.5</v>
      </c>
      <c r="N69" s="3">
        <f t="shared" si="39"/>
        <v>178</v>
      </c>
      <c r="O69" s="3">
        <f t="shared" si="40"/>
        <v>239</v>
      </c>
      <c r="P69" s="28">
        <f t="shared" si="10"/>
        <v>185.68961039391647</v>
      </c>
      <c r="Q69" s="16">
        <f t="shared" si="41"/>
        <v>185.68961039391647</v>
      </c>
      <c r="R69" s="16">
        <f t="shared" si="42"/>
        <v>73.093581080868702</v>
      </c>
      <c r="S69" s="14">
        <f t="shared" si="43"/>
        <v>1.6485715738387774</v>
      </c>
      <c r="T69" s="72">
        <f t="shared" si="12"/>
        <v>0.7299302570127727</v>
      </c>
      <c r="X69" s="3"/>
      <c r="Y69" s="17"/>
      <c r="Z69" s="3"/>
      <c r="AC69" s="16">
        <f t="shared" si="49"/>
        <v>185.68961039391647</v>
      </c>
      <c r="AD69" s="3">
        <f t="shared" si="50"/>
        <v>1.4494553308555755</v>
      </c>
      <c r="AE69" s="3">
        <f t="shared" si="51"/>
        <v>0</v>
      </c>
      <c r="AF69" s="3">
        <f t="shared" si="52"/>
        <v>1</v>
      </c>
      <c r="AG69" s="3">
        <f t="shared" si="53"/>
        <v>0</v>
      </c>
      <c r="AH69" s="3">
        <f t="shared" si="54"/>
        <v>1</v>
      </c>
      <c r="AI69" s="15">
        <f t="shared" si="55"/>
        <v>0.39363312209988555</v>
      </c>
      <c r="AJ69" s="14">
        <f t="shared" si="56"/>
        <v>13.800729233647829</v>
      </c>
    </row>
    <row r="70" spans="1:36">
      <c r="A70" s="4" t="s">
        <v>112</v>
      </c>
      <c r="B70" s="3">
        <v>69.900000000000006</v>
      </c>
      <c r="C70" s="14">
        <v>1.24</v>
      </c>
      <c r="D70" s="3">
        <v>532</v>
      </c>
      <c r="E70" s="3">
        <v>207</v>
      </c>
      <c r="F70" s="1">
        <v>28.3</v>
      </c>
      <c r="G70" s="1">
        <f t="shared" si="4"/>
        <v>32.388785872532175</v>
      </c>
      <c r="H70" s="3">
        <v>1524</v>
      </c>
      <c r="I70" s="1">
        <f t="shared" si="44"/>
        <v>21.802575107296136</v>
      </c>
      <c r="J70" s="15">
        <f t="shared" si="38"/>
        <v>1.0483320686846314</v>
      </c>
      <c r="K70" s="29">
        <f t="shared" si="6"/>
        <v>56.370967741935488</v>
      </c>
      <c r="L70" s="68">
        <f t="shared" si="7"/>
        <v>1.4179363989933653</v>
      </c>
      <c r="M70" s="3">
        <v>230.9</v>
      </c>
      <c r="N70" s="3">
        <f t="shared" si="39"/>
        <v>228</v>
      </c>
      <c r="O70" s="3">
        <f t="shared" si="40"/>
        <v>295</v>
      </c>
      <c r="P70" s="28">
        <f t="shared" si="10"/>
        <v>243.32493645918143</v>
      </c>
      <c r="Q70" s="16">
        <f t="shared" si="41"/>
        <v>243.32493645918143</v>
      </c>
      <c r="R70" s="16">
        <f t="shared" si="42"/>
        <v>153.72885005314149</v>
      </c>
      <c r="S70" s="14">
        <f t="shared" si="43"/>
        <v>1.5019952332966893</v>
      </c>
      <c r="T70" s="72">
        <f t="shared" si="12"/>
        <v>0.58479058317302135</v>
      </c>
      <c r="X70" s="3"/>
      <c r="Y70" s="17"/>
      <c r="Z70" s="3"/>
      <c r="AC70" s="16">
        <f t="shared" si="49"/>
        <v>243.32493645918143</v>
      </c>
      <c r="AD70" s="3">
        <f t="shared" si="50"/>
        <v>1.0458926985790431</v>
      </c>
      <c r="AE70" s="3">
        <f t="shared" si="51"/>
        <v>0</v>
      </c>
      <c r="AF70" s="3">
        <f t="shared" si="52"/>
        <v>1</v>
      </c>
      <c r="AG70" s="3">
        <f t="shared" si="53"/>
        <v>0</v>
      </c>
      <c r="AH70" s="3">
        <f t="shared" si="54"/>
        <v>1</v>
      </c>
      <c r="AI70" s="15">
        <f t="shared" si="55"/>
        <v>0.63178419889952386</v>
      </c>
      <c r="AJ70" s="14">
        <f t="shared" si="56"/>
        <v>4.1471412042839066</v>
      </c>
    </row>
    <row r="71" spans="1:36">
      <c r="A71" s="4" t="s">
        <v>113</v>
      </c>
      <c r="B71" s="3">
        <v>76.2</v>
      </c>
      <c r="C71" s="14">
        <v>1.65</v>
      </c>
      <c r="D71" s="3">
        <v>532</v>
      </c>
      <c r="E71" s="3">
        <v>207</v>
      </c>
      <c r="F71" s="1">
        <v>27.4</v>
      </c>
      <c r="G71" s="1">
        <f t="shared" si="4"/>
        <v>32.14575714930146</v>
      </c>
      <c r="H71" s="3">
        <v>1524</v>
      </c>
      <c r="I71" s="1">
        <f t="shared" si="44"/>
        <v>20</v>
      </c>
      <c r="J71" s="15">
        <f t="shared" si="38"/>
        <v>0.95817925720356878</v>
      </c>
      <c r="K71" s="29">
        <f t="shared" si="6"/>
        <v>46.181818181818187</v>
      </c>
      <c r="L71" s="68">
        <f t="shared" si="7"/>
        <v>1.1616419514291856</v>
      </c>
      <c r="M71" s="3">
        <v>226.4</v>
      </c>
      <c r="N71" s="3">
        <f t="shared" si="39"/>
        <v>303</v>
      </c>
      <c r="O71" s="3">
        <f t="shared" si="40"/>
        <v>399</v>
      </c>
      <c r="P71" s="28">
        <f t="shared" si="10"/>
        <v>319.95141502201369</v>
      </c>
      <c r="Q71" s="16">
        <f t="shared" si="41"/>
        <v>319.95141502201375</v>
      </c>
      <c r="R71" s="16">
        <f t="shared" si="42"/>
        <v>222.25761018768782</v>
      </c>
      <c r="S71" s="14">
        <f t="shared" si="43"/>
        <v>1.0186377861654055</v>
      </c>
      <c r="T71" s="72">
        <f t="shared" si="12"/>
        <v>0.64255315708119165</v>
      </c>
      <c r="X71" s="3"/>
      <c r="Y71" s="17"/>
      <c r="Z71" s="3"/>
      <c r="AC71" s="16">
        <f t="shared" si="49"/>
        <v>319.95141502201375</v>
      </c>
      <c r="AD71" s="3">
        <f t="shared" si="50"/>
        <v>0.95625653193486815</v>
      </c>
      <c r="AE71" s="3">
        <f t="shared" si="51"/>
        <v>0</v>
      </c>
      <c r="AF71" s="3">
        <f t="shared" si="52"/>
        <v>1</v>
      </c>
      <c r="AG71" s="3">
        <f t="shared" si="53"/>
        <v>0</v>
      </c>
      <c r="AH71" s="3">
        <f t="shared" si="54"/>
        <v>1</v>
      </c>
      <c r="AI71" s="15">
        <f t="shared" si="55"/>
        <v>0.69466050079008324</v>
      </c>
      <c r="AJ71" s="14">
        <f t="shared" si="56"/>
        <v>2.7545055919626673</v>
      </c>
    </row>
    <row r="72" spans="1:36">
      <c r="A72" s="4" t="s">
        <v>114</v>
      </c>
      <c r="B72" s="3">
        <v>76.2</v>
      </c>
      <c r="C72" s="14">
        <v>1.65</v>
      </c>
      <c r="D72" s="3">
        <v>532</v>
      </c>
      <c r="E72" s="3">
        <v>207</v>
      </c>
      <c r="F72" s="1">
        <v>27.4</v>
      </c>
      <c r="G72" s="1">
        <f t="shared" si="4"/>
        <v>32.14575714930146</v>
      </c>
      <c r="H72" s="3">
        <v>1524</v>
      </c>
      <c r="I72" s="1">
        <f t="shared" si="44"/>
        <v>20</v>
      </c>
      <c r="J72" s="15">
        <f t="shared" si="38"/>
        <v>0.95817925720356878</v>
      </c>
      <c r="K72" s="29">
        <f t="shared" si="6"/>
        <v>46.181818181818187</v>
      </c>
      <c r="L72" s="68">
        <f t="shared" si="7"/>
        <v>1.1616419514291856</v>
      </c>
      <c r="M72" s="3">
        <v>245.1</v>
      </c>
      <c r="N72" s="3">
        <f t="shared" si="39"/>
        <v>303</v>
      </c>
      <c r="O72" s="3">
        <f t="shared" si="40"/>
        <v>399</v>
      </c>
      <c r="P72" s="28">
        <f t="shared" si="10"/>
        <v>319.95141502201369</v>
      </c>
      <c r="Q72" s="16">
        <f t="shared" si="41"/>
        <v>319.95141502201375</v>
      </c>
      <c r="R72" s="16">
        <f t="shared" si="42"/>
        <v>222.25761018768782</v>
      </c>
      <c r="S72" s="14">
        <f t="shared" si="43"/>
        <v>1.1027743877612231</v>
      </c>
      <c r="T72" s="72">
        <f t="shared" si="12"/>
        <v>0.64255315708119165</v>
      </c>
      <c r="X72" s="3"/>
      <c r="Y72" s="17"/>
      <c r="Z72" s="3"/>
      <c r="AC72" s="16">
        <f t="shared" si="49"/>
        <v>319.95141502201375</v>
      </c>
      <c r="AD72" s="3">
        <f t="shared" si="50"/>
        <v>0.95625653193486815</v>
      </c>
      <c r="AE72" s="3">
        <f t="shared" si="51"/>
        <v>0</v>
      </c>
      <c r="AF72" s="3">
        <f t="shared" si="52"/>
        <v>1</v>
      </c>
      <c r="AG72" s="3">
        <f t="shared" si="53"/>
        <v>0</v>
      </c>
      <c r="AH72" s="3">
        <f t="shared" si="54"/>
        <v>1</v>
      </c>
      <c r="AI72" s="15">
        <f t="shared" si="55"/>
        <v>0.69466050079008324</v>
      </c>
      <c r="AJ72" s="14">
        <f t="shared" si="56"/>
        <v>2.7545055919626673</v>
      </c>
    </row>
    <row r="73" spans="1:36">
      <c r="A73" s="4" t="s">
        <v>115</v>
      </c>
      <c r="B73" s="3">
        <v>76.2</v>
      </c>
      <c r="C73" s="14">
        <v>1.65</v>
      </c>
      <c r="D73" s="3">
        <v>532</v>
      </c>
      <c r="E73" s="3">
        <v>207</v>
      </c>
      <c r="F73" s="1">
        <v>27.7</v>
      </c>
      <c r="G73" s="1">
        <f t="shared" si="4"/>
        <v>32.227242398908622</v>
      </c>
      <c r="H73" s="3">
        <v>1524</v>
      </c>
      <c r="I73" s="1">
        <f t="shared" si="44"/>
        <v>20</v>
      </c>
      <c r="J73" s="15">
        <f t="shared" si="38"/>
        <v>0.9596608062141162</v>
      </c>
      <c r="K73" s="29">
        <f t="shared" si="6"/>
        <v>46.181818181818187</v>
      </c>
      <c r="L73" s="68">
        <f t="shared" si="7"/>
        <v>1.1616419514291856</v>
      </c>
      <c r="M73" s="3">
        <v>320.3</v>
      </c>
      <c r="N73" s="3">
        <f t="shared" si="39"/>
        <v>304</v>
      </c>
      <c r="O73" s="3">
        <f t="shared" si="40"/>
        <v>400</v>
      </c>
      <c r="P73" s="28">
        <f t="shared" si="10"/>
        <v>321.20359337807605</v>
      </c>
      <c r="Q73" s="16">
        <f t="shared" si="41"/>
        <v>321.20359337807605</v>
      </c>
      <c r="R73" s="16">
        <f t="shared" si="42"/>
        <v>222.79948501451054</v>
      </c>
      <c r="S73" s="14">
        <f t="shared" si="43"/>
        <v>1.4376155311990035</v>
      </c>
      <c r="T73" s="72">
        <f t="shared" si="12"/>
        <v>0.64004823131913913</v>
      </c>
      <c r="X73" s="3"/>
      <c r="Y73" s="17"/>
      <c r="Z73" s="3"/>
      <c r="AC73" s="16">
        <f t="shared" si="49"/>
        <v>321.20359337807605</v>
      </c>
      <c r="AD73" s="3">
        <f t="shared" si="50"/>
        <v>0.95773181123977735</v>
      </c>
      <c r="AE73" s="3">
        <f t="shared" si="51"/>
        <v>0</v>
      </c>
      <c r="AF73" s="3">
        <f t="shared" si="52"/>
        <v>1</v>
      </c>
      <c r="AG73" s="3">
        <f t="shared" si="53"/>
        <v>0</v>
      </c>
      <c r="AH73" s="3">
        <f t="shared" si="54"/>
        <v>1</v>
      </c>
      <c r="AI73" s="15">
        <f t="shared" si="55"/>
        <v>0.69363945362921908</v>
      </c>
      <c r="AJ73" s="14">
        <f t="shared" si="56"/>
        <v>2.775215270494737</v>
      </c>
    </row>
    <row r="74" spans="1:36">
      <c r="A74" s="73" t="s">
        <v>116</v>
      </c>
      <c r="B74" s="73" t="s">
        <v>117</v>
      </c>
      <c r="C74" s="40">
        <v>1967</v>
      </c>
      <c r="D74" s="78" t="s">
        <v>118</v>
      </c>
      <c r="E74" s="3"/>
      <c r="F74" s="1"/>
      <c r="G74" s="32" t="s">
        <v>98</v>
      </c>
      <c r="H74" s="3"/>
      <c r="I74" s="1"/>
      <c r="J74" s="15"/>
      <c r="K74" s="29"/>
      <c r="L74" s="68"/>
      <c r="M74" s="3"/>
      <c r="N74" s="3"/>
      <c r="O74" s="3"/>
      <c r="P74" s="28"/>
      <c r="Q74" s="16"/>
      <c r="R74" s="16"/>
      <c r="S74" s="14"/>
      <c r="T74" s="72"/>
      <c r="X74" s="3"/>
      <c r="Y74" s="17"/>
      <c r="Z74" s="3"/>
      <c r="AC74" s="16"/>
      <c r="AD74" s="3"/>
      <c r="AE74" s="3"/>
      <c r="AF74" s="3"/>
      <c r="AG74" s="3"/>
      <c r="AH74" s="3"/>
      <c r="AI74" s="15"/>
      <c r="AJ74" s="14"/>
    </row>
    <row r="75" spans="1:36">
      <c r="A75" s="4">
        <v>1</v>
      </c>
      <c r="B75" s="3">
        <v>101.7</v>
      </c>
      <c r="C75" s="14">
        <v>3.07</v>
      </c>
      <c r="D75" s="3">
        <v>614</v>
      </c>
      <c r="E75" s="3">
        <v>212</v>
      </c>
      <c r="F75" s="1">
        <v>34.700000000000003</v>
      </c>
      <c r="G75" s="1">
        <f t="shared" ref="G75:G120" si="57">22*((F75+8)/10)^0.3</f>
        <v>34.005647083998852</v>
      </c>
      <c r="H75" s="3">
        <v>1524</v>
      </c>
      <c r="I75" s="1">
        <f t="shared" si="5"/>
        <v>14.985250737463126</v>
      </c>
      <c r="J75" s="15">
        <f t="shared" ref="J75:J110" si="58">SQRT((64*AC75*H75*H75)/(PI()^3*((B75^4-(B75-2*C75)^4)*E75+(B75-2*C75)^4*G75*0.8/1.35)))</f>
        <v>0.77310829141827664</v>
      </c>
      <c r="K75" s="29">
        <f t="shared" ref="K75:K138" si="59">B75/C75</f>
        <v>33.127035830618894</v>
      </c>
      <c r="L75" s="68">
        <f t="shared" ref="L75:L138" si="60">K75/(90*235/D75)</f>
        <v>0.96170212765957452</v>
      </c>
      <c r="M75" s="3">
        <v>818</v>
      </c>
      <c r="N75" s="3">
        <f t="shared" si="8"/>
        <v>796</v>
      </c>
      <c r="O75" s="3">
        <f t="shared" si="9"/>
        <v>1060</v>
      </c>
      <c r="P75" s="28">
        <f t="shared" ref="P75:P138" si="61">PI()*((B75*B75-(B75-2*C75)^2)*D75+(B75-2*C75)^2*F75)/4000</f>
        <v>832.94049097461379</v>
      </c>
      <c r="Q75" s="16">
        <f t="shared" ref="Q75:Q110" si="62">0.00025*PI()*((B75*B75-(B75-2*C75)^2)*D75*AH75+F75*(B75-2*C75)^2*(1+AG75*C75*D75/(B75*F75)))</f>
        <v>832.94049097461379</v>
      </c>
      <c r="R75" s="16">
        <f t="shared" ref="R75:R84" si="63">AI75*Q75</f>
        <v>675.26957738396777</v>
      </c>
      <c r="S75" s="14">
        <f t="shared" ref="S75:S81" si="64">M75/R75</f>
        <v>1.2113680630615373</v>
      </c>
      <c r="T75" s="72">
        <f t="shared" ref="T75:T138" si="65">(PI()*(B75-C75)*C75*D75)/(1000*P75)</f>
        <v>0.70121577528825618</v>
      </c>
      <c r="X75" s="3"/>
      <c r="Y75" s="17"/>
      <c r="Z75" s="3"/>
      <c r="AC75" s="16">
        <f t="shared" si="13"/>
        <v>832.94049097461379</v>
      </c>
      <c r="AD75" s="3">
        <f t="shared" ref="AD75:AD84" si="66">SQRT((64*AC75*H75*H75)/(PI()^3*((B75^4-(B75-2*C75)^4)*E75+(B75-2*C75)^4*G75*0.6)))</f>
        <v>0.77189580756164367</v>
      </c>
      <c r="AE75" s="3">
        <f t="shared" si="45"/>
        <v>0</v>
      </c>
      <c r="AF75" s="3">
        <f t="shared" si="46"/>
        <v>1</v>
      </c>
      <c r="AG75" s="3">
        <f t="shared" si="16"/>
        <v>0</v>
      </c>
      <c r="AH75" s="3">
        <f t="shared" si="17"/>
        <v>1</v>
      </c>
      <c r="AI75" s="15">
        <f t="shared" si="47"/>
        <v>0.81070566829311275</v>
      </c>
      <c r="AJ75" s="14">
        <f t="shared" si="48"/>
        <v>0.74892090154070701</v>
      </c>
    </row>
    <row r="76" spans="1:36">
      <c r="A76" s="4">
        <v>2</v>
      </c>
      <c r="B76" s="3">
        <v>101.7</v>
      </c>
      <c r="C76" s="14">
        <v>3.1</v>
      </c>
      <c r="D76" s="3">
        <v>614</v>
      </c>
      <c r="E76" s="3">
        <v>212</v>
      </c>
      <c r="F76" s="1">
        <v>31.6</v>
      </c>
      <c r="G76" s="1">
        <f t="shared" si="57"/>
        <v>33.24537504174684</v>
      </c>
      <c r="H76" s="3">
        <v>1524</v>
      </c>
      <c r="I76" s="1">
        <f t="shared" si="5"/>
        <v>14.985250737463126</v>
      </c>
      <c r="J76" s="15">
        <f t="shared" si="58"/>
        <v>0.76503039710244602</v>
      </c>
      <c r="K76" s="29">
        <f t="shared" si="59"/>
        <v>32.806451612903224</v>
      </c>
      <c r="L76" s="68">
        <f t="shared" si="60"/>
        <v>0.95239533287577216</v>
      </c>
      <c r="M76" s="3">
        <v>801</v>
      </c>
      <c r="N76" s="3">
        <f t="shared" si="8"/>
        <v>782</v>
      </c>
      <c r="O76" s="3">
        <f t="shared" si="9"/>
        <v>1049</v>
      </c>
      <c r="P76" s="28">
        <f t="shared" si="61"/>
        <v>815.95082739603015</v>
      </c>
      <c r="Q76" s="16">
        <f t="shared" si="62"/>
        <v>815.95082739603026</v>
      </c>
      <c r="R76" s="16">
        <f t="shared" si="63"/>
        <v>665.05512927335349</v>
      </c>
      <c r="S76" s="14">
        <f t="shared" si="64"/>
        <v>1.2044114310871963</v>
      </c>
      <c r="T76" s="72">
        <f t="shared" si="65"/>
        <v>0.72259152812713956</v>
      </c>
      <c r="X76" s="3"/>
      <c r="Y76" s="17"/>
      <c r="Z76" s="3"/>
      <c r="AC76" s="16">
        <f t="shared" si="13"/>
        <v>815.95082739603026</v>
      </c>
      <c r="AD76" s="3">
        <f t="shared" si="66"/>
        <v>0.76386074721928165</v>
      </c>
      <c r="AE76" s="3">
        <f t="shared" si="45"/>
        <v>0</v>
      </c>
      <c r="AF76" s="3">
        <f t="shared" si="46"/>
        <v>1</v>
      </c>
      <c r="AG76" s="3">
        <f t="shared" si="16"/>
        <v>0</v>
      </c>
      <c r="AH76" s="3">
        <f t="shared" si="17"/>
        <v>1</v>
      </c>
      <c r="AI76" s="15">
        <f t="shared" si="47"/>
        <v>0.81506765719665364</v>
      </c>
      <c r="AJ76" s="14">
        <f t="shared" si="48"/>
        <v>0.68779127586407718</v>
      </c>
    </row>
    <row r="77" spans="1:36">
      <c r="A77" s="4">
        <v>5</v>
      </c>
      <c r="B77" s="3">
        <v>120.7</v>
      </c>
      <c r="C77" s="14">
        <v>4.09</v>
      </c>
      <c r="D77" s="3">
        <v>459</v>
      </c>
      <c r="E77" s="3">
        <v>194</v>
      </c>
      <c r="F77" s="1">
        <v>34.9</v>
      </c>
      <c r="G77" s="1">
        <f t="shared" si="57"/>
        <v>34.053352068941699</v>
      </c>
      <c r="H77" s="3">
        <v>1050</v>
      </c>
      <c r="I77" s="1">
        <f t="shared" si="5"/>
        <v>8.699254349627175</v>
      </c>
      <c r="J77" s="15">
        <f t="shared" si="58"/>
        <v>0.42058176639288491</v>
      </c>
      <c r="K77" s="29">
        <f t="shared" si="59"/>
        <v>29.511002444987778</v>
      </c>
      <c r="L77" s="68">
        <f t="shared" si="60"/>
        <v>0.64045154242313906</v>
      </c>
      <c r="M77" s="3">
        <v>1156</v>
      </c>
      <c r="N77" s="3">
        <f t="shared" si="8"/>
        <v>983</v>
      </c>
      <c r="O77" s="3">
        <f t="shared" si="9"/>
        <v>1290</v>
      </c>
      <c r="P77" s="28">
        <f t="shared" si="61"/>
        <v>1034.7720276266198</v>
      </c>
      <c r="Q77" s="16">
        <f t="shared" si="62"/>
        <v>1027.1999519046419</v>
      </c>
      <c r="R77" s="16">
        <f t="shared" si="63"/>
        <v>973.05289844429035</v>
      </c>
      <c r="S77" s="14">
        <f t="shared" si="64"/>
        <v>1.1880135209999416</v>
      </c>
      <c r="T77" s="72">
        <f t="shared" si="65"/>
        <v>0.66462547148321771</v>
      </c>
      <c r="X77" s="3"/>
      <c r="Y77" s="17"/>
      <c r="Z77" s="3"/>
      <c r="AC77" s="16">
        <f t="shared" si="13"/>
        <v>1034.7720276266198</v>
      </c>
      <c r="AD77" s="3">
        <f t="shared" si="66"/>
        <v>0.41994449453797855</v>
      </c>
      <c r="AE77" s="3">
        <f t="shared" si="45"/>
        <v>0.12903428542428852</v>
      </c>
      <c r="AF77" s="3">
        <f t="shared" si="46"/>
        <v>0.95997224726898933</v>
      </c>
      <c r="AG77" s="3">
        <f t="shared" si="16"/>
        <v>0.12903428542428852</v>
      </c>
      <c r="AH77" s="3">
        <f t="shared" si="17"/>
        <v>0.95997224726898933</v>
      </c>
      <c r="AI77" s="15">
        <f t="shared" si="47"/>
        <v>0.94728674455255601</v>
      </c>
      <c r="AJ77" s="14">
        <f t="shared" si="48"/>
        <v>0.12903428542428852</v>
      </c>
    </row>
    <row r="78" spans="1:36">
      <c r="A78" s="4">
        <v>6</v>
      </c>
      <c r="B78" s="3">
        <v>120.8</v>
      </c>
      <c r="C78" s="14">
        <v>4.09</v>
      </c>
      <c r="D78" s="3">
        <v>459</v>
      </c>
      <c r="E78" s="3">
        <v>194</v>
      </c>
      <c r="F78" s="1">
        <v>30</v>
      </c>
      <c r="G78" s="1">
        <f t="shared" si="57"/>
        <v>32.836568031330792</v>
      </c>
      <c r="H78" s="3">
        <v>1050</v>
      </c>
      <c r="I78" s="1">
        <f t="shared" si="5"/>
        <v>8.6920529801324502</v>
      </c>
      <c r="J78" s="15">
        <f t="shared" si="58"/>
        <v>0.41201093252308074</v>
      </c>
      <c r="K78" s="29">
        <f t="shared" si="59"/>
        <v>29.535452322738386</v>
      </c>
      <c r="L78" s="68">
        <f t="shared" si="60"/>
        <v>0.64098215679134374</v>
      </c>
      <c r="M78" s="3">
        <v>1092</v>
      </c>
      <c r="N78" s="3">
        <f t="shared" si="8"/>
        <v>942</v>
      </c>
      <c r="O78" s="3">
        <f t="shared" si="9"/>
        <v>1250</v>
      </c>
      <c r="P78" s="28">
        <f t="shared" si="61"/>
        <v>987.16799803876472</v>
      </c>
      <c r="Q78" s="16">
        <f t="shared" si="62"/>
        <v>982.42604614410777</v>
      </c>
      <c r="R78" s="16">
        <f t="shared" si="63"/>
        <v>932.90877293184553</v>
      </c>
      <c r="S78" s="14">
        <f t="shared" si="64"/>
        <v>1.1705324589972284</v>
      </c>
      <c r="T78" s="72">
        <f t="shared" si="65"/>
        <v>0.69727302995736784</v>
      </c>
      <c r="X78" s="3"/>
      <c r="Y78" s="17"/>
      <c r="Z78" s="3"/>
      <c r="AC78" s="16">
        <f t="shared" si="13"/>
        <v>987.16799803876472</v>
      </c>
      <c r="AD78" s="3">
        <f t="shared" si="66"/>
        <v>0.4114031887222227</v>
      </c>
      <c r="AE78" s="3">
        <f t="shared" si="45"/>
        <v>0.16633493138269806</v>
      </c>
      <c r="AF78" s="3">
        <f t="shared" si="46"/>
        <v>0.95570159436111135</v>
      </c>
      <c r="AG78" s="3">
        <f t="shared" si="16"/>
        <v>0.16633493138269806</v>
      </c>
      <c r="AH78" s="3">
        <f t="shared" si="17"/>
        <v>0.95570159436111135</v>
      </c>
      <c r="AI78" s="15">
        <f t="shared" si="47"/>
        <v>0.94959694583972909</v>
      </c>
      <c r="AJ78" s="14">
        <f t="shared" si="48"/>
        <v>0.16633493138269806</v>
      </c>
    </row>
    <row r="79" spans="1:36">
      <c r="A79" s="4">
        <v>7</v>
      </c>
      <c r="B79" s="3">
        <v>120.8</v>
      </c>
      <c r="C79" s="14">
        <v>4.09</v>
      </c>
      <c r="D79" s="3">
        <v>459</v>
      </c>
      <c r="E79" s="3">
        <v>194</v>
      </c>
      <c r="F79" s="1">
        <v>26.3</v>
      </c>
      <c r="G79" s="1">
        <f t="shared" si="57"/>
        <v>31.842775637193355</v>
      </c>
      <c r="H79" s="3">
        <v>1050</v>
      </c>
      <c r="I79" s="1">
        <f t="shared" si="5"/>
        <v>8.6920529801324502</v>
      </c>
      <c r="J79" s="15">
        <f t="shared" si="58"/>
        <v>0.40570102491565108</v>
      </c>
      <c r="K79" s="29">
        <f t="shared" si="59"/>
        <v>29.535452322738386</v>
      </c>
      <c r="L79" s="68">
        <f t="shared" si="60"/>
        <v>0.64098215679134374</v>
      </c>
      <c r="M79" s="3">
        <v>950</v>
      </c>
      <c r="N79" s="3">
        <f t="shared" si="8"/>
        <v>911</v>
      </c>
      <c r="O79" s="3">
        <f t="shared" si="9"/>
        <v>1219</v>
      </c>
      <c r="P79" s="28">
        <f t="shared" si="61"/>
        <v>950.31077154588115</v>
      </c>
      <c r="Q79" s="16">
        <f t="shared" si="62"/>
        <v>947.90065423807368</v>
      </c>
      <c r="R79" s="16">
        <f t="shared" si="63"/>
        <v>901.71792939157353</v>
      </c>
      <c r="S79" s="14">
        <f t="shared" si="64"/>
        <v>1.0535445387461735</v>
      </c>
      <c r="T79" s="72">
        <f t="shared" si="65"/>
        <v>0.72431634122144217</v>
      </c>
      <c r="X79" s="3"/>
      <c r="Y79" s="17"/>
      <c r="Z79" s="3"/>
      <c r="AC79" s="16">
        <f t="shared" si="13"/>
        <v>950.31077154588127</v>
      </c>
      <c r="AD79" s="3">
        <f t="shared" si="66"/>
        <v>0.40511648582680398</v>
      </c>
      <c r="AE79" s="3">
        <f t="shared" si="45"/>
        <v>0.19537425271133069</v>
      </c>
      <c r="AF79" s="3">
        <f t="shared" si="46"/>
        <v>0.95255824291340196</v>
      </c>
      <c r="AG79" s="3">
        <f t="shared" si="16"/>
        <v>0.19537425271133069</v>
      </c>
      <c r="AH79" s="3">
        <f t="shared" si="17"/>
        <v>0.95255824291340196</v>
      </c>
      <c r="AI79" s="15">
        <f t="shared" si="47"/>
        <v>0.95127893979182654</v>
      </c>
      <c r="AJ79" s="14">
        <f t="shared" si="48"/>
        <v>0.19537425271133069</v>
      </c>
    </row>
    <row r="80" spans="1:36">
      <c r="A80" s="4">
        <v>11</v>
      </c>
      <c r="B80" s="3">
        <v>152.6</v>
      </c>
      <c r="C80" s="14">
        <v>3.15</v>
      </c>
      <c r="D80" s="3">
        <v>421</v>
      </c>
      <c r="E80" s="3">
        <v>207</v>
      </c>
      <c r="F80" s="1">
        <v>21.2</v>
      </c>
      <c r="G80" s="1">
        <f t="shared" si="57"/>
        <v>30.341534160315639</v>
      </c>
      <c r="H80" s="3">
        <v>1676</v>
      </c>
      <c r="I80" s="1">
        <f t="shared" si="5"/>
        <v>10.982961992136305</v>
      </c>
      <c r="J80" s="15">
        <f t="shared" si="58"/>
        <v>0.47036090269907793</v>
      </c>
      <c r="K80" s="29">
        <f t="shared" si="59"/>
        <v>48.444444444444443</v>
      </c>
      <c r="L80" s="68">
        <f t="shared" si="60"/>
        <v>0.96430785395324403</v>
      </c>
      <c r="M80" s="3">
        <v>939</v>
      </c>
      <c r="N80" s="3">
        <f t="shared" si="8"/>
        <v>926</v>
      </c>
      <c r="O80" s="3">
        <f t="shared" si="9"/>
        <v>1217</v>
      </c>
      <c r="P80" s="28">
        <f t="shared" si="61"/>
        <v>979.02292082774022</v>
      </c>
      <c r="Q80" s="16">
        <f t="shared" si="62"/>
        <v>969.50270779531331</v>
      </c>
      <c r="R80" s="16">
        <f t="shared" si="63"/>
        <v>904.76824235907281</v>
      </c>
      <c r="S80" s="14">
        <f t="shared" si="64"/>
        <v>1.0378348355283471</v>
      </c>
      <c r="T80" s="72">
        <f t="shared" si="65"/>
        <v>0.63598310998033614</v>
      </c>
      <c r="X80" s="3"/>
      <c r="Y80" s="17"/>
      <c r="Z80" s="3"/>
      <c r="AC80" s="16">
        <f t="shared" si="13"/>
        <v>979.02292082774034</v>
      </c>
      <c r="AD80" s="3">
        <f t="shared" si="66"/>
        <v>0.46941994792733144</v>
      </c>
      <c r="AE80" s="3">
        <f t="shared" si="45"/>
        <v>0</v>
      </c>
      <c r="AF80" s="3">
        <f t="shared" si="46"/>
        <v>0.98470997396366577</v>
      </c>
      <c r="AG80" s="3">
        <f t="shared" si="16"/>
        <v>0</v>
      </c>
      <c r="AH80" s="3">
        <f t="shared" si="17"/>
        <v>0.98470997396366577</v>
      </c>
      <c r="AI80" s="15">
        <f t="shared" si="47"/>
        <v>0.93322920615307081</v>
      </c>
      <c r="AJ80" s="14">
        <f t="shared" si="48"/>
        <v>0</v>
      </c>
    </row>
    <row r="81" spans="1:36">
      <c r="A81" s="4">
        <v>12</v>
      </c>
      <c r="B81" s="3">
        <v>152.69999999999999</v>
      </c>
      <c r="C81" s="14">
        <v>3.15</v>
      </c>
      <c r="D81" s="3">
        <v>421</v>
      </c>
      <c r="E81" s="3">
        <v>207</v>
      </c>
      <c r="F81" s="1">
        <v>21.2</v>
      </c>
      <c r="G81" s="1">
        <f t="shared" si="57"/>
        <v>30.341534160315639</v>
      </c>
      <c r="H81" s="3">
        <v>1676</v>
      </c>
      <c r="I81" s="1">
        <f t="shared" si="5"/>
        <v>10.975769482645712</v>
      </c>
      <c r="J81" s="15">
        <f t="shared" si="58"/>
        <v>0.47005135376473511</v>
      </c>
      <c r="K81" s="29">
        <f t="shared" si="59"/>
        <v>48.476190476190474</v>
      </c>
      <c r="L81" s="68">
        <f t="shared" si="60"/>
        <v>0.96493977259934705</v>
      </c>
      <c r="M81" s="3">
        <v>881</v>
      </c>
      <c r="N81" s="3">
        <f t="shared" si="8"/>
        <v>926</v>
      </c>
      <c r="O81" s="3">
        <f t="shared" si="9"/>
        <v>1218</v>
      </c>
      <c r="P81" s="28">
        <f t="shared" si="61"/>
        <v>979.92690154744082</v>
      </c>
      <c r="Q81" s="16">
        <f t="shared" si="62"/>
        <v>970.30393349378039</v>
      </c>
      <c r="R81" s="16">
        <f t="shared" si="63"/>
        <v>905.60434194790287</v>
      </c>
      <c r="S81" s="14">
        <f t="shared" si="64"/>
        <v>0.97283102475526972</v>
      </c>
      <c r="T81" s="72">
        <f t="shared" si="65"/>
        <v>0.63582157327849476</v>
      </c>
      <c r="X81" s="3"/>
      <c r="Y81" s="17"/>
      <c r="Z81" s="3"/>
      <c r="AC81" s="16">
        <f t="shared" si="13"/>
        <v>979.92690154744082</v>
      </c>
      <c r="AD81" s="3">
        <f t="shared" si="66"/>
        <v>0.4691105553747455</v>
      </c>
      <c r="AE81" s="3">
        <f t="shared" si="45"/>
        <v>0</v>
      </c>
      <c r="AF81" s="3">
        <f t="shared" si="46"/>
        <v>0.98455527768737272</v>
      </c>
      <c r="AG81" s="3">
        <f t="shared" si="16"/>
        <v>0</v>
      </c>
      <c r="AH81" s="3">
        <f t="shared" si="17"/>
        <v>0.98455527768737272</v>
      </c>
      <c r="AI81" s="15">
        <f t="shared" si="47"/>
        <v>0.93332028314786564</v>
      </c>
      <c r="AJ81" s="14">
        <f t="shared" si="48"/>
        <v>0</v>
      </c>
    </row>
    <row r="82" spans="1:36">
      <c r="A82" s="4">
        <v>18</v>
      </c>
      <c r="B82" s="3">
        <v>76.5</v>
      </c>
      <c r="C82" s="14">
        <v>1.7</v>
      </c>
      <c r="D82" s="3">
        <v>369</v>
      </c>
      <c r="E82" s="3">
        <v>200</v>
      </c>
      <c r="F82" s="1">
        <v>25.3</v>
      </c>
      <c r="G82" s="1">
        <f t="shared" si="57"/>
        <v>31.561377579197131</v>
      </c>
      <c r="H82" s="3">
        <v>1524</v>
      </c>
      <c r="I82" s="1">
        <f t="shared" si="5"/>
        <v>19.921568627450981</v>
      </c>
      <c r="J82" s="15">
        <f t="shared" si="58"/>
        <v>0.85245410922317411</v>
      </c>
      <c r="K82" s="29">
        <f t="shared" si="59"/>
        <v>45</v>
      </c>
      <c r="L82" s="68">
        <f t="shared" si="60"/>
        <v>0.78510638297872337</v>
      </c>
      <c r="M82" s="3">
        <v>245</v>
      </c>
      <c r="N82" s="3">
        <f t="shared" si="8"/>
        <v>238</v>
      </c>
      <c r="O82" s="3">
        <f t="shared" si="9"/>
        <v>306</v>
      </c>
      <c r="P82" s="28">
        <f t="shared" si="61"/>
        <v>253.59053159722643</v>
      </c>
      <c r="Q82" s="16">
        <f t="shared" si="62"/>
        <v>253.59053159722646</v>
      </c>
      <c r="R82" s="16">
        <f t="shared" si="63"/>
        <v>193.84328702744327</v>
      </c>
      <c r="S82" s="14">
        <f t="shared" ref="S82:S93" si="67">M82/R82</f>
        <v>1.2639075810002862</v>
      </c>
      <c r="T82" s="72">
        <f t="shared" si="65"/>
        <v>0.58129116740673548</v>
      </c>
      <c r="X82" s="3"/>
      <c r="Y82" s="17"/>
      <c r="Z82" s="3"/>
      <c r="AC82" s="16">
        <f t="shared" si="13"/>
        <v>253.59053159722646</v>
      </c>
      <c r="AD82" s="3">
        <f t="shared" si="66"/>
        <v>0.85075842859456419</v>
      </c>
      <c r="AE82" s="3">
        <f t="shared" ref="AE82:AE93" si="68">IF(AD82&gt;0.5,0,AJ82)</f>
        <v>0</v>
      </c>
      <c r="AF82" s="3">
        <f t="shared" ref="AF82:AF93" si="69">IF((0.25*(3+2*AD82))&gt;1,1,(0.25*(3+2*AD82)))</f>
        <v>1</v>
      </c>
      <c r="AG82" s="3">
        <f t="shared" si="16"/>
        <v>0</v>
      </c>
      <c r="AH82" s="3">
        <f t="shared" si="17"/>
        <v>1</v>
      </c>
      <c r="AI82" s="15">
        <f t="shared" ref="AI82:AI93" si="70">IF(J82&lt;0.2,1,1/(0.5*(1+0.21*(J82-0.2)+J82*J82)+SQRT((0.5*(1+0.21*(J82-0.2)+J82*J82))^2-J82*J82)))</f>
        <v>0.76439481319169</v>
      </c>
      <c r="AJ82" s="14">
        <f t="shared" ref="AJ82:AJ93" si="71">IF((4.9-18.5*AD82+17*AD82*AD82)&lt;0,0,(4.9-18.5*AD82+17*AD82*AD82))</f>
        <v>1.4653974360203303</v>
      </c>
    </row>
    <row r="83" spans="1:36">
      <c r="A83" s="4">
        <v>20</v>
      </c>
      <c r="B83" s="3">
        <v>76.400000000000006</v>
      </c>
      <c r="C83" s="14">
        <v>1.73</v>
      </c>
      <c r="D83" s="3">
        <v>369</v>
      </c>
      <c r="E83" s="3">
        <v>200</v>
      </c>
      <c r="F83" s="1">
        <v>41.5</v>
      </c>
      <c r="G83" s="1">
        <f t="shared" si="57"/>
        <v>35.547105284319208</v>
      </c>
      <c r="H83" s="3">
        <v>610</v>
      </c>
      <c r="I83" s="1">
        <f t="shared" si="5"/>
        <v>7.984293193717277</v>
      </c>
      <c r="J83" s="15">
        <f t="shared" si="58"/>
        <v>0.3766822125275649</v>
      </c>
      <c r="K83" s="29">
        <f t="shared" si="59"/>
        <v>44.161849710982665</v>
      </c>
      <c r="L83" s="68">
        <f t="shared" si="60"/>
        <v>0.77048333538310176</v>
      </c>
      <c r="M83" s="3">
        <v>411</v>
      </c>
      <c r="N83" s="3">
        <f t="shared" si="8"/>
        <v>297</v>
      </c>
      <c r="O83" s="3">
        <f t="shared" si="9"/>
        <v>367</v>
      </c>
      <c r="P83" s="28">
        <f t="shared" si="61"/>
        <v>323.15871958374044</v>
      </c>
      <c r="Q83" s="16">
        <f t="shared" si="62"/>
        <v>326.01773712606445</v>
      </c>
      <c r="R83" s="16">
        <f t="shared" si="63"/>
        <v>312.59313690569491</v>
      </c>
      <c r="S83" s="14">
        <f t="shared" si="67"/>
        <v>1.3148081370832947</v>
      </c>
      <c r="T83" s="72">
        <f t="shared" si="65"/>
        <v>0.46339635630922199</v>
      </c>
      <c r="X83" s="3"/>
      <c r="Y83" s="17"/>
      <c r="Z83" s="3"/>
      <c r="AC83" s="16">
        <f t="shared" si="13"/>
        <v>323.15871958374049</v>
      </c>
      <c r="AD83" s="3">
        <f t="shared" si="66"/>
        <v>0.37588230854410259</v>
      </c>
      <c r="AE83" s="3">
        <f t="shared" si="68"/>
        <v>0.34806495983364938</v>
      </c>
      <c r="AF83" s="3">
        <f t="shared" si="69"/>
        <v>0.93794115427205127</v>
      </c>
      <c r="AG83" s="3">
        <f t="shared" si="16"/>
        <v>0.34806495983364938</v>
      </c>
      <c r="AH83" s="3">
        <f t="shared" si="17"/>
        <v>0.93794115427205127</v>
      </c>
      <c r="AI83" s="15">
        <f t="shared" si="70"/>
        <v>0.95882248512393509</v>
      </c>
      <c r="AJ83" s="14">
        <f t="shared" si="71"/>
        <v>0.34806495983364938</v>
      </c>
    </row>
    <row r="84" spans="1:36">
      <c r="A84" s="4">
        <v>21</v>
      </c>
      <c r="B84" s="3">
        <v>76.5</v>
      </c>
      <c r="C84" s="14">
        <v>1.73</v>
      </c>
      <c r="D84" s="3">
        <v>369</v>
      </c>
      <c r="E84" s="3">
        <v>200</v>
      </c>
      <c r="F84" s="1">
        <v>26.3</v>
      </c>
      <c r="G84" s="1">
        <f t="shared" si="57"/>
        <v>31.842775637193355</v>
      </c>
      <c r="H84" s="3">
        <v>609</v>
      </c>
      <c r="I84" s="1">
        <f t="shared" si="5"/>
        <v>7.9607843137254903</v>
      </c>
      <c r="J84" s="15">
        <f t="shared" si="58"/>
        <v>0.34280362902980333</v>
      </c>
      <c r="K84" s="29">
        <f t="shared" si="59"/>
        <v>44.21965317919075</v>
      </c>
      <c r="L84" s="68">
        <f t="shared" si="60"/>
        <v>0.77149182142417905</v>
      </c>
      <c r="M84" s="3">
        <v>330</v>
      </c>
      <c r="N84" s="3">
        <f t="shared" si="8"/>
        <v>244</v>
      </c>
      <c r="O84" s="3">
        <f t="shared" si="9"/>
        <v>313</v>
      </c>
      <c r="P84" s="28">
        <f t="shared" si="61"/>
        <v>260.14746011434676</v>
      </c>
      <c r="Q84" s="16">
        <f t="shared" si="62"/>
        <v>267.90882078328366</v>
      </c>
      <c r="R84" s="16">
        <f t="shared" si="63"/>
        <v>259.14086783210792</v>
      </c>
      <c r="S84" s="14">
        <f t="shared" si="67"/>
        <v>1.2734386619936777</v>
      </c>
      <c r="T84" s="72">
        <f t="shared" si="65"/>
        <v>0.57640817615123241</v>
      </c>
      <c r="X84" s="3"/>
      <c r="Y84" s="17"/>
      <c r="Z84" s="3"/>
      <c r="AC84" s="16">
        <f t="shared" si="13"/>
        <v>260.14746011434676</v>
      </c>
      <c r="AD84" s="3">
        <f t="shared" si="66"/>
        <v>0.34212668306467975</v>
      </c>
      <c r="AE84" s="3">
        <f t="shared" si="68"/>
        <v>0.56051770680570212</v>
      </c>
      <c r="AF84" s="3">
        <f t="shared" si="69"/>
        <v>0.92106334153233993</v>
      </c>
      <c r="AG84" s="3">
        <f t="shared" si="16"/>
        <v>0.56051770680570212</v>
      </c>
      <c r="AH84" s="3">
        <f t="shared" si="17"/>
        <v>0.92106334153233993</v>
      </c>
      <c r="AI84" s="15">
        <f t="shared" si="70"/>
        <v>0.96727262310535012</v>
      </c>
      <c r="AJ84" s="14">
        <f t="shared" si="71"/>
        <v>0.56051770680570212</v>
      </c>
    </row>
    <row r="85" spans="1:36">
      <c r="A85" s="73" t="s">
        <v>119</v>
      </c>
      <c r="B85" s="73" t="s">
        <v>120</v>
      </c>
      <c r="C85" s="52" t="s">
        <v>121</v>
      </c>
      <c r="D85" s="3"/>
      <c r="E85" s="3"/>
      <c r="F85" s="1"/>
      <c r="G85" s="32" t="s">
        <v>98</v>
      </c>
      <c r="H85" s="3"/>
      <c r="I85" s="1"/>
      <c r="J85" s="15"/>
      <c r="K85" s="29"/>
      <c r="L85" s="68"/>
      <c r="M85" s="3"/>
      <c r="N85" s="3"/>
      <c r="O85" s="3"/>
      <c r="P85" s="28"/>
      <c r="Q85" s="16"/>
      <c r="R85" s="16"/>
      <c r="S85" s="14"/>
      <c r="T85" s="72"/>
      <c r="X85" s="3"/>
      <c r="Y85" s="17"/>
      <c r="Z85" s="3"/>
      <c r="AC85" s="16"/>
      <c r="AD85" s="3"/>
      <c r="AE85" s="3"/>
      <c r="AF85" s="3"/>
      <c r="AG85" s="3"/>
      <c r="AH85" s="3"/>
      <c r="AI85" s="15"/>
      <c r="AJ85" s="14"/>
    </row>
    <row r="86" spans="1:36">
      <c r="A86" s="4">
        <v>-1</v>
      </c>
      <c r="B86" s="3">
        <v>114.3</v>
      </c>
      <c r="C86" s="14">
        <v>3.18</v>
      </c>
      <c r="D86" s="3">
        <v>420</v>
      </c>
      <c r="E86" s="3">
        <v>203</v>
      </c>
      <c r="F86" s="1">
        <v>29.4</v>
      </c>
      <c r="G86" s="1">
        <f t="shared" si="57"/>
        <v>32.680159047229516</v>
      </c>
      <c r="H86" s="3">
        <v>914</v>
      </c>
      <c r="I86" s="1">
        <f t="shared" ref="I86:I146" si="72">(H86/B86)</f>
        <v>7.9965004374453192</v>
      </c>
      <c r="J86" s="15">
        <f t="shared" si="58"/>
        <v>0.36115506930635716</v>
      </c>
      <c r="K86" s="29">
        <f t="shared" si="59"/>
        <v>35.943396226415089</v>
      </c>
      <c r="L86" s="68">
        <f t="shared" si="60"/>
        <v>0.71376957045363298</v>
      </c>
      <c r="M86" s="3">
        <v>712</v>
      </c>
      <c r="N86" s="3">
        <f t="shared" ref="N86:N110" si="73">ROUND((0.85*F86*(B86-2*C86)^2+D86*(B86*B86-(B86-2*C86)^2))*PI()/4000,0)</f>
        <v>695</v>
      </c>
      <c r="O86" s="3">
        <f t="shared" ref="O86:O110" si="74">ROUND((0.85*F86+6*C86*D86/(B86-2*C86))*PI()*(B86-2*C86)^2/4000,0)</f>
        <v>908</v>
      </c>
      <c r="P86" s="28">
        <f t="shared" si="61"/>
        <v>735.28046918675466</v>
      </c>
      <c r="Q86" s="16">
        <f t="shared" si="62"/>
        <v>749.79505875869324</v>
      </c>
      <c r="R86" s="16">
        <f t="shared" ref="R86:R93" si="75">AI86*Q86</f>
        <v>721.85733153474007</v>
      </c>
      <c r="S86" s="14">
        <f t="shared" si="67"/>
        <v>0.98634448788684825</v>
      </c>
      <c r="T86" s="72">
        <f t="shared" si="65"/>
        <v>0.6341112899359298</v>
      </c>
      <c r="X86" s="3"/>
      <c r="Y86" s="17"/>
      <c r="Z86" s="3"/>
      <c r="AC86" s="16">
        <f t="shared" ref="AC86:AC110" si="76">0.00025*PI()*((B86*B86-(B86-2*C86)^2)*D86+F86*(B86-2*C86)^2)</f>
        <v>735.28046918675466</v>
      </c>
      <c r="AD86" s="3">
        <f t="shared" ref="AD86:AD93" si="77">SQRT((64*AC86*H86*H86)/(PI()^3*((B86^4-(B86-2*C86)^4)*E86+(B86-2*C86)^4*G86*0.6)))</f>
        <v>0.36054615525508477</v>
      </c>
      <c r="AE86" s="3">
        <f t="shared" si="68"/>
        <v>0.43978613895773533</v>
      </c>
      <c r="AF86" s="3">
        <f t="shared" si="69"/>
        <v>0.93027307762754241</v>
      </c>
      <c r="AG86" s="3">
        <f t="shared" ref="AG86:AG110" si="78">AE86</f>
        <v>0.43978613895773533</v>
      </c>
      <c r="AH86" s="3">
        <f t="shared" ref="AH86:AH110" si="79">AF86</f>
        <v>0.93027307762754241</v>
      </c>
      <c r="AI86" s="15">
        <f t="shared" si="70"/>
        <v>0.96273951542144753</v>
      </c>
      <c r="AJ86" s="14">
        <f t="shared" si="71"/>
        <v>0.43978613895773533</v>
      </c>
    </row>
    <row r="87" spans="1:36">
      <c r="A87" s="4">
        <v>-2</v>
      </c>
      <c r="B87" s="3">
        <v>114.3</v>
      </c>
      <c r="C87" s="14">
        <v>3.18</v>
      </c>
      <c r="D87" s="3">
        <v>420</v>
      </c>
      <c r="E87" s="3">
        <v>203</v>
      </c>
      <c r="F87" s="1">
        <v>29.4</v>
      </c>
      <c r="G87" s="1">
        <f t="shared" si="57"/>
        <v>32.680159047229516</v>
      </c>
      <c r="H87" s="3">
        <v>914</v>
      </c>
      <c r="I87" s="1">
        <f t="shared" si="72"/>
        <v>7.9965004374453192</v>
      </c>
      <c r="J87" s="15">
        <f t="shared" si="58"/>
        <v>0.36115506930635716</v>
      </c>
      <c r="K87" s="29">
        <f t="shared" si="59"/>
        <v>35.943396226415089</v>
      </c>
      <c r="L87" s="68">
        <f t="shared" si="60"/>
        <v>0.71376957045363298</v>
      </c>
      <c r="M87" s="3">
        <v>756</v>
      </c>
      <c r="N87" s="3">
        <f t="shared" si="73"/>
        <v>695</v>
      </c>
      <c r="O87" s="3">
        <f t="shared" si="74"/>
        <v>908</v>
      </c>
      <c r="P87" s="28">
        <f t="shared" si="61"/>
        <v>735.28046918675466</v>
      </c>
      <c r="Q87" s="16">
        <f t="shared" si="62"/>
        <v>749.79505875869324</v>
      </c>
      <c r="R87" s="16">
        <f t="shared" si="75"/>
        <v>721.85733153474007</v>
      </c>
      <c r="S87" s="14">
        <f t="shared" si="67"/>
        <v>1.0472983607337882</v>
      </c>
      <c r="T87" s="72">
        <f t="shared" si="65"/>
        <v>0.6341112899359298</v>
      </c>
      <c r="X87" s="3"/>
      <c r="Y87" s="17"/>
      <c r="Z87" s="3"/>
      <c r="AC87" s="16">
        <f t="shared" si="76"/>
        <v>735.28046918675466</v>
      </c>
      <c r="AD87" s="3">
        <f t="shared" si="77"/>
        <v>0.36054615525508477</v>
      </c>
      <c r="AE87" s="3">
        <f t="shared" si="68"/>
        <v>0.43978613895773533</v>
      </c>
      <c r="AF87" s="3">
        <f t="shared" si="69"/>
        <v>0.93027307762754241</v>
      </c>
      <c r="AG87" s="3">
        <f t="shared" si="78"/>
        <v>0.43978613895773533</v>
      </c>
      <c r="AH87" s="3">
        <f t="shared" si="79"/>
        <v>0.93027307762754241</v>
      </c>
      <c r="AI87" s="15">
        <f t="shared" si="70"/>
        <v>0.96273951542144753</v>
      </c>
      <c r="AJ87" s="14">
        <f t="shared" si="71"/>
        <v>0.43978613895773533</v>
      </c>
    </row>
    <row r="88" spans="1:36">
      <c r="A88" s="4">
        <v>-3</v>
      </c>
      <c r="B88" s="3">
        <v>127</v>
      </c>
      <c r="C88" s="14">
        <v>2.41</v>
      </c>
      <c r="D88" s="3">
        <v>294</v>
      </c>
      <c r="E88" s="3">
        <v>203</v>
      </c>
      <c r="F88" s="1">
        <v>35.6</v>
      </c>
      <c r="G88" s="1">
        <f t="shared" si="57"/>
        <v>34.219103519692311</v>
      </c>
      <c r="H88" s="3">
        <v>914</v>
      </c>
      <c r="I88" s="1">
        <f t="shared" si="72"/>
        <v>7.1968503937007871</v>
      </c>
      <c r="J88" s="15">
        <f t="shared" si="58"/>
        <v>0.31476502999270844</v>
      </c>
      <c r="K88" s="29">
        <f t="shared" si="59"/>
        <v>52.697095435684645</v>
      </c>
      <c r="L88" s="68">
        <f t="shared" si="60"/>
        <v>0.73252700038256668</v>
      </c>
      <c r="M88" s="3">
        <v>627</v>
      </c>
      <c r="N88" s="3">
        <f t="shared" si="73"/>
        <v>632</v>
      </c>
      <c r="O88" s="3">
        <f t="shared" si="74"/>
        <v>763</v>
      </c>
      <c r="P88" s="28">
        <f t="shared" si="61"/>
        <v>694.71852606022139</v>
      </c>
      <c r="Q88" s="16">
        <f t="shared" si="62"/>
        <v>719.09360258223614</v>
      </c>
      <c r="R88" s="16">
        <f t="shared" si="75"/>
        <v>700.41026031731792</v>
      </c>
      <c r="S88" s="14">
        <f t="shared" si="67"/>
        <v>0.8951896274562573</v>
      </c>
      <c r="T88" s="72">
        <f t="shared" si="65"/>
        <v>0.39919817865728863</v>
      </c>
      <c r="X88" s="3"/>
      <c r="Y88" s="17"/>
      <c r="Z88" s="3"/>
      <c r="AC88" s="16">
        <f t="shared" si="76"/>
        <v>694.71852606022139</v>
      </c>
      <c r="AD88" s="3">
        <f t="shared" si="77"/>
        <v>0.31403234934337187</v>
      </c>
      <c r="AE88" s="3">
        <f t="shared" si="68"/>
        <v>0.76687891652761908</v>
      </c>
      <c r="AF88" s="3">
        <f t="shared" si="69"/>
        <v>0.90701617467168594</v>
      </c>
      <c r="AG88" s="3">
        <f t="shared" si="78"/>
        <v>0.76687891652761908</v>
      </c>
      <c r="AH88" s="3">
        <f t="shared" si="79"/>
        <v>0.90701617467168594</v>
      </c>
      <c r="AI88" s="15">
        <f t="shared" si="70"/>
        <v>0.97401820542162088</v>
      </c>
      <c r="AJ88" s="14">
        <f t="shared" si="71"/>
        <v>0.76687891652761908</v>
      </c>
    </row>
    <row r="89" spans="1:36">
      <c r="A89" s="4">
        <v>-4</v>
      </c>
      <c r="B89" s="3">
        <v>127</v>
      </c>
      <c r="C89" s="14">
        <v>2.41</v>
      </c>
      <c r="D89" s="3">
        <v>294</v>
      </c>
      <c r="E89" s="3">
        <v>203</v>
      </c>
      <c r="F89" s="1">
        <v>35.6</v>
      </c>
      <c r="G89" s="1">
        <f t="shared" si="57"/>
        <v>34.219103519692311</v>
      </c>
      <c r="H89" s="3">
        <v>914</v>
      </c>
      <c r="I89" s="1">
        <f t="shared" si="72"/>
        <v>7.1968503937007871</v>
      </c>
      <c r="J89" s="15">
        <f t="shared" si="58"/>
        <v>0.31476502999270844</v>
      </c>
      <c r="K89" s="29">
        <f t="shared" si="59"/>
        <v>52.697095435684645</v>
      </c>
      <c r="L89" s="68">
        <f t="shared" si="60"/>
        <v>0.73252700038256668</v>
      </c>
      <c r="M89" s="3">
        <v>623</v>
      </c>
      <c r="N89" s="3">
        <f t="shared" si="73"/>
        <v>632</v>
      </c>
      <c r="O89" s="3">
        <f t="shared" si="74"/>
        <v>763</v>
      </c>
      <c r="P89" s="28">
        <f t="shared" si="61"/>
        <v>694.71852606022139</v>
      </c>
      <c r="Q89" s="16">
        <f t="shared" si="62"/>
        <v>719.09360258223614</v>
      </c>
      <c r="R89" s="16">
        <f t="shared" si="75"/>
        <v>700.41026031731792</v>
      </c>
      <c r="S89" s="14">
        <f t="shared" si="67"/>
        <v>0.88947868884409609</v>
      </c>
      <c r="T89" s="72">
        <f t="shared" si="65"/>
        <v>0.39919817865728863</v>
      </c>
      <c r="X89" s="3"/>
      <c r="Y89" s="17"/>
      <c r="Z89" s="3"/>
      <c r="AC89" s="16">
        <f t="shared" si="76"/>
        <v>694.71852606022139</v>
      </c>
      <c r="AD89" s="3">
        <f t="shared" si="77"/>
        <v>0.31403234934337187</v>
      </c>
      <c r="AE89" s="3">
        <f t="shared" si="68"/>
        <v>0.76687891652761908</v>
      </c>
      <c r="AF89" s="3">
        <f t="shared" si="69"/>
        <v>0.90701617467168594</v>
      </c>
      <c r="AG89" s="3">
        <f t="shared" si="78"/>
        <v>0.76687891652761908</v>
      </c>
      <c r="AH89" s="3">
        <f t="shared" si="79"/>
        <v>0.90701617467168594</v>
      </c>
      <c r="AI89" s="15">
        <f t="shared" si="70"/>
        <v>0.97401820542162088</v>
      </c>
      <c r="AJ89" s="14">
        <f t="shared" si="71"/>
        <v>0.76687891652761908</v>
      </c>
    </row>
    <row r="90" spans="1:36">
      <c r="A90" s="4">
        <v>-5</v>
      </c>
      <c r="B90" s="3">
        <v>127</v>
      </c>
      <c r="C90" s="14">
        <v>2.41</v>
      </c>
      <c r="D90" s="3">
        <v>294</v>
      </c>
      <c r="E90" s="3">
        <v>203</v>
      </c>
      <c r="F90" s="1">
        <v>35.6</v>
      </c>
      <c r="G90" s="1">
        <f t="shared" si="57"/>
        <v>34.219103519692311</v>
      </c>
      <c r="H90" s="3">
        <v>914</v>
      </c>
      <c r="I90" s="1">
        <f t="shared" si="72"/>
        <v>7.1968503937007871</v>
      </c>
      <c r="J90" s="15">
        <f t="shared" si="58"/>
        <v>0.31476502999270844</v>
      </c>
      <c r="K90" s="29">
        <f t="shared" si="59"/>
        <v>52.697095435684645</v>
      </c>
      <c r="L90" s="68">
        <f t="shared" si="60"/>
        <v>0.73252700038256668</v>
      </c>
      <c r="M90" s="3">
        <v>658</v>
      </c>
      <c r="N90" s="3">
        <f t="shared" si="73"/>
        <v>632</v>
      </c>
      <c r="O90" s="3">
        <f t="shared" si="74"/>
        <v>763</v>
      </c>
      <c r="P90" s="28">
        <f t="shared" si="61"/>
        <v>694.71852606022139</v>
      </c>
      <c r="Q90" s="16">
        <f t="shared" si="62"/>
        <v>719.09360258223614</v>
      </c>
      <c r="R90" s="16">
        <f t="shared" si="75"/>
        <v>700.41026031731792</v>
      </c>
      <c r="S90" s="14">
        <f t="shared" si="67"/>
        <v>0.93944940170050606</v>
      </c>
      <c r="T90" s="72">
        <f t="shared" si="65"/>
        <v>0.39919817865728863</v>
      </c>
      <c r="X90" s="3"/>
      <c r="Y90" s="17"/>
      <c r="Z90" s="3"/>
      <c r="AC90" s="16">
        <f t="shared" si="76"/>
        <v>694.71852606022139</v>
      </c>
      <c r="AD90" s="3">
        <f t="shared" si="77"/>
        <v>0.31403234934337187</v>
      </c>
      <c r="AE90" s="3">
        <f t="shared" si="68"/>
        <v>0.76687891652761908</v>
      </c>
      <c r="AF90" s="3">
        <f t="shared" si="69"/>
        <v>0.90701617467168594</v>
      </c>
      <c r="AG90" s="3">
        <f t="shared" si="78"/>
        <v>0.76687891652761908</v>
      </c>
      <c r="AH90" s="3">
        <f t="shared" si="79"/>
        <v>0.90701617467168594</v>
      </c>
      <c r="AI90" s="15">
        <f t="shared" si="70"/>
        <v>0.97401820542162088</v>
      </c>
      <c r="AJ90" s="14">
        <f t="shared" si="71"/>
        <v>0.76687891652761908</v>
      </c>
    </row>
    <row r="91" spans="1:36">
      <c r="A91" s="4">
        <v>-6</v>
      </c>
      <c r="B91" s="3">
        <v>152.4</v>
      </c>
      <c r="C91" s="14">
        <v>1.55</v>
      </c>
      <c r="D91" s="3">
        <v>336</v>
      </c>
      <c r="E91" s="3">
        <v>203</v>
      </c>
      <c r="F91" s="1">
        <v>21.4</v>
      </c>
      <c r="G91" s="1">
        <f t="shared" si="57"/>
        <v>30.403730897201996</v>
      </c>
      <c r="H91" s="3">
        <v>914</v>
      </c>
      <c r="I91" s="1">
        <f t="shared" si="72"/>
        <v>5.9973753280839892</v>
      </c>
      <c r="J91" s="15">
        <f t="shared" si="58"/>
        <v>0.24679630405049943</v>
      </c>
      <c r="K91" s="29">
        <f t="shared" si="59"/>
        <v>98.322580645161295</v>
      </c>
      <c r="L91" s="68">
        <f t="shared" si="60"/>
        <v>1.5620041180507893</v>
      </c>
      <c r="M91" s="3">
        <v>682</v>
      </c>
      <c r="N91" s="3">
        <f t="shared" si="73"/>
        <v>565</v>
      </c>
      <c r="O91" s="3">
        <f t="shared" si="74"/>
        <v>685</v>
      </c>
      <c r="P91" s="28">
        <f t="shared" si="61"/>
        <v>621.45981034903048</v>
      </c>
      <c r="Q91" s="16">
        <f t="shared" si="62"/>
        <v>672.53499866261097</v>
      </c>
      <c r="R91" s="16">
        <f t="shared" si="75"/>
        <v>665.57469351972156</v>
      </c>
      <c r="S91" s="14">
        <f t="shared" si="67"/>
        <v>1.0246783819159611</v>
      </c>
      <c r="T91" s="72">
        <f t="shared" si="65"/>
        <v>0.39714867192410847</v>
      </c>
      <c r="X91" s="3"/>
      <c r="Y91" s="17"/>
      <c r="Z91" s="3"/>
      <c r="AC91" s="16">
        <f t="shared" si="76"/>
        <v>621.45981034903048</v>
      </c>
      <c r="AD91" s="3">
        <f t="shared" si="77"/>
        <v>0.24601518567221989</v>
      </c>
      <c r="AE91" s="3">
        <f t="shared" si="68"/>
        <v>1.3776180819466581</v>
      </c>
      <c r="AF91" s="3">
        <f t="shared" si="69"/>
        <v>0.87300759283610996</v>
      </c>
      <c r="AG91" s="3">
        <f t="shared" si="78"/>
        <v>1.3776180819466581</v>
      </c>
      <c r="AH91" s="3">
        <f t="shared" si="79"/>
        <v>0.87300759283610996</v>
      </c>
      <c r="AI91" s="15">
        <f t="shared" si="70"/>
        <v>0.98965064248443502</v>
      </c>
      <c r="AJ91" s="14">
        <f t="shared" si="71"/>
        <v>1.3776180819466581</v>
      </c>
    </row>
    <row r="92" spans="1:36">
      <c r="A92" s="4">
        <v>-7</v>
      </c>
      <c r="B92" s="3">
        <v>152.4</v>
      </c>
      <c r="C92" s="14">
        <v>1.55</v>
      </c>
      <c r="D92" s="3">
        <v>336</v>
      </c>
      <c r="E92" s="3">
        <v>203</v>
      </c>
      <c r="F92" s="1">
        <v>26.3</v>
      </c>
      <c r="G92" s="1">
        <f t="shared" si="57"/>
        <v>31.842775637193355</v>
      </c>
      <c r="H92" s="3">
        <v>914</v>
      </c>
      <c r="I92" s="1">
        <f t="shared" si="72"/>
        <v>5.9973753280839892</v>
      </c>
      <c r="J92" s="15">
        <f t="shared" si="58"/>
        <v>0.2601651227446839</v>
      </c>
      <c r="K92" s="29">
        <f t="shared" si="59"/>
        <v>98.322580645161295</v>
      </c>
      <c r="L92" s="68">
        <f t="shared" si="60"/>
        <v>1.5620041180507893</v>
      </c>
      <c r="M92" s="3">
        <v>721</v>
      </c>
      <c r="N92" s="3">
        <f t="shared" si="73"/>
        <v>638</v>
      </c>
      <c r="O92" s="3">
        <f t="shared" si="74"/>
        <v>758</v>
      </c>
      <c r="P92" s="28">
        <f t="shared" si="61"/>
        <v>707.24366889445366</v>
      </c>
      <c r="Q92" s="16">
        <f t="shared" si="62"/>
        <v>752.07169688873569</v>
      </c>
      <c r="R92" s="16">
        <f t="shared" si="75"/>
        <v>742.02554516578209</v>
      </c>
      <c r="S92" s="14">
        <f t="shared" si="67"/>
        <v>0.97166466127377782</v>
      </c>
      <c r="T92" s="72">
        <f t="shared" si="65"/>
        <v>0.34897723258539204</v>
      </c>
      <c r="X92" s="3"/>
      <c r="Y92" s="17"/>
      <c r="Z92" s="3"/>
      <c r="AC92" s="16">
        <f t="shared" si="76"/>
        <v>707.24366889445366</v>
      </c>
      <c r="AD92" s="3">
        <f t="shared" si="77"/>
        <v>0.25932308920573882</v>
      </c>
      <c r="AE92" s="3">
        <f t="shared" si="68"/>
        <v>1.2457467478123609</v>
      </c>
      <c r="AF92" s="3">
        <f t="shared" si="69"/>
        <v>0.87966154460286938</v>
      </c>
      <c r="AG92" s="3">
        <f t="shared" si="78"/>
        <v>1.2457467478123609</v>
      </c>
      <c r="AH92" s="3">
        <f t="shared" si="79"/>
        <v>0.87966154460286938</v>
      </c>
      <c r="AI92" s="15">
        <f t="shared" si="70"/>
        <v>0.9866420292579634</v>
      </c>
      <c r="AJ92" s="14">
        <f t="shared" si="71"/>
        <v>1.2457467478123609</v>
      </c>
    </row>
    <row r="93" spans="1:36">
      <c r="A93" s="4">
        <v>-8</v>
      </c>
      <c r="B93" s="3">
        <v>152.4</v>
      </c>
      <c r="C93" s="14">
        <v>1.55</v>
      </c>
      <c r="D93" s="3">
        <v>336</v>
      </c>
      <c r="E93" s="3">
        <v>203</v>
      </c>
      <c r="F93" s="1">
        <v>26.3</v>
      </c>
      <c r="G93" s="1">
        <f t="shared" si="57"/>
        <v>31.842775637193355</v>
      </c>
      <c r="H93" s="3">
        <v>914</v>
      </c>
      <c r="I93" s="1">
        <f t="shared" si="72"/>
        <v>5.9973753280839892</v>
      </c>
      <c r="J93" s="15">
        <f t="shared" si="58"/>
        <v>0.2601651227446839</v>
      </c>
      <c r="K93" s="29">
        <f t="shared" si="59"/>
        <v>98.322580645161295</v>
      </c>
      <c r="L93" s="68">
        <f t="shared" si="60"/>
        <v>1.5620041180507893</v>
      </c>
      <c r="M93" s="3">
        <v>733</v>
      </c>
      <c r="N93" s="3">
        <f t="shared" si="73"/>
        <v>638</v>
      </c>
      <c r="O93" s="3">
        <f t="shared" si="74"/>
        <v>758</v>
      </c>
      <c r="P93" s="28">
        <f t="shared" si="61"/>
        <v>707.24366889445366</v>
      </c>
      <c r="Q93" s="16">
        <f t="shared" si="62"/>
        <v>752.07169688873569</v>
      </c>
      <c r="R93" s="16">
        <f t="shared" si="75"/>
        <v>742.02554516578209</v>
      </c>
      <c r="S93" s="14">
        <f t="shared" si="67"/>
        <v>0.98783661125336919</v>
      </c>
      <c r="T93" s="72">
        <f t="shared" si="65"/>
        <v>0.34897723258539204</v>
      </c>
      <c r="X93" s="3"/>
      <c r="Y93" s="17"/>
      <c r="Z93" s="3"/>
      <c r="AC93" s="16">
        <f t="shared" si="76"/>
        <v>707.24366889445366</v>
      </c>
      <c r="AD93" s="3">
        <f t="shared" si="77"/>
        <v>0.25932308920573882</v>
      </c>
      <c r="AE93" s="3">
        <f t="shared" si="68"/>
        <v>1.2457467478123609</v>
      </c>
      <c r="AF93" s="3">
        <f t="shared" si="69"/>
        <v>0.87966154460286938</v>
      </c>
      <c r="AG93" s="3">
        <f t="shared" si="78"/>
        <v>1.2457467478123609</v>
      </c>
      <c r="AH93" s="3">
        <f t="shared" si="79"/>
        <v>0.87966154460286938</v>
      </c>
      <c r="AI93" s="15">
        <f t="shared" si="70"/>
        <v>0.9866420292579634</v>
      </c>
      <c r="AJ93" s="14">
        <f t="shared" si="71"/>
        <v>1.2457467478123609</v>
      </c>
    </row>
    <row r="94" spans="1:36">
      <c r="A94" s="73" t="s">
        <v>122</v>
      </c>
      <c r="B94" s="73" t="s">
        <v>123</v>
      </c>
      <c r="C94" s="40">
        <v>1966</v>
      </c>
      <c r="D94" s="78" t="s">
        <v>124</v>
      </c>
      <c r="E94" s="3"/>
      <c r="F94" s="1"/>
      <c r="G94" s="32" t="s">
        <v>98</v>
      </c>
      <c r="H94" s="3"/>
      <c r="I94" s="1"/>
      <c r="J94" s="15"/>
      <c r="K94" s="29"/>
      <c r="L94" s="68"/>
      <c r="M94" s="3"/>
      <c r="N94" s="3"/>
      <c r="O94" s="3"/>
      <c r="P94" s="28"/>
      <c r="Q94" s="16"/>
      <c r="R94" s="16"/>
      <c r="S94" s="14"/>
      <c r="T94" s="72"/>
      <c r="X94" s="3"/>
      <c r="Y94" s="17"/>
      <c r="Z94" s="3"/>
      <c r="AC94" s="16"/>
      <c r="AD94" s="3"/>
      <c r="AE94" s="3"/>
      <c r="AF94" s="3"/>
      <c r="AG94" s="3"/>
      <c r="AH94" s="3"/>
      <c r="AI94" s="15"/>
      <c r="AJ94" s="14"/>
    </row>
    <row r="95" spans="1:36">
      <c r="A95" s="4" t="s">
        <v>125</v>
      </c>
      <c r="B95" s="3">
        <v>355.6</v>
      </c>
      <c r="C95" s="14">
        <v>11.18</v>
      </c>
      <c r="D95" s="3">
        <v>361</v>
      </c>
      <c r="E95" s="3">
        <v>203</v>
      </c>
      <c r="F95" s="1">
        <v>38.6</v>
      </c>
      <c r="G95" s="1">
        <f t="shared" si="57"/>
        <v>34.909084206903074</v>
      </c>
      <c r="H95" s="3">
        <v>1880</v>
      </c>
      <c r="I95" s="1">
        <f t="shared" si="72"/>
        <v>5.2868391451068613</v>
      </c>
      <c r="J95" s="15">
        <f t="shared" si="58"/>
        <v>0.23780179538254481</v>
      </c>
      <c r="K95" s="29">
        <f t="shared" si="59"/>
        <v>31.806797853309483</v>
      </c>
      <c r="L95" s="68">
        <f t="shared" si="60"/>
        <v>0.5428961713969136</v>
      </c>
      <c r="M95" s="3">
        <v>11460</v>
      </c>
      <c r="N95" s="3">
        <f t="shared" si="73"/>
        <v>7229</v>
      </c>
      <c r="O95" s="3">
        <f t="shared" si="74"/>
        <v>9200</v>
      </c>
      <c r="P95" s="28">
        <f t="shared" si="61"/>
        <v>7733.640079336491</v>
      </c>
      <c r="Q95" s="16">
        <f t="shared" si="62"/>
        <v>8611.4536093816641</v>
      </c>
      <c r="R95" s="16">
        <f t="shared" ref="R95:R110" si="80">AI95*Q95</f>
        <v>8539.6353335552358</v>
      </c>
      <c r="S95" s="14">
        <f t="shared" ref="S95:S146" si="81">M95/R95</f>
        <v>1.3419776784811435</v>
      </c>
      <c r="T95" s="72">
        <f t="shared" si="65"/>
        <v>0.56468114186255225</v>
      </c>
      <c r="X95" s="3"/>
      <c r="Y95" s="17"/>
      <c r="Z95" s="3"/>
      <c r="AC95" s="16">
        <f t="shared" si="76"/>
        <v>7733.6400793364919</v>
      </c>
      <c r="AD95" s="3">
        <f t="shared" ref="AD95:AD110" si="82">SQRT((64*AC95*H95*H95)/(PI()^3*((B95^4-(B95-2*C95)^4)*E95+(B95-2*C95)^4*G95*0.6)))</f>
        <v>0.23742267334840628</v>
      </c>
      <c r="AE95" s="3">
        <f t="shared" ref="AE95:AE110" si="83">IF(AD95&gt;0.5,0,AJ95)</f>
        <v>1.465962481992853</v>
      </c>
      <c r="AF95" s="3">
        <f t="shared" ref="AF95:AF110" si="84">IF((0.25*(3+2*AD95))&gt;1,1,(0.25*(3+2*AD95)))</f>
        <v>0.86871133667420319</v>
      </c>
      <c r="AG95" s="3">
        <f t="shared" si="78"/>
        <v>1.465962481992853</v>
      </c>
      <c r="AH95" s="3">
        <f t="shared" si="79"/>
        <v>0.86871133667420319</v>
      </c>
      <c r="AI95" s="15">
        <f t="shared" ref="AI95:AI110" si="85">IF(J95&lt;0.2,1,1/(0.5*(1+0.21*(J95-0.2)+J95*J95)+SQRT((0.5*(1+0.21*(J95-0.2)+J95*J95))^2-J95*J95)))</f>
        <v>0.99166014483917242</v>
      </c>
      <c r="AJ95" s="14">
        <f t="shared" ref="AJ95:AJ110" si="86">IF((4.9-18.5*AD95+17*AD95*AD95)&lt;0,0,(4.9-18.5*AD95+17*AD95*AD95))</f>
        <v>1.465962481992853</v>
      </c>
    </row>
    <row r="96" spans="1:36">
      <c r="A96" s="4" t="s">
        <v>126</v>
      </c>
      <c r="B96" s="3">
        <v>355.6</v>
      </c>
      <c r="C96" s="14">
        <v>11.18</v>
      </c>
      <c r="D96" s="3">
        <v>361</v>
      </c>
      <c r="E96" s="3">
        <v>203</v>
      </c>
      <c r="F96" s="1">
        <v>33.299999999999997</v>
      </c>
      <c r="G96" s="1">
        <f t="shared" si="57"/>
        <v>33.667254063451516</v>
      </c>
      <c r="H96" s="3">
        <v>1880</v>
      </c>
      <c r="I96" s="1">
        <f t="shared" si="72"/>
        <v>5.2868391451068613</v>
      </c>
      <c r="J96" s="15">
        <f t="shared" si="58"/>
        <v>0.23164128681277277</v>
      </c>
      <c r="K96" s="29">
        <f t="shared" si="59"/>
        <v>31.806797853309483</v>
      </c>
      <c r="L96" s="68">
        <f t="shared" si="60"/>
        <v>0.5428961713969136</v>
      </c>
      <c r="M96" s="3">
        <v>10710</v>
      </c>
      <c r="N96" s="3">
        <f t="shared" si="73"/>
        <v>6836</v>
      </c>
      <c r="O96" s="3">
        <f t="shared" si="74"/>
        <v>8807</v>
      </c>
      <c r="P96" s="28">
        <f t="shared" si="61"/>
        <v>7271.3867981580288</v>
      </c>
      <c r="Q96" s="16">
        <f t="shared" si="62"/>
        <v>8199.8139540937445</v>
      </c>
      <c r="R96" s="16">
        <f t="shared" si="80"/>
        <v>8142.6634500070859</v>
      </c>
      <c r="S96" s="14">
        <f t="shared" si="81"/>
        <v>1.3152944445948678</v>
      </c>
      <c r="T96" s="72">
        <f t="shared" si="65"/>
        <v>0.60057879356108224</v>
      </c>
      <c r="X96" s="3"/>
      <c r="Y96" s="17"/>
      <c r="Z96" s="3"/>
      <c r="AC96" s="16">
        <f t="shared" si="76"/>
        <v>7271.3867981580297</v>
      </c>
      <c r="AD96" s="3">
        <f t="shared" si="82"/>
        <v>0.23128183123100829</v>
      </c>
      <c r="AE96" s="3">
        <f t="shared" si="83"/>
        <v>1.530637975005013</v>
      </c>
      <c r="AF96" s="3">
        <f t="shared" si="84"/>
        <v>0.86564091561550416</v>
      </c>
      <c r="AG96" s="3">
        <f t="shared" si="78"/>
        <v>1.530637975005013</v>
      </c>
      <c r="AH96" s="3">
        <f t="shared" si="79"/>
        <v>0.86564091561550416</v>
      </c>
      <c r="AI96" s="15">
        <f t="shared" si="85"/>
        <v>0.99303026819796003</v>
      </c>
      <c r="AJ96" s="14">
        <f t="shared" si="86"/>
        <v>1.530637975005013</v>
      </c>
    </row>
    <row r="97" spans="1:36">
      <c r="A97" s="4" t="s">
        <v>127</v>
      </c>
      <c r="B97" s="3">
        <v>355.6</v>
      </c>
      <c r="C97" s="14">
        <v>4.72</v>
      </c>
      <c r="D97" s="3">
        <v>281</v>
      </c>
      <c r="E97" s="3">
        <v>203</v>
      </c>
      <c r="F97" s="1">
        <v>21.3</v>
      </c>
      <c r="G97" s="1">
        <f t="shared" si="57"/>
        <v>30.372669677060198</v>
      </c>
      <c r="H97" s="3">
        <v>1880</v>
      </c>
      <c r="I97" s="1">
        <f t="shared" si="72"/>
        <v>5.2868391451068613</v>
      </c>
      <c r="J97" s="15">
        <f t="shared" si="58"/>
        <v>0.20710337964125172</v>
      </c>
      <c r="K97" s="29">
        <f t="shared" si="59"/>
        <v>75.33898305084746</v>
      </c>
      <c r="L97" s="68">
        <f t="shared" si="60"/>
        <v>1.0009576471531034</v>
      </c>
      <c r="M97" s="3">
        <v>3517</v>
      </c>
      <c r="N97" s="3">
        <f t="shared" si="73"/>
        <v>3166</v>
      </c>
      <c r="O97" s="3">
        <f t="shared" si="74"/>
        <v>3867</v>
      </c>
      <c r="P97" s="28">
        <f t="shared" si="61"/>
        <v>3466.6110913151747</v>
      </c>
      <c r="Q97" s="16">
        <f t="shared" si="62"/>
        <v>3885.4036308089417</v>
      </c>
      <c r="R97" s="16">
        <f t="shared" si="80"/>
        <v>3879.3578437388919</v>
      </c>
      <c r="S97" s="14">
        <f t="shared" si="81"/>
        <v>0.90659334396703795</v>
      </c>
      <c r="T97" s="72">
        <f t="shared" si="65"/>
        <v>0.42174669055872277</v>
      </c>
      <c r="X97" s="3"/>
      <c r="Y97" s="17"/>
      <c r="Z97" s="3"/>
      <c r="AC97" s="16">
        <f t="shared" si="76"/>
        <v>3466.6110913151747</v>
      </c>
      <c r="AD97" s="3">
        <f t="shared" si="82"/>
        <v>0.20653836846067611</v>
      </c>
      <c r="AE97" s="3">
        <f t="shared" si="83"/>
        <v>1.8042278434662586</v>
      </c>
      <c r="AF97" s="3">
        <f t="shared" si="84"/>
        <v>0.85326918423033804</v>
      </c>
      <c r="AG97" s="3">
        <f t="shared" si="78"/>
        <v>1.8042278434662586</v>
      </c>
      <c r="AH97" s="3">
        <f t="shared" si="79"/>
        <v>0.85326918423033804</v>
      </c>
      <c r="AI97" s="15">
        <f t="shared" si="85"/>
        <v>0.99844397451474276</v>
      </c>
      <c r="AJ97" s="14">
        <f t="shared" si="86"/>
        <v>1.8042278434662586</v>
      </c>
    </row>
    <row r="98" spans="1:36">
      <c r="A98" s="4" t="s">
        <v>128</v>
      </c>
      <c r="B98" s="3">
        <v>355.6</v>
      </c>
      <c r="C98" s="14">
        <v>7.98</v>
      </c>
      <c r="D98" s="3">
        <v>361</v>
      </c>
      <c r="E98" s="3">
        <v>203</v>
      </c>
      <c r="F98" s="1">
        <v>23.8</v>
      </c>
      <c r="G98" s="1">
        <f t="shared" si="57"/>
        <v>31.127971259956983</v>
      </c>
      <c r="H98" s="3">
        <v>2083</v>
      </c>
      <c r="I98" s="1">
        <f t="shared" si="72"/>
        <v>5.8577052868391446</v>
      </c>
      <c r="J98" s="15">
        <f t="shared" si="58"/>
        <v>0.24515367137221189</v>
      </c>
      <c r="K98" s="29">
        <f t="shared" si="59"/>
        <v>44.561403508771932</v>
      </c>
      <c r="L98" s="68">
        <f t="shared" si="60"/>
        <v>0.76059889676910952</v>
      </c>
      <c r="M98" s="3">
        <v>7433</v>
      </c>
      <c r="N98" s="3">
        <f t="shared" si="73"/>
        <v>4979</v>
      </c>
      <c r="O98" s="3">
        <f t="shared" si="74"/>
        <v>6444</v>
      </c>
      <c r="P98" s="28">
        <f t="shared" si="61"/>
        <v>5302.3202482171173</v>
      </c>
      <c r="Q98" s="16">
        <f t="shared" si="62"/>
        <v>5921.7814218452195</v>
      </c>
      <c r="R98" s="16">
        <f t="shared" si="80"/>
        <v>5862.6729907974122</v>
      </c>
      <c r="S98" s="14">
        <f t="shared" si="81"/>
        <v>1.2678517139993168</v>
      </c>
      <c r="T98" s="72">
        <f t="shared" si="65"/>
        <v>0.59333335928425257</v>
      </c>
      <c r="X98" s="3"/>
      <c r="Y98" s="17"/>
      <c r="Z98" s="3"/>
      <c r="AC98" s="16">
        <f t="shared" si="76"/>
        <v>5302.3202482171173</v>
      </c>
      <c r="AD98" s="3">
        <f t="shared" si="82"/>
        <v>0.24467905782675409</v>
      </c>
      <c r="AE98" s="3">
        <f t="shared" si="83"/>
        <v>1.3911907329678466</v>
      </c>
      <c r="AF98" s="3">
        <f t="shared" si="84"/>
        <v>0.87233952891337707</v>
      </c>
      <c r="AG98" s="3">
        <f t="shared" si="78"/>
        <v>1.3911907329678466</v>
      </c>
      <c r="AH98" s="3">
        <f t="shared" si="79"/>
        <v>0.87233952891337707</v>
      </c>
      <c r="AI98" s="15">
        <f t="shared" si="85"/>
        <v>0.99001847132861764</v>
      </c>
      <c r="AJ98" s="14">
        <f t="shared" si="86"/>
        <v>1.3911907329678466</v>
      </c>
    </row>
    <row r="99" spans="1:36">
      <c r="A99" s="4" t="s">
        <v>129</v>
      </c>
      <c r="B99" s="3">
        <v>127.3</v>
      </c>
      <c r="C99" s="14">
        <v>1.63</v>
      </c>
      <c r="D99" s="3">
        <v>376</v>
      </c>
      <c r="E99" s="3">
        <v>203</v>
      </c>
      <c r="F99" s="1">
        <v>67.2</v>
      </c>
      <c r="G99" s="1">
        <f t="shared" si="57"/>
        <v>40.298421310428544</v>
      </c>
      <c r="H99" s="3">
        <v>711</v>
      </c>
      <c r="I99" s="1">
        <f t="shared" si="72"/>
        <v>5.5852317360565591</v>
      </c>
      <c r="J99" s="15">
        <f t="shared" si="58"/>
        <v>0.31753412165292494</v>
      </c>
      <c r="K99" s="29">
        <f t="shared" si="59"/>
        <v>78.098159509202461</v>
      </c>
      <c r="L99" s="68">
        <f t="shared" si="60"/>
        <v>1.3884117246080439</v>
      </c>
      <c r="M99" s="3">
        <v>1285</v>
      </c>
      <c r="N99" s="3">
        <f t="shared" si="73"/>
        <v>932</v>
      </c>
      <c r="O99" s="3">
        <f t="shared" si="74"/>
        <v>1048</v>
      </c>
      <c r="P99" s="28">
        <f t="shared" si="61"/>
        <v>1054.0172550163318</v>
      </c>
      <c r="Q99" s="16">
        <f t="shared" si="62"/>
        <v>1075.3118618262542</v>
      </c>
      <c r="R99" s="16">
        <f t="shared" si="80"/>
        <v>1046.6665584280117</v>
      </c>
      <c r="S99" s="14">
        <f t="shared" si="81"/>
        <v>1.2277071333299701</v>
      </c>
      <c r="T99" s="72">
        <f t="shared" si="65"/>
        <v>0.22956687186536739</v>
      </c>
      <c r="X99" s="3"/>
      <c r="Y99" s="17"/>
      <c r="Z99" s="3"/>
      <c r="AC99" s="16">
        <f t="shared" si="76"/>
        <v>1054.017255016332</v>
      </c>
      <c r="AD99" s="3">
        <f t="shared" si="82"/>
        <v>0.31651054274744267</v>
      </c>
      <c r="AE99" s="3">
        <f t="shared" si="83"/>
        <v>0.74759666156708349</v>
      </c>
      <c r="AF99" s="3">
        <f t="shared" si="84"/>
        <v>0.90825527137372131</v>
      </c>
      <c r="AG99" s="3">
        <f t="shared" si="78"/>
        <v>0.74759666156708349</v>
      </c>
      <c r="AH99" s="3">
        <f t="shared" si="79"/>
        <v>0.90825527137372131</v>
      </c>
      <c r="AI99" s="15">
        <f t="shared" si="85"/>
        <v>0.97336093424135317</v>
      </c>
      <c r="AJ99" s="14">
        <f t="shared" si="86"/>
        <v>0.74759666156708349</v>
      </c>
    </row>
    <row r="100" spans="1:36">
      <c r="A100" s="4" t="s">
        <v>130</v>
      </c>
      <c r="B100" s="3">
        <v>127.3</v>
      </c>
      <c r="C100" s="14">
        <v>1.63</v>
      </c>
      <c r="D100" s="3">
        <v>334</v>
      </c>
      <c r="E100" s="3">
        <v>203</v>
      </c>
      <c r="F100" s="1">
        <v>67.2</v>
      </c>
      <c r="G100" s="1">
        <f t="shared" si="57"/>
        <v>40.298421310428544</v>
      </c>
      <c r="H100" s="3">
        <v>711</v>
      </c>
      <c r="I100" s="1">
        <f t="shared" si="72"/>
        <v>5.5852317360565591</v>
      </c>
      <c r="J100" s="15">
        <f t="shared" si="58"/>
        <v>0.31343640058202821</v>
      </c>
      <c r="K100" s="29">
        <f t="shared" si="59"/>
        <v>78.098159509202461</v>
      </c>
      <c r="L100" s="68">
        <f t="shared" si="60"/>
        <v>1.2333231809018261</v>
      </c>
      <c r="M100" s="3">
        <v>1285</v>
      </c>
      <c r="N100" s="3">
        <f t="shared" si="73"/>
        <v>905</v>
      </c>
      <c r="O100" s="3">
        <f t="shared" si="74"/>
        <v>1008</v>
      </c>
      <c r="P100" s="28">
        <f t="shared" si="61"/>
        <v>1026.9889766830838</v>
      </c>
      <c r="Q100" s="16">
        <f t="shared" si="62"/>
        <v>1047.1141450791565</v>
      </c>
      <c r="R100" s="16">
        <f t="shared" si="80"/>
        <v>1020.2377768632132</v>
      </c>
      <c r="S100" s="14">
        <f t="shared" si="81"/>
        <v>1.2595103113617447</v>
      </c>
      <c r="T100" s="72">
        <f t="shared" si="65"/>
        <v>0.20929062596871484</v>
      </c>
      <c r="X100" s="3"/>
      <c r="Y100" s="17"/>
      <c r="Z100" s="3"/>
      <c r="AC100" s="16">
        <f t="shared" si="76"/>
        <v>1026.988976683084</v>
      </c>
      <c r="AD100" s="3">
        <f t="shared" si="82"/>
        <v>0.31242603077932479</v>
      </c>
      <c r="AE100" s="3">
        <f t="shared" si="83"/>
        <v>0.77948885062739337</v>
      </c>
      <c r="AF100" s="3">
        <f t="shared" si="84"/>
        <v>0.90621301538966237</v>
      </c>
      <c r="AG100" s="3">
        <f t="shared" si="78"/>
        <v>0.77948885062739337</v>
      </c>
      <c r="AH100" s="3">
        <f t="shared" si="79"/>
        <v>0.90621301538966237</v>
      </c>
      <c r="AI100" s="15">
        <f t="shared" si="85"/>
        <v>0.97433291457073035</v>
      </c>
      <c r="AJ100" s="14">
        <f t="shared" si="86"/>
        <v>0.77948885062739337</v>
      </c>
    </row>
    <row r="101" spans="1:36">
      <c r="A101" s="4" t="s">
        <v>131</v>
      </c>
      <c r="B101" s="3">
        <v>127.1</v>
      </c>
      <c r="C101" s="14">
        <v>2.95</v>
      </c>
      <c r="D101" s="3">
        <v>376</v>
      </c>
      <c r="E101" s="3">
        <v>203</v>
      </c>
      <c r="F101" s="1">
        <v>67.2</v>
      </c>
      <c r="G101" s="1">
        <f t="shared" si="57"/>
        <v>40.298421310428544</v>
      </c>
      <c r="H101" s="3">
        <v>711</v>
      </c>
      <c r="I101" s="1">
        <f t="shared" si="72"/>
        <v>5.5940204563335962</v>
      </c>
      <c r="J101" s="15">
        <f t="shared" si="58"/>
        <v>0.29661723812265933</v>
      </c>
      <c r="K101" s="29">
        <f t="shared" si="59"/>
        <v>43.084745762711862</v>
      </c>
      <c r="L101" s="68">
        <f t="shared" si="60"/>
        <v>0.76595103578154422</v>
      </c>
      <c r="M101" s="3">
        <v>1305</v>
      </c>
      <c r="N101" s="3">
        <f t="shared" si="73"/>
        <v>1092</v>
      </c>
      <c r="O101" s="3">
        <f t="shared" si="74"/>
        <v>1293</v>
      </c>
      <c r="P101" s="28">
        <f t="shared" si="61"/>
        <v>1207.9102430956148</v>
      </c>
      <c r="Q101" s="16">
        <f t="shared" si="62"/>
        <v>1255.7847982303556</v>
      </c>
      <c r="R101" s="16">
        <f t="shared" si="80"/>
        <v>1228.5113152515403</v>
      </c>
      <c r="S101" s="14">
        <f t="shared" si="81"/>
        <v>1.062261278181877</v>
      </c>
      <c r="T101" s="72">
        <f t="shared" si="65"/>
        <v>0.35815563905299408</v>
      </c>
      <c r="X101" s="3"/>
      <c r="Y101" s="17"/>
      <c r="Z101" s="3"/>
      <c r="AC101" s="16">
        <f t="shared" si="76"/>
        <v>1207.9102430956148</v>
      </c>
      <c r="AD101" s="3">
        <f t="shared" si="82"/>
        <v>0.29595264144721312</v>
      </c>
      <c r="AE101" s="3">
        <f t="shared" si="83"/>
        <v>0.91387155487946381</v>
      </c>
      <c r="AF101" s="3">
        <f t="shared" si="84"/>
        <v>0.89797632072360656</v>
      </c>
      <c r="AG101" s="3">
        <f t="shared" si="78"/>
        <v>0.91387155487946381</v>
      </c>
      <c r="AH101" s="3">
        <f t="shared" si="79"/>
        <v>0.89797632072360656</v>
      </c>
      <c r="AI101" s="15">
        <f t="shared" si="85"/>
        <v>0.97828172230046984</v>
      </c>
      <c r="AJ101" s="14">
        <f t="shared" si="86"/>
        <v>0.91387155487946381</v>
      </c>
    </row>
    <row r="102" spans="1:36">
      <c r="A102" s="4" t="s">
        <v>132</v>
      </c>
      <c r="B102" s="3">
        <v>127.1</v>
      </c>
      <c r="C102" s="14">
        <v>2.95</v>
      </c>
      <c r="D102" s="3">
        <v>334</v>
      </c>
      <c r="E102" s="3">
        <v>203</v>
      </c>
      <c r="F102" s="1">
        <v>67.2</v>
      </c>
      <c r="G102" s="1">
        <f t="shared" si="57"/>
        <v>40.298421310428544</v>
      </c>
      <c r="H102" s="3">
        <v>711</v>
      </c>
      <c r="I102" s="1">
        <f t="shared" si="72"/>
        <v>5.5940204563335962</v>
      </c>
      <c r="J102" s="15">
        <f t="shared" si="58"/>
        <v>0.29062333166450866</v>
      </c>
      <c r="K102" s="29">
        <f t="shared" si="59"/>
        <v>43.084745762711862</v>
      </c>
      <c r="L102" s="68">
        <f t="shared" si="60"/>
        <v>0.68039267540169091</v>
      </c>
      <c r="M102" s="3">
        <v>1305</v>
      </c>
      <c r="N102" s="3">
        <f t="shared" si="73"/>
        <v>1043</v>
      </c>
      <c r="O102" s="3">
        <f t="shared" si="74"/>
        <v>1222</v>
      </c>
      <c r="P102" s="28">
        <f t="shared" si="61"/>
        <v>1159.5856837034555</v>
      </c>
      <c r="Q102" s="16">
        <f t="shared" si="62"/>
        <v>1205.5308773918027</v>
      </c>
      <c r="R102" s="16">
        <f t="shared" si="80"/>
        <v>1181.0273140217939</v>
      </c>
      <c r="S102" s="14">
        <f t="shared" si="81"/>
        <v>1.104970210685507</v>
      </c>
      <c r="T102" s="72">
        <f t="shared" si="65"/>
        <v>0.33140742512019938</v>
      </c>
      <c r="X102" s="3"/>
      <c r="Y102" s="17"/>
      <c r="Z102" s="3"/>
      <c r="AC102" s="16">
        <f t="shared" si="76"/>
        <v>1159.5856837034557</v>
      </c>
      <c r="AD102" s="3">
        <f t="shared" si="82"/>
        <v>0.28997216485689559</v>
      </c>
      <c r="AE102" s="3">
        <f t="shared" si="83"/>
        <v>0.9649405088079408</v>
      </c>
      <c r="AF102" s="3">
        <f t="shared" si="84"/>
        <v>0.89498608242844779</v>
      </c>
      <c r="AG102" s="3">
        <f t="shared" si="78"/>
        <v>0.9649405088079408</v>
      </c>
      <c r="AH102" s="3">
        <f t="shared" si="79"/>
        <v>0.89498608242844779</v>
      </c>
      <c r="AI102" s="15">
        <f t="shared" si="85"/>
        <v>0.9796740474843556</v>
      </c>
      <c r="AJ102" s="14">
        <f t="shared" si="86"/>
        <v>0.9649405088079408</v>
      </c>
    </row>
    <row r="103" spans="1:36">
      <c r="A103" s="4" t="s">
        <v>133</v>
      </c>
      <c r="B103" s="3">
        <v>140.1</v>
      </c>
      <c r="C103" s="14">
        <v>9.68</v>
      </c>
      <c r="D103" s="3">
        <v>270</v>
      </c>
      <c r="E103" s="3">
        <v>203</v>
      </c>
      <c r="F103" s="1">
        <v>32.6</v>
      </c>
      <c r="G103" s="1">
        <f t="shared" si="57"/>
        <v>33.495039238818514</v>
      </c>
      <c r="H103" s="3">
        <v>406</v>
      </c>
      <c r="I103" s="1">
        <f t="shared" si="72"/>
        <v>2.8979300499643115</v>
      </c>
      <c r="J103" s="15">
        <f t="shared" si="58"/>
        <v>0.11183711122771035</v>
      </c>
      <c r="K103" s="29">
        <f t="shared" si="59"/>
        <v>14.473140495867769</v>
      </c>
      <c r="L103" s="68">
        <f t="shared" si="60"/>
        <v>0.18476349569192899</v>
      </c>
      <c r="M103" s="3">
        <v>2949</v>
      </c>
      <c r="N103" s="3">
        <f t="shared" si="73"/>
        <v>1388</v>
      </c>
      <c r="O103" s="3">
        <f t="shared" si="74"/>
        <v>1804</v>
      </c>
      <c r="P103" s="28">
        <f t="shared" si="61"/>
        <v>1444.1198181151817</v>
      </c>
      <c r="Q103" s="16">
        <f t="shared" si="62"/>
        <v>1886.5906091257307</v>
      </c>
      <c r="R103" s="16">
        <f t="shared" si="80"/>
        <v>1886.5906091257307</v>
      </c>
      <c r="S103" s="14">
        <f t="shared" si="81"/>
        <v>1.5631372199857407</v>
      </c>
      <c r="T103" s="72">
        <f t="shared" si="65"/>
        <v>0.74153211059557878</v>
      </c>
      <c r="X103" s="3"/>
      <c r="Y103" s="17"/>
      <c r="Z103" s="3"/>
      <c r="AC103" s="16">
        <f t="shared" si="76"/>
        <v>1444.1198181151817</v>
      </c>
      <c r="AD103" s="3">
        <f t="shared" si="82"/>
        <v>0.11176212929173955</v>
      </c>
      <c r="AE103" s="3">
        <f t="shared" si="83"/>
        <v>3.0447437583478183</v>
      </c>
      <c r="AF103" s="3">
        <f t="shared" si="84"/>
        <v>0.80588106464586973</v>
      </c>
      <c r="AG103" s="3">
        <f t="shared" si="78"/>
        <v>3.0447437583478183</v>
      </c>
      <c r="AH103" s="3">
        <f t="shared" si="79"/>
        <v>0.80588106464586973</v>
      </c>
      <c r="AI103" s="15">
        <f t="shared" si="85"/>
        <v>1</v>
      </c>
      <c r="AJ103" s="14">
        <f t="shared" si="86"/>
        <v>3.0447437583478183</v>
      </c>
    </row>
    <row r="104" spans="1:36">
      <c r="A104" s="4" t="s">
        <v>134</v>
      </c>
      <c r="B104" s="3">
        <v>140.1</v>
      </c>
      <c r="C104" s="14">
        <v>9.68</v>
      </c>
      <c r="D104" s="3">
        <v>273</v>
      </c>
      <c r="E104" s="3">
        <v>203</v>
      </c>
      <c r="F104" s="1">
        <v>32.6</v>
      </c>
      <c r="G104" s="1">
        <f t="shared" si="57"/>
        <v>33.495039238818514</v>
      </c>
      <c r="H104" s="3">
        <v>406</v>
      </c>
      <c r="I104" s="1">
        <f t="shared" si="72"/>
        <v>2.8979300499643115</v>
      </c>
      <c r="J104" s="15">
        <f t="shared" si="58"/>
        <v>0.11229689282450178</v>
      </c>
      <c r="K104" s="29">
        <f t="shared" si="59"/>
        <v>14.473140495867769</v>
      </c>
      <c r="L104" s="68">
        <f t="shared" si="60"/>
        <v>0.18681642342183929</v>
      </c>
      <c r="M104" s="3">
        <v>2949</v>
      </c>
      <c r="N104" s="3">
        <f t="shared" si="73"/>
        <v>1400</v>
      </c>
      <c r="O104" s="3">
        <f t="shared" si="74"/>
        <v>1821</v>
      </c>
      <c r="P104" s="28">
        <f t="shared" si="61"/>
        <v>1456.0182760782911</v>
      </c>
      <c r="Q104" s="16">
        <f t="shared" si="62"/>
        <v>1902.1962126070648</v>
      </c>
      <c r="R104" s="16">
        <f t="shared" si="80"/>
        <v>1902.1962126070648</v>
      </c>
      <c r="S104" s="14">
        <f t="shared" si="81"/>
        <v>1.5503132539404192</v>
      </c>
      <c r="T104" s="72">
        <f t="shared" si="65"/>
        <v>0.7436442882841553</v>
      </c>
      <c r="X104" s="3"/>
      <c r="Y104" s="17"/>
      <c r="Z104" s="3"/>
      <c r="AC104" s="16">
        <f t="shared" si="76"/>
        <v>1456.0182760782914</v>
      </c>
      <c r="AD104" s="3">
        <f t="shared" si="82"/>
        <v>0.11222160262489762</v>
      </c>
      <c r="AE104" s="3">
        <f t="shared" si="83"/>
        <v>3.0379930490663014</v>
      </c>
      <c r="AF104" s="3">
        <f t="shared" si="84"/>
        <v>0.80611080131244883</v>
      </c>
      <c r="AG104" s="3">
        <f t="shared" si="78"/>
        <v>3.0379930490663014</v>
      </c>
      <c r="AH104" s="3">
        <f t="shared" si="79"/>
        <v>0.80611080131244883</v>
      </c>
      <c r="AI104" s="15">
        <f t="shared" si="85"/>
        <v>1</v>
      </c>
      <c r="AJ104" s="14">
        <f t="shared" si="86"/>
        <v>3.0379930490663014</v>
      </c>
    </row>
    <row r="105" spans="1:36">
      <c r="A105" s="4" t="s">
        <v>135</v>
      </c>
      <c r="B105" s="3">
        <v>140.4</v>
      </c>
      <c r="C105" s="14">
        <v>4.93</v>
      </c>
      <c r="D105" s="3">
        <v>293</v>
      </c>
      <c r="E105" s="3">
        <v>203</v>
      </c>
      <c r="F105" s="1">
        <v>33.200000000000003</v>
      </c>
      <c r="G105" s="1">
        <f t="shared" si="57"/>
        <v>33.642777677364677</v>
      </c>
      <c r="H105" s="3">
        <v>406</v>
      </c>
      <c r="I105" s="1">
        <f t="shared" si="72"/>
        <v>2.8917378917378915</v>
      </c>
      <c r="J105" s="15">
        <f t="shared" si="58"/>
        <v>0.11836395947761243</v>
      </c>
      <c r="K105" s="29">
        <f t="shared" si="59"/>
        <v>28.478701825557813</v>
      </c>
      <c r="L105" s="68">
        <f t="shared" si="60"/>
        <v>0.39452764231151011</v>
      </c>
      <c r="M105" s="3">
        <v>1824</v>
      </c>
      <c r="N105" s="3">
        <f t="shared" si="73"/>
        <v>992</v>
      </c>
      <c r="O105" s="3">
        <f t="shared" si="74"/>
        <v>1266</v>
      </c>
      <c r="P105" s="28">
        <f t="shared" si="61"/>
        <v>1059.1025136597436</v>
      </c>
      <c r="Q105" s="16">
        <f t="shared" si="62"/>
        <v>1348.0658973117563</v>
      </c>
      <c r="R105" s="16">
        <f t="shared" si="80"/>
        <v>1348.0658973117563</v>
      </c>
      <c r="S105" s="14">
        <f t="shared" si="81"/>
        <v>1.3530495828411111</v>
      </c>
      <c r="T105" s="72">
        <f t="shared" si="65"/>
        <v>0.58045632025877691</v>
      </c>
      <c r="X105" s="3"/>
      <c r="Y105" s="17"/>
      <c r="Z105" s="3"/>
      <c r="AC105" s="16">
        <f t="shared" si="76"/>
        <v>1059.1025136597439</v>
      </c>
      <c r="AD105" s="3">
        <f t="shared" si="82"/>
        <v>0.11819779992957553</v>
      </c>
      <c r="AE105" s="3">
        <f t="shared" si="83"/>
        <v>2.9508429397421163</v>
      </c>
      <c r="AF105" s="3">
        <f t="shared" si="84"/>
        <v>0.80909889996478779</v>
      </c>
      <c r="AG105" s="3">
        <f t="shared" si="78"/>
        <v>2.9508429397421163</v>
      </c>
      <c r="AH105" s="3">
        <f t="shared" si="79"/>
        <v>0.80909889996478779</v>
      </c>
      <c r="AI105" s="15">
        <f t="shared" si="85"/>
        <v>1</v>
      </c>
      <c r="AJ105" s="14">
        <f t="shared" si="86"/>
        <v>2.9508429397421163</v>
      </c>
    </row>
    <row r="106" spans="1:36">
      <c r="A106" s="4" t="s">
        <v>136</v>
      </c>
      <c r="B106" s="3">
        <v>140.4</v>
      </c>
      <c r="C106" s="14">
        <v>4.93</v>
      </c>
      <c r="D106" s="3">
        <v>302</v>
      </c>
      <c r="E106" s="3">
        <v>203</v>
      </c>
      <c r="F106" s="1">
        <v>33.200000000000003</v>
      </c>
      <c r="G106" s="1">
        <f t="shared" si="57"/>
        <v>33.642777677364677</v>
      </c>
      <c r="H106" s="3">
        <v>406</v>
      </c>
      <c r="I106" s="1">
        <f t="shared" si="72"/>
        <v>2.8917378917378915</v>
      </c>
      <c r="J106" s="15">
        <f t="shared" si="58"/>
        <v>0.11941449538713891</v>
      </c>
      <c r="K106" s="29">
        <f t="shared" si="59"/>
        <v>28.478701825557813</v>
      </c>
      <c r="L106" s="68">
        <f t="shared" si="60"/>
        <v>0.40664623883302409</v>
      </c>
      <c r="M106" s="3">
        <v>1824</v>
      </c>
      <c r="N106" s="3">
        <f t="shared" si="73"/>
        <v>1011</v>
      </c>
      <c r="O106" s="3">
        <f t="shared" si="74"/>
        <v>1294</v>
      </c>
      <c r="P106" s="28">
        <f t="shared" si="61"/>
        <v>1077.9860110341524</v>
      </c>
      <c r="Q106" s="16">
        <f t="shared" si="62"/>
        <v>1374.0043124959516</v>
      </c>
      <c r="R106" s="16">
        <f t="shared" si="80"/>
        <v>1374.0043124959516</v>
      </c>
      <c r="S106" s="14">
        <f t="shared" si="81"/>
        <v>1.3275067504603442</v>
      </c>
      <c r="T106" s="72">
        <f t="shared" si="65"/>
        <v>0.58780562896385269</v>
      </c>
      <c r="X106" s="3"/>
      <c r="Y106" s="17"/>
      <c r="Z106" s="3"/>
      <c r="AC106" s="16">
        <f t="shared" si="76"/>
        <v>1077.9860110341526</v>
      </c>
      <c r="AD106" s="3">
        <f t="shared" si="82"/>
        <v>0.11924686109482435</v>
      </c>
      <c r="AE106" s="3">
        <f t="shared" si="83"/>
        <v>2.9356699057222118</v>
      </c>
      <c r="AF106" s="3">
        <f t="shared" si="84"/>
        <v>0.80962343054741215</v>
      </c>
      <c r="AG106" s="3">
        <f t="shared" si="78"/>
        <v>2.9356699057222118</v>
      </c>
      <c r="AH106" s="3">
        <f t="shared" si="79"/>
        <v>0.80962343054741215</v>
      </c>
      <c r="AI106" s="15">
        <f t="shared" si="85"/>
        <v>1</v>
      </c>
      <c r="AJ106" s="14">
        <f t="shared" si="86"/>
        <v>2.9356699057222118</v>
      </c>
    </row>
    <row r="107" spans="1:36">
      <c r="A107" s="4" t="s">
        <v>137</v>
      </c>
      <c r="B107" s="3">
        <v>168.2</v>
      </c>
      <c r="C107" s="14">
        <v>4.5199999999999996</v>
      </c>
      <c r="D107" s="3">
        <v>302</v>
      </c>
      <c r="E107" s="3">
        <v>203</v>
      </c>
      <c r="F107" s="1">
        <v>31.9</v>
      </c>
      <c r="G107" s="1">
        <f t="shared" si="57"/>
        <v>33.320733225669855</v>
      </c>
      <c r="H107" s="3">
        <v>813</v>
      </c>
      <c r="I107" s="1">
        <f t="shared" si="72"/>
        <v>4.833531510107016</v>
      </c>
      <c r="J107" s="15">
        <f t="shared" si="58"/>
        <v>0.20156105177805167</v>
      </c>
      <c r="K107" s="29">
        <f t="shared" si="59"/>
        <v>37.212389380530972</v>
      </c>
      <c r="L107" s="68">
        <f t="shared" si="60"/>
        <v>0.53135421243122238</v>
      </c>
      <c r="M107" s="3">
        <v>2006</v>
      </c>
      <c r="N107" s="3">
        <f t="shared" si="73"/>
        <v>1241</v>
      </c>
      <c r="O107" s="3">
        <f t="shared" si="74"/>
        <v>1563</v>
      </c>
      <c r="P107" s="28">
        <f t="shared" si="61"/>
        <v>1336.5959174587058</v>
      </c>
      <c r="Q107" s="16">
        <f t="shared" si="62"/>
        <v>1533.0088433281476</v>
      </c>
      <c r="R107" s="16">
        <f t="shared" si="80"/>
        <v>1532.4851958063609</v>
      </c>
      <c r="S107" s="14">
        <f t="shared" si="81"/>
        <v>1.3089849125390642</v>
      </c>
      <c r="T107" s="72">
        <f t="shared" si="65"/>
        <v>0.52515890796040121</v>
      </c>
      <c r="X107" s="3"/>
      <c r="Y107" s="17"/>
      <c r="Z107" s="3"/>
      <c r="AC107" s="16">
        <f t="shared" si="76"/>
        <v>1336.595917458706</v>
      </c>
      <c r="AD107" s="3">
        <f t="shared" si="82"/>
        <v>0.20120636316004023</v>
      </c>
      <c r="AE107" s="3">
        <f t="shared" si="83"/>
        <v>1.8659102913327863</v>
      </c>
      <c r="AF107" s="3">
        <f t="shared" si="84"/>
        <v>0.85060318158002013</v>
      </c>
      <c r="AG107" s="3">
        <f t="shared" si="78"/>
        <v>1.8659102913327863</v>
      </c>
      <c r="AH107" s="3">
        <f t="shared" si="79"/>
        <v>0.85060318158002013</v>
      </c>
      <c r="AI107" s="15">
        <f t="shared" si="85"/>
        <v>0.99965841845983761</v>
      </c>
      <c r="AJ107" s="14">
        <f t="shared" si="86"/>
        <v>1.8659102913327863</v>
      </c>
    </row>
    <row r="108" spans="1:36">
      <c r="A108" s="4" t="s">
        <v>138</v>
      </c>
      <c r="B108" s="3">
        <v>168.4</v>
      </c>
      <c r="C108" s="14">
        <v>4.5199999999999996</v>
      </c>
      <c r="D108" s="3">
        <v>302</v>
      </c>
      <c r="E108" s="3">
        <v>203</v>
      </c>
      <c r="F108" s="1">
        <v>43.8</v>
      </c>
      <c r="G108" s="1">
        <f t="shared" si="57"/>
        <v>36.034757912758252</v>
      </c>
      <c r="H108" s="3">
        <v>813</v>
      </c>
      <c r="I108" s="1">
        <f t="shared" si="72"/>
        <v>4.8277909738717337</v>
      </c>
      <c r="J108" s="15">
        <f t="shared" si="58"/>
        <v>0.21598338208073542</v>
      </c>
      <c r="K108" s="29">
        <f t="shared" si="59"/>
        <v>37.256637168141594</v>
      </c>
      <c r="L108" s="68">
        <f t="shared" si="60"/>
        <v>0.53198602481223456</v>
      </c>
      <c r="M108" s="3">
        <v>2233</v>
      </c>
      <c r="N108" s="3">
        <f t="shared" si="73"/>
        <v>1445</v>
      </c>
      <c r="O108" s="3">
        <f t="shared" si="74"/>
        <v>1768</v>
      </c>
      <c r="P108" s="28">
        <f t="shared" si="61"/>
        <v>1576.4030653772145</v>
      </c>
      <c r="Q108" s="16">
        <f t="shared" si="62"/>
        <v>1751.6091847432056</v>
      </c>
      <c r="R108" s="16">
        <f t="shared" si="80"/>
        <v>1745.4648955212435</v>
      </c>
      <c r="S108" s="14">
        <f t="shared" si="81"/>
        <v>1.2793153306776561</v>
      </c>
      <c r="T108" s="72">
        <f t="shared" si="65"/>
        <v>0.44581423860397551</v>
      </c>
      <c r="X108" s="3"/>
      <c r="Y108" s="17"/>
      <c r="Z108" s="3"/>
      <c r="AC108" s="16">
        <f t="shared" si="76"/>
        <v>1576.4030653772145</v>
      </c>
      <c r="AD108" s="3">
        <f t="shared" si="82"/>
        <v>0.21558127355748796</v>
      </c>
      <c r="AE108" s="3">
        <f t="shared" si="83"/>
        <v>1.7018262928338368</v>
      </c>
      <c r="AF108" s="3">
        <f t="shared" si="84"/>
        <v>0.85779063677874401</v>
      </c>
      <c r="AG108" s="3">
        <f t="shared" si="78"/>
        <v>1.7018262928338368</v>
      </c>
      <c r="AH108" s="3">
        <f t="shared" si="79"/>
        <v>0.85779063677874401</v>
      </c>
      <c r="AI108" s="15">
        <f t="shared" si="85"/>
        <v>0.99649220312642806</v>
      </c>
      <c r="AJ108" s="14">
        <f t="shared" si="86"/>
        <v>1.7018262928338368</v>
      </c>
    </row>
    <row r="109" spans="1:36">
      <c r="A109" s="4" t="s">
        <v>139</v>
      </c>
      <c r="B109" s="3">
        <v>168.2</v>
      </c>
      <c r="C109" s="14">
        <v>4.5199999999999996</v>
      </c>
      <c r="D109" s="3">
        <v>302</v>
      </c>
      <c r="E109" s="3">
        <v>203</v>
      </c>
      <c r="F109" s="1">
        <v>43.8</v>
      </c>
      <c r="G109" s="1">
        <f t="shared" si="57"/>
        <v>36.034757912758252</v>
      </c>
      <c r="H109" s="3">
        <v>813</v>
      </c>
      <c r="I109" s="1">
        <f t="shared" si="72"/>
        <v>4.833531510107016</v>
      </c>
      <c r="J109" s="15">
        <f t="shared" si="58"/>
        <v>0.21621374726570958</v>
      </c>
      <c r="K109" s="29">
        <f t="shared" si="59"/>
        <v>37.212389380530972</v>
      </c>
      <c r="L109" s="68">
        <f t="shared" si="60"/>
        <v>0.53135421243122238</v>
      </c>
      <c r="M109" s="3">
        <v>2113</v>
      </c>
      <c r="N109" s="3">
        <f t="shared" si="73"/>
        <v>1443</v>
      </c>
      <c r="O109" s="3">
        <f t="shared" si="74"/>
        <v>1765</v>
      </c>
      <c r="P109" s="28">
        <f t="shared" si="61"/>
        <v>1573.3539398485166</v>
      </c>
      <c r="Q109" s="16">
        <f t="shared" si="62"/>
        <v>1747.983752152832</v>
      </c>
      <c r="R109" s="16">
        <f t="shared" si="80"/>
        <v>1741.7634920769606</v>
      </c>
      <c r="S109" s="14">
        <f t="shared" si="81"/>
        <v>1.2131382989778707</v>
      </c>
      <c r="T109" s="72">
        <f t="shared" si="65"/>
        <v>0.44613308844195998</v>
      </c>
      <c r="X109" s="3"/>
      <c r="Y109" s="17"/>
      <c r="Z109" s="3"/>
      <c r="AC109" s="16">
        <f t="shared" si="76"/>
        <v>1573.3539398485166</v>
      </c>
      <c r="AD109" s="3">
        <f t="shared" si="82"/>
        <v>0.21581159306384001</v>
      </c>
      <c r="AE109" s="3">
        <f t="shared" si="83"/>
        <v>1.6992544712317521</v>
      </c>
      <c r="AF109" s="3">
        <f t="shared" si="84"/>
        <v>0.85790579653192001</v>
      </c>
      <c r="AG109" s="3">
        <f t="shared" si="78"/>
        <v>1.6992544712317521</v>
      </c>
      <c r="AH109" s="3">
        <f t="shared" si="79"/>
        <v>0.85790579653192001</v>
      </c>
      <c r="AI109" s="15">
        <f t="shared" si="85"/>
        <v>0.99644146573547354</v>
      </c>
      <c r="AJ109" s="14">
        <f t="shared" si="86"/>
        <v>1.6992544712317521</v>
      </c>
    </row>
    <row r="110" spans="1:36">
      <c r="A110" s="4" t="s">
        <v>140</v>
      </c>
      <c r="B110" s="3">
        <v>168.3</v>
      </c>
      <c r="C110" s="14">
        <v>4.47</v>
      </c>
      <c r="D110" s="3">
        <v>302</v>
      </c>
      <c r="E110" s="3">
        <v>203</v>
      </c>
      <c r="F110" s="1">
        <v>23.4</v>
      </c>
      <c r="G110" s="1">
        <f t="shared" si="57"/>
        <v>31.009986362487432</v>
      </c>
      <c r="H110" s="3">
        <v>813</v>
      </c>
      <c r="I110" s="1">
        <f t="shared" si="72"/>
        <v>4.830659536541889</v>
      </c>
      <c r="J110" s="15">
        <f t="shared" si="58"/>
        <v>0.19021828404565144</v>
      </c>
      <c r="K110" s="29">
        <f t="shared" si="59"/>
        <v>37.651006711409401</v>
      </c>
      <c r="L110" s="68">
        <f t="shared" si="60"/>
        <v>0.53761721167118859</v>
      </c>
      <c r="M110" s="3">
        <v>1744</v>
      </c>
      <c r="N110" s="3">
        <f t="shared" si="73"/>
        <v>1092</v>
      </c>
      <c r="O110" s="3">
        <f t="shared" si="74"/>
        <v>1410</v>
      </c>
      <c r="P110" s="28">
        <f t="shared" si="61"/>
        <v>1161.5253009971625</v>
      </c>
      <c r="Q110" s="16">
        <f t="shared" si="62"/>
        <v>1373.7555806513401</v>
      </c>
      <c r="R110" s="16">
        <f t="shared" si="80"/>
        <v>1373.7555806513401</v>
      </c>
      <c r="S110" s="14">
        <f t="shared" si="81"/>
        <v>1.2695125862004619</v>
      </c>
      <c r="T110" s="72">
        <f t="shared" si="65"/>
        <v>0.59817615351713493</v>
      </c>
      <c r="X110" s="3"/>
      <c r="Y110" s="17"/>
      <c r="Z110" s="3"/>
      <c r="AC110" s="16">
        <f t="shared" si="76"/>
        <v>1161.5253009971625</v>
      </c>
      <c r="AD110" s="3">
        <f t="shared" si="82"/>
        <v>0.18989738259758943</v>
      </c>
      <c r="AE110" s="3">
        <f t="shared" si="83"/>
        <v>1.9999356925406555</v>
      </c>
      <c r="AF110" s="3">
        <f t="shared" si="84"/>
        <v>0.84494869129879469</v>
      </c>
      <c r="AG110" s="3">
        <f t="shared" si="78"/>
        <v>1.9999356925406555</v>
      </c>
      <c r="AH110" s="3">
        <f t="shared" si="79"/>
        <v>0.84494869129879469</v>
      </c>
      <c r="AI110" s="15">
        <f t="shared" si="85"/>
        <v>1</v>
      </c>
      <c r="AJ110" s="14">
        <f t="shared" si="86"/>
        <v>1.9999356925406555</v>
      </c>
    </row>
    <row r="111" spans="1:36">
      <c r="G111" s="1"/>
      <c r="I111" s="1"/>
      <c r="J111" s="15"/>
      <c r="K111" s="29"/>
      <c r="L111" s="68"/>
      <c r="N111" s="3"/>
      <c r="O111" s="3"/>
      <c r="P111" s="28"/>
      <c r="Q111" s="16"/>
      <c r="R111" s="16"/>
      <c r="S111" s="14"/>
      <c r="T111" s="72"/>
      <c r="X111" s="3"/>
      <c r="Y111" s="17"/>
      <c r="Z111" s="3"/>
      <c r="AC111" s="16"/>
      <c r="AD111" s="3"/>
      <c r="AE111" s="3"/>
      <c r="AF111" s="3"/>
      <c r="AG111" s="3"/>
      <c r="AH111" s="3"/>
      <c r="AI111" s="15"/>
      <c r="AJ111" s="14"/>
    </row>
    <row r="112" spans="1:36">
      <c r="A112" s="73" t="s">
        <v>141</v>
      </c>
      <c r="B112" s="25">
        <v>1968</v>
      </c>
      <c r="C112" s="44" t="s">
        <v>142</v>
      </c>
      <c r="D112" t="s">
        <v>143</v>
      </c>
      <c r="E112" s="77" t="s">
        <v>144</v>
      </c>
      <c r="G112" s="32" t="s">
        <v>98</v>
      </c>
      <c r="I112" s="1"/>
      <c r="J112" s="15"/>
      <c r="K112" s="29"/>
      <c r="L112" s="68"/>
      <c r="N112" s="3"/>
      <c r="O112" s="3"/>
      <c r="P112" s="28"/>
      <c r="Q112" s="16"/>
      <c r="R112" s="16"/>
      <c r="S112" s="14"/>
      <c r="T112" s="72"/>
      <c r="X112" s="3"/>
      <c r="Y112" s="17"/>
      <c r="Z112" s="3"/>
      <c r="AC112" s="16"/>
      <c r="AD112" s="3"/>
      <c r="AE112" s="3"/>
      <c r="AF112" s="3"/>
      <c r="AG112" s="3"/>
      <c r="AH112" s="3"/>
      <c r="AI112" s="15"/>
      <c r="AJ112" s="14"/>
    </row>
    <row r="113" spans="1:36">
      <c r="A113">
        <v>1</v>
      </c>
      <c r="B113">
        <v>168.8</v>
      </c>
      <c r="C113" s="14">
        <v>2.64</v>
      </c>
      <c r="D113">
        <v>200.2</v>
      </c>
      <c r="E113">
        <v>208</v>
      </c>
      <c r="F113" s="1">
        <v>18.2</v>
      </c>
      <c r="G113" s="1">
        <f t="shared" si="57"/>
        <v>29.370616878676739</v>
      </c>
      <c r="H113">
        <v>1830</v>
      </c>
      <c r="I113" s="1">
        <f t="shared" ref="I113:I120" si="87">(H113/B113)</f>
        <v>10.841232227488151</v>
      </c>
      <c r="J113" s="15">
        <f t="shared" ref="J113:J120" si="88">SQRT((64*AC113*H113*H113)/(PI()^3*((B113^4-(B113-2*C113)^4)*E113+(B113-2*C113)^4*G113*0.8/1.35)))</f>
        <v>0.37354580024272888</v>
      </c>
      <c r="K113" s="29">
        <f t="shared" si="59"/>
        <v>63.939393939393938</v>
      </c>
      <c r="L113" s="68">
        <f t="shared" si="60"/>
        <v>0.60523246650906215</v>
      </c>
      <c r="M113">
        <v>823</v>
      </c>
      <c r="N113" s="3">
        <f t="shared" ref="N113:N120" si="89">ROUND((0.85*F113*(B113-2*C113)^2+D113*(B113*B113-(B113-2*C113)^2))*PI()/4000,0)</f>
        <v>601</v>
      </c>
      <c r="O113" s="3">
        <f t="shared" ref="O113:O120" si="90">ROUND((0.85*F113+6*C113*D113/(B113-2*C113))*PI()*(B113-2*C113)^2/4000,0)</f>
        <v>732</v>
      </c>
      <c r="P113" s="28">
        <f t="shared" si="61"/>
        <v>658.10619742751635</v>
      </c>
      <c r="Q113" s="16">
        <f t="shared" ref="Q113:Q120" si="91">0.00025*PI()*((B113*B113-(B113-2*C113)^2)*D113*AH113+F113*(B113-2*C113)^2*(1+AG113*C113*D113/(B113*F113)))</f>
        <v>664.6509679907997</v>
      </c>
      <c r="R113" s="16">
        <f t="shared" ref="R113:R120" si="92">AI113*Q113</f>
        <v>637.81240111266413</v>
      </c>
      <c r="S113" s="14">
        <f t="shared" ref="S113:S120" si="93">M113/R113</f>
        <v>1.2903480687491744</v>
      </c>
      <c r="T113" s="72">
        <f t="shared" si="65"/>
        <v>0.41922616052289913</v>
      </c>
      <c r="X113" s="3"/>
      <c r="Y113" s="17"/>
      <c r="Z113" s="3"/>
      <c r="AC113" s="16">
        <f t="shared" ref="AC113:AC120" si="94">0.00025*PI()*((B113*B113-(B113-2*C113)^2)*D113+F113*(B113-2*C113)^2)</f>
        <v>658.10619742751646</v>
      </c>
      <c r="AD113" s="3">
        <f t="shared" ref="AD113:AD120" si="95">SQRT((64*AC113*H113*H113)/(PI()^3*((B113^4-(B113-2*C113)^4)*E113+(B113-2*C113)^4*G113*0.6)))</f>
        <v>0.37265785700373655</v>
      </c>
      <c r="AE113" s="3">
        <f t="shared" ref="AE113:AE120" si="96">IF(AD113&gt;0.5,0,AJ113)</f>
        <v>0.36668557800336954</v>
      </c>
      <c r="AF113" s="3">
        <f t="shared" ref="AF113:AF120" si="97">IF((0.25*(3+2*AD113))&gt;1,1,(0.25*(3+2*AD113)))</f>
        <v>0.93632892850186833</v>
      </c>
      <c r="AG113" s="3">
        <f t="shared" ref="AG113:AG120" si="98">AE113</f>
        <v>0.36668557800336954</v>
      </c>
      <c r="AH113" s="3">
        <f t="shared" ref="AH113:AH120" si="99">AF113</f>
        <v>0.93632892850186833</v>
      </c>
      <c r="AI113" s="15">
        <f t="shared" ref="AI113:AI120" si="100">IF(J113&lt;0.2,1,1/(0.5*(1+0.21*(J113-0.2)+J113*J113)+SQRT((0.5*(1+0.21*(J113-0.2)+J113*J113))^2-J113*J113)))</f>
        <v>0.95962005899236569</v>
      </c>
      <c r="AJ113" s="14">
        <f t="shared" ref="AJ113:AJ120" si="101">IF((4.9-18.5*AD113+17*AD113*AD113)&lt;0,0,(4.9-18.5*AD113+17*AD113*AD113))</f>
        <v>0.36668557800336954</v>
      </c>
    </row>
    <row r="114" spans="1:36">
      <c r="A114">
        <v>2</v>
      </c>
      <c r="B114">
        <v>168.8</v>
      </c>
      <c r="C114" s="14">
        <v>2.64</v>
      </c>
      <c r="D114">
        <v>200.2</v>
      </c>
      <c r="E114">
        <v>208</v>
      </c>
      <c r="F114" s="1">
        <v>34.700000000000003</v>
      </c>
      <c r="G114" s="1">
        <f t="shared" si="57"/>
        <v>34.005647083998852</v>
      </c>
      <c r="H114">
        <v>1830</v>
      </c>
      <c r="I114" s="1">
        <f t="shared" si="87"/>
        <v>10.841232227488151</v>
      </c>
      <c r="J114" s="15">
        <f t="shared" si="88"/>
        <v>0.44822366363033406</v>
      </c>
      <c r="K114" s="29">
        <f t="shared" si="59"/>
        <v>63.939393939393938</v>
      </c>
      <c r="L114" s="68">
        <f t="shared" si="60"/>
        <v>0.60523246650906215</v>
      </c>
      <c r="M114">
        <v>916</v>
      </c>
      <c r="N114" s="3">
        <f t="shared" si="89"/>
        <v>895</v>
      </c>
      <c r="O114" s="3">
        <f t="shared" si="90"/>
        <v>1027</v>
      </c>
      <c r="P114" s="28">
        <f t="shared" si="61"/>
        <v>1004.6160458094002</v>
      </c>
      <c r="Q114" s="16">
        <f t="shared" si="91"/>
        <v>999.09204554379437</v>
      </c>
      <c r="R114" s="16">
        <f t="shared" si="92"/>
        <v>938.76948398808872</v>
      </c>
      <c r="S114" s="14">
        <f t="shared" si="93"/>
        <v>0.97574539396896542</v>
      </c>
      <c r="T114" s="72">
        <f t="shared" si="65"/>
        <v>0.27462764059435169</v>
      </c>
      <c r="X114" s="3"/>
      <c r="Y114" s="17"/>
      <c r="Z114" s="3"/>
      <c r="AC114" s="16">
        <f t="shared" si="94"/>
        <v>1004.6160458094004</v>
      </c>
      <c r="AD114" s="3">
        <f t="shared" si="95"/>
        <v>0.44706053044741784</v>
      </c>
      <c r="AE114" s="3">
        <f t="shared" si="96"/>
        <v>2.7053190749522393E-2</v>
      </c>
      <c r="AF114" s="3">
        <f t="shared" si="97"/>
        <v>0.97353026522370889</v>
      </c>
      <c r="AG114" s="3">
        <f t="shared" si="98"/>
        <v>2.7053190749522393E-2</v>
      </c>
      <c r="AH114" s="3">
        <f t="shared" si="99"/>
        <v>0.97353026522370889</v>
      </c>
      <c r="AI114" s="15">
        <f t="shared" si="100"/>
        <v>0.93962261853173623</v>
      </c>
      <c r="AJ114" s="14">
        <f t="shared" si="101"/>
        <v>2.7053190749522393E-2</v>
      </c>
    </row>
    <row r="115" spans="1:36">
      <c r="A115">
        <v>3</v>
      </c>
      <c r="B115">
        <v>169.3</v>
      </c>
      <c r="C115" s="14">
        <v>2.62</v>
      </c>
      <c r="D115">
        <v>338.1</v>
      </c>
      <c r="E115">
        <v>199</v>
      </c>
      <c r="F115" s="1">
        <v>37.1</v>
      </c>
      <c r="G115" s="1">
        <f t="shared" si="57"/>
        <v>34.568110644845888</v>
      </c>
      <c r="H115">
        <v>1830</v>
      </c>
      <c r="I115" s="1">
        <f t="shared" si="87"/>
        <v>10.809214412285883</v>
      </c>
      <c r="J115" s="15">
        <f t="shared" si="88"/>
        <v>0.50255843371929765</v>
      </c>
      <c r="K115" s="29">
        <f t="shared" si="59"/>
        <v>64.618320610687022</v>
      </c>
      <c r="L115" s="68">
        <f t="shared" si="60"/>
        <v>1.0329765578474366</v>
      </c>
      <c r="M115">
        <v>756</v>
      </c>
      <c r="N115" s="3">
        <f t="shared" si="89"/>
        <v>1130</v>
      </c>
      <c r="O115" s="3">
        <f t="shared" si="90"/>
        <v>1351</v>
      </c>
      <c r="P115" s="28">
        <f t="shared" si="61"/>
        <v>1248.1289259128005</v>
      </c>
      <c r="Q115" s="16">
        <f t="shared" si="91"/>
        <v>1248.1289259128007</v>
      </c>
      <c r="R115" s="16">
        <f t="shared" si="92"/>
        <v>1152.6179505338107</v>
      </c>
      <c r="S115" s="14">
        <f t="shared" si="93"/>
        <v>0.65589816612683716</v>
      </c>
      <c r="T115" s="72">
        <f t="shared" si="65"/>
        <v>0.37163822598212171</v>
      </c>
      <c r="X115" s="3"/>
      <c r="Y115" s="17"/>
      <c r="Z115" s="3"/>
      <c r="AC115" s="16">
        <f t="shared" si="94"/>
        <v>1248.1289259128007</v>
      </c>
      <c r="AD115" s="3">
        <f t="shared" si="95"/>
        <v>0.50119941322662731</v>
      </c>
      <c r="AE115" s="3">
        <f t="shared" si="96"/>
        <v>0</v>
      </c>
      <c r="AF115" s="3">
        <f t="shared" si="97"/>
        <v>1</v>
      </c>
      <c r="AG115" s="3">
        <f t="shared" si="98"/>
        <v>0</v>
      </c>
      <c r="AH115" s="3">
        <f t="shared" si="99"/>
        <v>1</v>
      </c>
      <c r="AI115" s="15">
        <f t="shared" si="100"/>
        <v>0.92347667504850162</v>
      </c>
      <c r="AJ115" s="14">
        <f t="shared" si="101"/>
        <v>0</v>
      </c>
    </row>
    <row r="116" spans="1:36">
      <c r="A116">
        <v>4</v>
      </c>
      <c r="B116">
        <v>169.3</v>
      </c>
      <c r="C116" s="14">
        <v>2.62</v>
      </c>
      <c r="D116">
        <v>338.1</v>
      </c>
      <c r="E116">
        <v>199</v>
      </c>
      <c r="F116" s="1">
        <v>34.1</v>
      </c>
      <c r="G116" s="1">
        <f t="shared" si="57"/>
        <v>33.861587087954113</v>
      </c>
      <c r="H116">
        <v>1830</v>
      </c>
      <c r="I116" s="1">
        <f t="shared" si="87"/>
        <v>10.809214412285883</v>
      </c>
      <c r="J116" s="15">
        <f t="shared" si="88"/>
        <v>0.49181258782840892</v>
      </c>
      <c r="K116" s="29">
        <f t="shared" si="59"/>
        <v>64.618320610687022</v>
      </c>
      <c r="L116" s="68">
        <f t="shared" si="60"/>
        <v>1.0329765578474366</v>
      </c>
      <c r="M116">
        <v>689</v>
      </c>
      <c r="N116" s="3">
        <f t="shared" si="89"/>
        <v>1077</v>
      </c>
      <c r="O116" s="3">
        <f t="shared" si="90"/>
        <v>1298</v>
      </c>
      <c r="P116" s="28">
        <f t="shared" si="61"/>
        <v>1184.71034051472</v>
      </c>
      <c r="Q116" s="16">
        <f t="shared" si="91"/>
        <v>1182.5065951581</v>
      </c>
      <c r="R116" s="16">
        <f t="shared" si="92"/>
        <v>1095.9409709006052</v>
      </c>
      <c r="S116" s="14">
        <f t="shared" si="93"/>
        <v>0.62868349509171506</v>
      </c>
      <c r="T116" s="72">
        <f t="shared" si="65"/>
        <v>0.3915323467352152</v>
      </c>
      <c r="X116" s="3"/>
      <c r="Y116" s="17"/>
      <c r="Z116" s="3"/>
      <c r="AC116" s="16">
        <f t="shared" si="94"/>
        <v>1184.7103405147202</v>
      </c>
      <c r="AD116" s="3">
        <f t="shared" si="95"/>
        <v>0.49049807541174362</v>
      </c>
      <c r="AE116" s="3">
        <f t="shared" si="96"/>
        <v>0</v>
      </c>
      <c r="AF116" s="3">
        <f t="shared" si="97"/>
        <v>0.99524903770587181</v>
      </c>
      <c r="AG116" s="3">
        <f t="shared" si="98"/>
        <v>0</v>
      </c>
      <c r="AH116" s="3">
        <f t="shared" si="99"/>
        <v>0.99524903770587181</v>
      </c>
      <c r="AI116" s="15">
        <f t="shared" si="100"/>
        <v>0.92679480637829237</v>
      </c>
      <c r="AJ116" s="14">
        <f t="shared" si="101"/>
        <v>0</v>
      </c>
    </row>
    <row r="117" spans="1:36">
      <c r="A117">
        <v>5</v>
      </c>
      <c r="B117">
        <v>168.3</v>
      </c>
      <c r="C117" s="14">
        <v>3.6</v>
      </c>
      <c r="D117">
        <v>288.39999999999998</v>
      </c>
      <c r="E117">
        <v>168</v>
      </c>
      <c r="F117" s="1">
        <v>27</v>
      </c>
      <c r="G117" s="1">
        <f t="shared" si="57"/>
        <v>32.036354750863886</v>
      </c>
      <c r="H117">
        <v>2135</v>
      </c>
      <c r="I117" s="1">
        <f t="shared" si="87"/>
        <v>12.685680332739155</v>
      </c>
      <c r="J117" s="15">
        <f t="shared" si="88"/>
        <v>0.54528359709317598</v>
      </c>
      <c r="K117" s="29">
        <f t="shared" si="59"/>
        <v>46.75</v>
      </c>
      <c r="L117" s="68">
        <f t="shared" si="60"/>
        <v>0.63747990543735222</v>
      </c>
      <c r="M117">
        <v>947</v>
      </c>
      <c r="N117" s="3">
        <f t="shared" si="89"/>
        <v>1005</v>
      </c>
      <c r="O117" s="3">
        <f t="shared" si="90"/>
        <v>1256</v>
      </c>
      <c r="P117" s="28">
        <f t="shared" si="61"/>
        <v>1087.5637563456503</v>
      </c>
      <c r="Q117" s="16">
        <f t="shared" si="91"/>
        <v>1087.5637563456503</v>
      </c>
      <c r="R117" s="16">
        <f t="shared" si="92"/>
        <v>989.24295375420456</v>
      </c>
      <c r="S117" s="14">
        <f t="shared" si="93"/>
        <v>0.95729769558237299</v>
      </c>
      <c r="T117" s="72">
        <f t="shared" si="65"/>
        <v>0.49395399540298018</v>
      </c>
      <c r="X117" s="3"/>
      <c r="Y117" s="17"/>
      <c r="Z117" s="3"/>
      <c r="AC117" s="16">
        <f t="shared" si="94"/>
        <v>1087.5637563456503</v>
      </c>
      <c r="AD117" s="3">
        <f t="shared" si="95"/>
        <v>0.54402165828898064</v>
      </c>
      <c r="AE117" s="3">
        <f t="shared" si="96"/>
        <v>0</v>
      </c>
      <c r="AF117" s="3">
        <f t="shared" si="97"/>
        <v>1</v>
      </c>
      <c r="AG117" s="3">
        <f t="shared" si="98"/>
        <v>0</v>
      </c>
      <c r="AH117" s="3">
        <f t="shared" si="99"/>
        <v>1</v>
      </c>
      <c r="AI117" s="15">
        <f t="shared" si="100"/>
        <v>0.90959536669204955</v>
      </c>
      <c r="AJ117" s="14">
        <f t="shared" si="101"/>
        <v>0</v>
      </c>
    </row>
    <row r="118" spans="1:36">
      <c r="A118">
        <v>6</v>
      </c>
      <c r="B118">
        <v>168.3</v>
      </c>
      <c r="C118" s="14">
        <v>3.6</v>
      </c>
      <c r="D118">
        <v>288.39999999999998</v>
      </c>
      <c r="E118">
        <v>168</v>
      </c>
      <c r="F118" s="1">
        <v>33.299999999999997</v>
      </c>
      <c r="G118" s="1">
        <f t="shared" si="57"/>
        <v>33.667254063451516</v>
      </c>
      <c r="H118">
        <v>2135</v>
      </c>
      <c r="I118" s="1">
        <f t="shared" si="87"/>
        <v>12.685680332739155</v>
      </c>
      <c r="J118" s="15">
        <f t="shared" si="88"/>
        <v>0.57120128409162585</v>
      </c>
      <c r="K118" s="29">
        <f t="shared" si="59"/>
        <v>46.75</v>
      </c>
      <c r="L118" s="68">
        <f t="shared" si="60"/>
        <v>0.63747990543735222</v>
      </c>
      <c r="M118">
        <v>1050</v>
      </c>
      <c r="N118" s="3">
        <f t="shared" si="89"/>
        <v>1114</v>
      </c>
      <c r="O118" s="3">
        <f t="shared" si="90"/>
        <v>1365</v>
      </c>
      <c r="P118" s="28">
        <f t="shared" si="61"/>
        <v>1215.9804581957403</v>
      </c>
      <c r="Q118" s="16">
        <f t="shared" si="91"/>
        <v>1215.9804581957405</v>
      </c>
      <c r="R118" s="16">
        <f t="shared" si="92"/>
        <v>1095.0949225592899</v>
      </c>
      <c r="S118" s="14">
        <f t="shared" si="93"/>
        <v>0.95882099201601545</v>
      </c>
      <c r="T118" s="72">
        <f t="shared" si="65"/>
        <v>0.44178873030534449</v>
      </c>
      <c r="X118" s="3"/>
      <c r="Y118" s="17"/>
      <c r="Z118" s="3"/>
      <c r="AC118" s="16">
        <f t="shared" si="94"/>
        <v>1215.9804581957405</v>
      </c>
      <c r="AD118" s="3">
        <f t="shared" si="95"/>
        <v>0.56983800756920633</v>
      </c>
      <c r="AE118" s="3">
        <f t="shared" si="96"/>
        <v>0</v>
      </c>
      <c r="AF118" s="3">
        <f t="shared" si="97"/>
        <v>1</v>
      </c>
      <c r="AG118" s="3">
        <f t="shared" si="98"/>
        <v>0</v>
      </c>
      <c r="AH118" s="3">
        <f t="shared" si="99"/>
        <v>1</v>
      </c>
      <c r="AI118" s="15">
        <f t="shared" si="100"/>
        <v>0.90058595529091034</v>
      </c>
      <c r="AJ118" s="14">
        <f t="shared" si="101"/>
        <v>0</v>
      </c>
    </row>
    <row r="119" spans="1:36">
      <c r="A119">
        <v>7</v>
      </c>
      <c r="B119">
        <v>168.8</v>
      </c>
      <c r="C119" s="14">
        <v>5</v>
      </c>
      <c r="D119">
        <v>302.39999999999998</v>
      </c>
      <c r="E119">
        <v>208</v>
      </c>
      <c r="F119" s="1">
        <v>33.4</v>
      </c>
      <c r="G119" s="1">
        <f t="shared" si="57"/>
        <v>33.691688999220851</v>
      </c>
      <c r="H119">
        <v>2135</v>
      </c>
      <c r="I119" s="1">
        <f t="shared" si="87"/>
        <v>12.648104265402843</v>
      </c>
      <c r="J119" s="15">
        <f t="shared" si="88"/>
        <v>0.52417581805346247</v>
      </c>
      <c r="K119" s="29">
        <f t="shared" si="59"/>
        <v>33.760000000000005</v>
      </c>
      <c r="L119" s="68">
        <f t="shared" si="60"/>
        <v>0.48269617021276606</v>
      </c>
      <c r="M119">
        <v>1130</v>
      </c>
      <c r="N119" s="3">
        <f t="shared" si="89"/>
        <v>1340</v>
      </c>
      <c r="O119" s="3">
        <f t="shared" si="90"/>
        <v>1694</v>
      </c>
      <c r="P119" s="28">
        <f t="shared" si="61"/>
        <v>1439.575846963859</v>
      </c>
      <c r="Q119" s="16">
        <f t="shared" si="91"/>
        <v>1439.575846963859</v>
      </c>
      <c r="R119" s="16">
        <f t="shared" si="92"/>
        <v>1319.5097267144567</v>
      </c>
      <c r="S119" s="14">
        <f t="shared" si="93"/>
        <v>0.85637868150746355</v>
      </c>
      <c r="T119" s="72">
        <f t="shared" si="65"/>
        <v>0.5404817197703663</v>
      </c>
      <c r="X119" s="3"/>
      <c r="Y119" s="17"/>
      <c r="Z119" s="3"/>
      <c r="AC119" s="16">
        <f t="shared" si="94"/>
        <v>1439.575846963859</v>
      </c>
      <c r="AD119" s="3">
        <f t="shared" si="95"/>
        <v>0.523334065997068</v>
      </c>
      <c r="AE119" s="3">
        <f t="shared" si="96"/>
        <v>0</v>
      </c>
      <c r="AF119" s="3">
        <f t="shared" si="97"/>
        <v>1</v>
      </c>
      <c r="AG119" s="3">
        <f t="shared" si="98"/>
        <v>0</v>
      </c>
      <c r="AH119" s="3">
        <f t="shared" si="99"/>
        <v>1</v>
      </c>
      <c r="AI119" s="15">
        <f t="shared" si="100"/>
        <v>0.91659618317254488</v>
      </c>
      <c r="AJ119" s="14">
        <f t="shared" si="101"/>
        <v>0</v>
      </c>
    </row>
    <row r="120" spans="1:36">
      <c r="A120">
        <v>8</v>
      </c>
      <c r="B120">
        <v>168.8</v>
      </c>
      <c r="C120" s="14">
        <v>5</v>
      </c>
      <c r="D120">
        <v>302.39999999999998</v>
      </c>
      <c r="E120">
        <v>208</v>
      </c>
      <c r="F120" s="1">
        <v>27.8</v>
      </c>
      <c r="G120" s="1">
        <f t="shared" si="57"/>
        <v>32.254297606572415</v>
      </c>
      <c r="H120">
        <v>2135</v>
      </c>
      <c r="I120" s="1">
        <f t="shared" si="87"/>
        <v>12.648104265402843</v>
      </c>
      <c r="J120" s="15">
        <f t="shared" si="88"/>
        <v>0.50636830349681206</v>
      </c>
      <c r="K120" s="29">
        <f t="shared" si="59"/>
        <v>33.760000000000005</v>
      </c>
      <c r="L120" s="68">
        <f t="shared" si="60"/>
        <v>0.48269617021276606</v>
      </c>
      <c r="M120">
        <v>1165</v>
      </c>
      <c r="N120" s="3">
        <f t="shared" si="89"/>
        <v>1246</v>
      </c>
      <c r="O120" s="3">
        <f t="shared" si="90"/>
        <v>1599</v>
      </c>
      <c r="P120" s="28">
        <f t="shared" si="61"/>
        <v>1328.6637530189807</v>
      </c>
      <c r="Q120" s="16">
        <f t="shared" si="91"/>
        <v>1328.663753018981</v>
      </c>
      <c r="R120" s="16">
        <f t="shared" si="92"/>
        <v>1225.4057574826775</v>
      </c>
      <c r="S120" s="14">
        <f t="shared" si="93"/>
        <v>0.95070550541008747</v>
      </c>
      <c r="T120" s="72">
        <f t="shared" si="65"/>
        <v>0.58559919899899082</v>
      </c>
      <c r="X120" s="3"/>
      <c r="Y120" s="17"/>
      <c r="Z120" s="3"/>
      <c r="AC120" s="16">
        <f t="shared" si="94"/>
        <v>1328.663753018981</v>
      </c>
      <c r="AD120" s="3">
        <f t="shared" si="95"/>
        <v>0.50558112986637593</v>
      </c>
      <c r="AE120" s="3">
        <f t="shared" si="96"/>
        <v>0</v>
      </c>
      <c r="AF120" s="3">
        <f t="shared" si="97"/>
        <v>1</v>
      </c>
      <c r="AG120" s="3">
        <f t="shared" si="98"/>
        <v>0</v>
      </c>
      <c r="AH120" s="3">
        <f t="shared" si="99"/>
        <v>1</v>
      </c>
      <c r="AI120" s="15">
        <f t="shared" si="100"/>
        <v>0.9222843286710567</v>
      </c>
      <c r="AJ120" s="14">
        <f t="shared" si="101"/>
        <v>0</v>
      </c>
    </row>
    <row r="121" spans="1:36">
      <c r="C121" s="14"/>
      <c r="F121" s="1"/>
      <c r="G121" s="1"/>
      <c r="I121" s="1"/>
      <c r="J121" s="15"/>
      <c r="K121" s="29"/>
      <c r="L121" s="68"/>
      <c r="N121" s="3"/>
      <c r="O121" s="3"/>
      <c r="P121" s="28"/>
      <c r="Q121" s="16"/>
      <c r="R121" s="16"/>
      <c r="S121" s="14"/>
      <c r="T121" s="72"/>
      <c r="X121" s="3"/>
      <c r="Y121" s="17"/>
      <c r="Z121" s="3"/>
      <c r="AC121" s="16"/>
      <c r="AD121" s="3"/>
      <c r="AE121" s="3"/>
      <c r="AF121" s="3"/>
      <c r="AG121" s="3"/>
      <c r="AH121" s="3"/>
      <c r="AI121" s="15"/>
      <c r="AJ121" s="14"/>
    </row>
    <row r="122" spans="1:36">
      <c r="A122" s="25" t="s">
        <v>145</v>
      </c>
      <c r="B122" s="25" t="s">
        <v>146</v>
      </c>
      <c r="C122" s="40">
        <v>1969</v>
      </c>
      <c r="D122" s="77" t="s">
        <v>147</v>
      </c>
      <c r="F122" s="1"/>
      <c r="G122" s="1"/>
      <c r="I122" s="1"/>
      <c r="J122" s="15"/>
      <c r="K122" s="29"/>
      <c r="L122" s="68"/>
      <c r="N122" s="3"/>
      <c r="O122" s="3"/>
      <c r="P122" s="28"/>
      <c r="Q122" s="16"/>
      <c r="R122" s="16"/>
      <c r="S122" s="14"/>
      <c r="T122" s="72"/>
      <c r="X122" s="3"/>
      <c r="Y122" s="17"/>
      <c r="Z122" s="3"/>
      <c r="AC122" s="16"/>
      <c r="AD122" s="3"/>
      <c r="AE122" s="3"/>
      <c r="AF122" s="3"/>
      <c r="AG122" s="3"/>
      <c r="AH122" s="3"/>
      <c r="AI122" s="15"/>
      <c r="AJ122" s="14"/>
    </row>
    <row r="123" spans="1:36">
      <c r="A123" s="48" t="s">
        <v>148</v>
      </c>
      <c r="B123">
        <v>88.9</v>
      </c>
      <c r="C123" s="14">
        <v>5.8419999999999996</v>
      </c>
      <c r="D123">
        <v>406</v>
      </c>
      <c r="E123">
        <v>217</v>
      </c>
      <c r="F123" s="1">
        <v>41.5</v>
      </c>
      <c r="G123" s="1">
        <v>34.5</v>
      </c>
      <c r="H123">
        <v>1727</v>
      </c>
      <c r="I123" s="1">
        <f t="shared" ref="I123:I133" si="102">(H123/B123)</f>
        <v>19.426321709786276</v>
      </c>
      <c r="J123" s="15">
        <f t="shared" ref="J123:J133" si="103">SQRT((64*AC123*H123*H123)/(PI()^3*((B123^4-(B123-2*C123)^4)*E123+(B123-2*C123)^4*G123*0.8/1.35)))</f>
        <v>0.87316236832530103</v>
      </c>
      <c r="K123" s="29">
        <f t="shared" si="59"/>
        <v>15.217391304347828</v>
      </c>
      <c r="L123" s="68">
        <f t="shared" si="60"/>
        <v>0.29211635317093226</v>
      </c>
      <c r="M123">
        <v>614.70000000000005</v>
      </c>
      <c r="N123" s="3">
        <f t="shared" ref="N123:N133" si="104">ROUND((0.85*F123*(B123-2*C123)^2+D123*(B123*B123-(B123-2*C123)^2))*PI()/4000,0)</f>
        <v>784</v>
      </c>
      <c r="O123" s="3">
        <f t="shared" ref="O123:O133" si="105">ROUND((0.85*F123+6*C123*D123/(B123-2*C123))*PI()*(B123-2*C123)^2/4000,0)</f>
        <v>1028</v>
      </c>
      <c r="P123" s="28">
        <f t="shared" si="61"/>
        <v>813.23348003880471</v>
      </c>
      <c r="Q123" s="16">
        <f t="shared" ref="Q123:Q133" si="106">0.00025*PI()*((B123*B123-(B123-2*C123)^2)*D123*AH123+F123*(B123-2*C123)^2*(1+AG123*C123*D123/(B123*F123)))</f>
        <v>813.23348003880483</v>
      </c>
      <c r="R123" s="16">
        <f t="shared" ref="R123:R133" si="107">AI123*Q123</f>
        <v>611.02271308767229</v>
      </c>
      <c r="S123" s="14">
        <f t="shared" ref="S123:S133" si="108">M123/R123</f>
        <v>1.0060182491314364</v>
      </c>
      <c r="T123" s="72">
        <f t="shared" si="65"/>
        <v>0.76103333165517817</v>
      </c>
      <c r="X123" s="3"/>
      <c r="Y123" s="17"/>
      <c r="Z123" s="3"/>
      <c r="AC123" s="16">
        <f t="shared" ref="AC123:AC133" si="109">0.00025*PI()*((B123*B123-(B123-2*C123)^2)*D123+F123*(B123-2*C123)^2)</f>
        <v>813.23348003880483</v>
      </c>
      <c r="AD123" s="3">
        <f t="shared" ref="AD123:AD133" si="110">SQRT((64*AC123*H123*H123)/(PI()^3*((B123^4-(B123-2*C123)^4)*E123+(B123-2*C123)^4*G123*0.6)))</f>
        <v>0.87255899106712831</v>
      </c>
      <c r="AE123" s="3">
        <f t="shared" ref="AE123:AE133" si="111">IF(AD123&gt;0.5,0,AJ123)</f>
        <v>0</v>
      </c>
      <c r="AF123" s="3">
        <f t="shared" ref="AF123:AF133" si="112">IF((0.25*(3+2*AD123))&gt;1,1,(0.25*(3+2*AD123)))</f>
        <v>1</v>
      </c>
      <c r="AG123" s="3">
        <f t="shared" ref="AG123:AG133" si="113">AE123</f>
        <v>0</v>
      </c>
      <c r="AH123" s="3">
        <f t="shared" ref="AH123:AH133" si="114">AF123</f>
        <v>1</v>
      </c>
      <c r="AI123" s="15">
        <f t="shared" ref="AI123:AI133" si="115">IF(J123&lt;0.2,1,1/(0.5*(1+0.21*(J123-0.2)+J123*J123)+SQRT((0.5*(1+0.21*(J123-0.2)+J123*J123))^2-J123*J123)))</f>
        <v>0.75134967765778193</v>
      </c>
      <c r="AJ123" s="14">
        <f t="shared" ref="AJ123:AJ133" si="116">IF((4.9-18.5*AD123+17*AD123*AD123)&lt;0,0,(4.9-18.5*AD123+17*AD123*AD123))</f>
        <v>1.7007649444235682</v>
      </c>
    </row>
    <row r="124" spans="1:36">
      <c r="A124" s="48" t="s">
        <v>149</v>
      </c>
      <c r="B124">
        <v>88.9</v>
      </c>
      <c r="C124" s="14">
        <v>5.8419999999999996</v>
      </c>
      <c r="D124">
        <v>406</v>
      </c>
      <c r="E124">
        <v>217</v>
      </c>
      <c r="F124" s="1">
        <v>41.5</v>
      </c>
      <c r="G124" s="1">
        <v>34.5</v>
      </c>
      <c r="H124">
        <v>1422</v>
      </c>
      <c r="I124" s="1">
        <f t="shared" si="102"/>
        <v>15.995500562429696</v>
      </c>
      <c r="J124" s="15">
        <f t="shared" si="103"/>
        <v>0.71895592805939668</v>
      </c>
      <c r="K124" s="29">
        <f t="shared" si="59"/>
        <v>15.217391304347828</v>
      </c>
      <c r="L124" s="68">
        <f t="shared" si="60"/>
        <v>0.29211635317093226</v>
      </c>
      <c r="M124">
        <v>711.7</v>
      </c>
      <c r="N124" s="3">
        <f t="shared" si="104"/>
        <v>784</v>
      </c>
      <c r="O124" s="3">
        <f t="shared" si="105"/>
        <v>1028</v>
      </c>
      <c r="P124" s="28">
        <f t="shared" si="61"/>
        <v>813.23348003880471</v>
      </c>
      <c r="Q124" s="16">
        <f t="shared" si="106"/>
        <v>813.23348003880483</v>
      </c>
      <c r="R124" s="16">
        <f t="shared" si="107"/>
        <v>682.02756756841518</v>
      </c>
      <c r="S124" s="14">
        <f t="shared" si="108"/>
        <v>1.0435062068493417</v>
      </c>
      <c r="T124" s="72">
        <f t="shared" si="65"/>
        <v>0.76103333165517817</v>
      </c>
      <c r="X124" s="3"/>
      <c r="Y124" s="17"/>
      <c r="Z124" s="3"/>
      <c r="AC124" s="16">
        <f t="shared" si="109"/>
        <v>813.23348003880483</v>
      </c>
      <c r="AD124" s="3">
        <f t="shared" si="110"/>
        <v>0.71845911134768758</v>
      </c>
      <c r="AE124" s="3">
        <f t="shared" si="111"/>
        <v>0</v>
      </c>
      <c r="AF124" s="3">
        <f t="shared" si="112"/>
        <v>1</v>
      </c>
      <c r="AG124" s="3">
        <f t="shared" si="113"/>
        <v>0</v>
      </c>
      <c r="AH124" s="3">
        <f t="shared" si="114"/>
        <v>1</v>
      </c>
      <c r="AI124" s="15">
        <f t="shared" si="115"/>
        <v>0.83866144755362393</v>
      </c>
      <c r="AJ124" s="14">
        <f t="shared" si="116"/>
        <v>0.3836258496024314</v>
      </c>
    </row>
    <row r="125" spans="1:36">
      <c r="A125" s="48" t="s">
        <v>150</v>
      </c>
      <c r="B125">
        <v>88.9</v>
      </c>
      <c r="C125" s="14">
        <v>5.8419999999999996</v>
      </c>
      <c r="D125">
        <v>406</v>
      </c>
      <c r="E125">
        <v>217</v>
      </c>
      <c r="F125" s="1">
        <v>41.5</v>
      </c>
      <c r="G125" s="1">
        <v>34.5</v>
      </c>
      <c r="H125">
        <v>1118</v>
      </c>
      <c r="I125" s="1">
        <f t="shared" si="102"/>
        <v>12.575928008998874</v>
      </c>
      <c r="J125" s="15">
        <f t="shared" si="103"/>
        <v>0.56525508267961011</v>
      </c>
      <c r="K125" s="29">
        <f t="shared" si="59"/>
        <v>15.217391304347828</v>
      </c>
      <c r="L125" s="68">
        <f t="shared" si="60"/>
        <v>0.29211635317093226</v>
      </c>
      <c r="M125">
        <v>715.2</v>
      </c>
      <c r="N125" s="3">
        <f t="shared" si="104"/>
        <v>784</v>
      </c>
      <c r="O125" s="3">
        <f t="shared" si="105"/>
        <v>1028</v>
      </c>
      <c r="P125" s="28">
        <f t="shared" si="61"/>
        <v>813.23348003880471</v>
      </c>
      <c r="Q125" s="16">
        <f t="shared" si="106"/>
        <v>813.23348003880483</v>
      </c>
      <c r="R125" s="16">
        <f t="shared" si="107"/>
        <v>734.10186258433794</v>
      </c>
      <c r="S125" s="14">
        <f t="shared" si="108"/>
        <v>0.97425171689689549</v>
      </c>
      <c r="T125" s="72">
        <f t="shared" si="65"/>
        <v>0.76103333165517817</v>
      </c>
      <c r="X125" s="3"/>
      <c r="Y125" s="17"/>
      <c r="Z125" s="3"/>
      <c r="AC125" s="16">
        <f t="shared" si="109"/>
        <v>813.23348003880483</v>
      </c>
      <c r="AD125" s="3">
        <f t="shared" si="110"/>
        <v>0.56486447713552368</v>
      </c>
      <c r="AE125" s="3">
        <f t="shared" si="111"/>
        <v>0</v>
      </c>
      <c r="AF125" s="3">
        <f t="shared" si="112"/>
        <v>1</v>
      </c>
      <c r="AG125" s="3">
        <f t="shared" si="113"/>
        <v>0</v>
      </c>
      <c r="AH125" s="3">
        <f t="shared" si="114"/>
        <v>1</v>
      </c>
      <c r="AI125" s="15">
        <f t="shared" si="115"/>
        <v>0.90269508155186751</v>
      </c>
      <c r="AJ125" s="14">
        <f t="shared" si="116"/>
        <v>0</v>
      </c>
    </row>
    <row r="126" spans="1:36">
      <c r="A126" s="77" t="s">
        <v>151</v>
      </c>
      <c r="B126">
        <v>88.9</v>
      </c>
      <c r="C126" s="14">
        <v>5.8419999999999996</v>
      </c>
      <c r="D126">
        <v>406</v>
      </c>
      <c r="E126">
        <v>217</v>
      </c>
      <c r="F126" s="1">
        <v>41.5</v>
      </c>
      <c r="G126" s="1">
        <v>34.5</v>
      </c>
      <c r="H126">
        <v>813</v>
      </c>
      <c r="I126" s="1">
        <f t="shared" si="102"/>
        <v>9.1451068616422937</v>
      </c>
      <c r="J126" s="15">
        <f t="shared" si="103"/>
        <v>0.4110486424137057</v>
      </c>
      <c r="K126" s="29">
        <f t="shared" si="59"/>
        <v>15.217391304347828</v>
      </c>
      <c r="L126" s="68">
        <f t="shared" si="60"/>
        <v>0.29211635317093226</v>
      </c>
      <c r="M126">
        <v>918.5</v>
      </c>
      <c r="N126" s="3">
        <f t="shared" si="104"/>
        <v>784</v>
      </c>
      <c r="O126" s="3">
        <f t="shared" si="105"/>
        <v>1028</v>
      </c>
      <c r="P126" s="28">
        <f t="shared" si="61"/>
        <v>813.23348003880471</v>
      </c>
      <c r="Q126" s="16">
        <f t="shared" si="106"/>
        <v>806.76190693741091</v>
      </c>
      <c r="R126" s="16">
        <f t="shared" si="107"/>
        <v>766.30640577176007</v>
      </c>
      <c r="S126" s="14">
        <f t="shared" si="108"/>
        <v>1.1986067101644065</v>
      </c>
      <c r="T126" s="72">
        <f t="shared" si="65"/>
        <v>0.76103333165517817</v>
      </c>
      <c r="X126" s="3"/>
      <c r="Y126" s="17"/>
      <c r="Z126" s="3"/>
      <c r="AC126" s="16">
        <f t="shared" si="109"/>
        <v>813.23348003880483</v>
      </c>
      <c r="AD126" s="3">
        <f t="shared" si="110"/>
        <v>0.41076459741608295</v>
      </c>
      <c r="AE126" s="3">
        <f t="shared" si="111"/>
        <v>0.16922337413920996</v>
      </c>
      <c r="AF126" s="3">
        <f t="shared" si="112"/>
        <v>0.95538229870804148</v>
      </c>
      <c r="AG126" s="3">
        <f t="shared" si="113"/>
        <v>0.16922337413920996</v>
      </c>
      <c r="AH126" s="3">
        <f t="shared" si="114"/>
        <v>0.95538229870804148</v>
      </c>
      <c r="AI126" s="15">
        <f t="shared" si="115"/>
        <v>0.94985447277843593</v>
      </c>
      <c r="AJ126" s="14">
        <f t="shared" si="116"/>
        <v>0.16922337413920996</v>
      </c>
    </row>
    <row r="127" spans="1:36">
      <c r="A127" s="77" t="s">
        <v>152</v>
      </c>
      <c r="B127">
        <v>88.9</v>
      </c>
      <c r="C127" s="14">
        <v>5.8419999999999996</v>
      </c>
      <c r="D127">
        <v>406</v>
      </c>
      <c r="E127">
        <v>217</v>
      </c>
      <c r="F127" s="1">
        <v>41.5</v>
      </c>
      <c r="G127" s="1">
        <v>34.5</v>
      </c>
      <c r="H127">
        <v>508</v>
      </c>
      <c r="I127" s="1">
        <f t="shared" si="102"/>
        <v>5.7142857142857135</v>
      </c>
      <c r="J127" s="15">
        <f t="shared" si="103"/>
        <v>0.25684220214780135</v>
      </c>
      <c r="K127" s="29">
        <f t="shared" si="59"/>
        <v>15.217391304347828</v>
      </c>
      <c r="L127" s="68">
        <f t="shared" si="60"/>
        <v>0.29211635317093226</v>
      </c>
      <c r="M127">
        <v>991.9</v>
      </c>
      <c r="N127" s="3">
        <f t="shared" si="104"/>
        <v>784</v>
      </c>
      <c r="O127" s="3">
        <f t="shared" si="105"/>
        <v>1028</v>
      </c>
      <c r="P127" s="28">
        <f t="shared" si="61"/>
        <v>813.23348003880471</v>
      </c>
      <c r="Q127" s="16">
        <f t="shared" si="106"/>
        <v>896.80424692909412</v>
      </c>
      <c r="R127" s="16">
        <f t="shared" si="107"/>
        <v>885.49771789385511</v>
      </c>
      <c r="S127" s="14">
        <f t="shared" si="108"/>
        <v>1.1201609896400651</v>
      </c>
      <c r="T127" s="72">
        <f t="shared" si="65"/>
        <v>0.76103333165517817</v>
      </c>
      <c r="X127" s="3"/>
      <c r="Y127" s="17"/>
      <c r="Z127" s="3"/>
      <c r="AC127" s="16">
        <f t="shared" si="109"/>
        <v>813.23348003880483</v>
      </c>
      <c r="AD127" s="3">
        <f t="shared" si="110"/>
        <v>0.25666471769664223</v>
      </c>
      <c r="AE127" s="3">
        <f t="shared" si="111"/>
        <v>1.2716079368871687</v>
      </c>
      <c r="AF127" s="3">
        <f t="shared" si="112"/>
        <v>0.87833235884832117</v>
      </c>
      <c r="AG127" s="3">
        <f t="shared" si="113"/>
        <v>1.2716079368871687</v>
      </c>
      <c r="AH127" s="3">
        <f t="shared" si="114"/>
        <v>0.87833235884832117</v>
      </c>
      <c r="AI127" s="15">
        <f t="shared" si="115"/>
        <v>0.987392422511428</v>
      </c>
      <c r="AJ127" s="14">
        <f t="shared" si="116"/>
        <v>1.2716079368871687</v>
      </c>
    </row>
    <row r="128" spans="1:36">
      <c r="A128" s="77" t="s">
        <v>153</v>
      </c>
      <c r="B128">
        <v>88.9</v>
      </c>
      <c r="C128" s="14">
        <v>5.8419999999999996</v>
      </c>
      <c r="D128">
        <v>406</v>
      </c>
      <c r="E128">
        <v>217</v>
      </c>
      <c r="F128" s="1">
        <v>41.5</v>
      </c>
      <c r="G128" s="1">
        <v>34.5</v>
      </c>
      <c r="H128">
        <v>508</v>
      </c>
      <c r="I128" s="1">
        <f t="shared" si="102"/>
        <v>5.7142857142857135</v>
      </c>
      <c r="J128" s="15">
        <f t="shared" si="103"/>
        <v>0.25684220214780135</v>
      </c>
      <c r="K128" s="29">
        <f t="shared" si="59"/>
        <v>15.217391304347828</v>
      </c>
      <c r="L128" s="68">
        <f t="shared" si="60"/>
        <v>0.29211635317093226</v>
      </c>
      <c r="M128">
        <v>889.6</v>
      </c>
      <c r="N128" s="3">
        <f t="shared" si="104"/>
        <v>784</v>
      </c>
      <c r="O128" s="3">
        <f t="shared" si="105"/>
        <v>1028</v>
      </c>
      <c r="P128" s="28">
        <f t="shared" si="61"/>
        <v>813.23348003880471</v>
      </c>
      <c r="Q128" s="16">
        <f t="shared" si="106"/>
        <v>896.80424692909412</v>
      </c>
      <c r="R128" s="16">
        <f t="shared" si="107"/>
        <v>885.49771789385511</v>
      </c>
      <c r="S128" s="14">
        <f t="shared" si="108"/>
        <v>1.0046327415906866</v>
      </c>
      <c r="T128" s="72">
        <f t="shared" si="65"/>
        <v>0.76103333165517817</v>
      </c>
      <c r="X128" s="3"/>
      <c r="Y128" s="17"/>
      <c r="Z128" s="3"/>
      <c r="AC128" s="16">
        <f t="shared" si="109"/>
        <v>813.23348003880483</v>
      </c>
      <c r="AD128" s="3">
        <f t="shared" si="110"/>
        <v>0.25666471769664223</v>
      </c>
      <c r="AE128" s="3">
        <f t="shared" si="111"/>
        <v>1.2716079368871687</v>
      </c>
      <c r="AF128" s="3">
        <f t="shared" si="112"/>
        <v>0.87833235884832117</v>
      </c>
      <c r="AG128" s="3">
        <f t="shared" si="113"/>
        <v>1.2716079368871687</v>
      </c>
      <c r="AH128" s="3">
        <f t="shared" si="114"/>
        <v>0.87833235884832117</v>
      </c>
      <c r="AI128" s="15">
        <f t="shared" si="115"/>
        <v>0.987392422511428</v>
      </c>
      <c r="AJ128" s="14">
        <f t="shared" si="116"/>
        <v>1.2716079368871687</v>
      </c>
    </row>
    <row r="129" spans="1:36">
      <c r="A129" s="77" t="s">
        <v>154</v>
      </c>
      <c r="B129">
        <v>82.55</v>
      </c>
      <c r="C129" s="14">
        <v>1.397</v>
      </c>
      <c r="D129">
        <v>490</v>
      </c>
      <c r="E129">
        <v>217</v>
      </c>
      <c r="F129" s="1">
        <v>41.5</v>
      </c>
      <c r="G129" s="1">
        <v>34.5</v>
      </c>
      <c r="H129">
        <v>1727</v>
      </c>
      <c r="I129" s="1">
        <f t="shared" si="102"/>
        <v>20.920654149000608</v>
      </c>
      <c r="J129" s="15">
        <f t="shared" si="103"/>
        <v>1.0520829357445083</v>
      </c>
      <c r="K129" s="29">
        <f t="shared" si="59"/>
        <v>59.090909090909086</v>
      </c>
      <c r="L129" s="68">
        <f t="shared" si="60"/>
        <v>1.3690092413496668</v>
      </c>
      <c r="M129">
        <v>224.6</v>
      </c>
      <c r="N129" s="3">
        <f t="shared" si="104"/>
        <v>351</v>
      </c>
      <c r="O129" s="3">
        <f t="shared" si="105"/>
        <v>434</v>
      </c>
      <c r="P129" s="28">
        <f t="shared" si="61"/>
        <v>381.85191868599134</v>
      </c>
      <c r="Q129" s="16">
        <f t="shared" si="106"/>
        <v>381.85191868599134</v>
      </c>
      <c r="R129" s="16">
        <f t="shared" si="107"/>
        <v>240.24825990477945</v>
      </c>
      <c r="S129" s="14">
        <f t="shared" si="108"/>
        <v>0.93486629243024899</v>
      </c>
      <c r="T129" s="72">
        <f t="shared" si="65"/>
        <v>0.45703763191446217</v>
      </c>
      <c r="X129" s="3"/>
      <c r="Y129" s="17"/>
      <c r="Z129" s="3"/>
      <c r="AC129" s="16">
        <f t="shared" si="109"/>
        <v>381.85191868599134</v>
      </c>
      <c r="AD129" s="3">
        <f t="shared" si="110"/>
        <v>1.0495310199203129</v>
      </c>
      <c r="AE129" s="3">
        <f t="shared" si="111"/>
        <v>0</v>
      </c>
      <c r="AF129" s="3">
        <f t="shared" si="112"/>
        <v>1</v>
      </c>
      <c r="AG129" s="3">
        <f t="shared" si="113"/>
        <v>0</v>
      </c>
      <c r="AH129" s="3">
        <f t="shared" si="114"/>
        <v>1</v>
      </c>
      <c r="AI129" s="15">
        <f t="shared" si="115"/>
        <v>0.62916604093940154</v>
      </c>
      <c r="AJ129" s="14">
        <f t="shared" si="116"/>
        <v>4.2094372816487411</v>
      </c>
    </row>
    <row r="130" spans="1:36">
      <c r="A130" s="77" t="s">
        <v>155</v>
      </c>
      <c r="B130">
        <v>82.55</v>
      </c>
      <c r="C130" s="14">
        <v>1.397</v>
      </c>
      <c r="D130">
        <v>490</v>
      </c>
      <c r="E130">
        <v>217</v>
      </c>
      <c r="F130" s="1">
        <v>41.5</v>
      </c>
      <c r="G130" s="1">
        <v>34.5</v>
      </c>
      <c r="H130">
        <v>1422</v>
      </c>
      <c r="I130" s="1">
        <f t="shared" si="102"/>
        <v>17.225923682616596</v>
      </c>
      <c r="J130" s="15">
        <f t="shared" si="103"/>
        <v>0.86627790076936351</v>
      </c>
      <c r="K130" s="29">
        <f t="shared" si="59"/>
        <v>59.090909090909086</v>
      </c>
      <c r="L130" s="68">
        <f t="shared" si="60"/>
        <v>1.3690092413496668</v>
      </c>
      <c r="M130">
        <v>294.5</v>
      </c>
      <c r="N130" s="3">
        <f t="shared" si="104"/>
        <v>351</v>
      </c>
      <c r="O130" s="3">
        <f t="shared" si="105"/>
        <v>434</v>
      </c>
      <c r="P130" s="28">
        <f t="shared" si="61"/>
        <v>381.85191868599134</v>
      </c>
      <c r="Q130" s="16">
        <f t="shared" si="106"/>
        <v>381.85191868599134</v>
      </c>
      <c r="R130" s="16">
        <f t="shared" si="107"/>
        <v>288.5755000046388</v>
      </c>
      <c r="S130" s="14">
        <f t="shared" si="108"/>
        <v>1.0205301558700097</v>
      </c>
      <c r="T130" s="72">
        <f t="shared" si="65"/>
        <v>0.45703763191446217</v>
      </c>
      <c r="X130" s="3"/>
      <c r="Y130" s="17"/>
      <c r="Z130" s="3"/>
      <c r="AC130" s="16">
        <f t="shared" si="109"/>
        <v>381.85191868599134</v>
      </c>
      <c r="AD130" s="3">
        <f t="shared" si="110"/>
        <v>0.86417667071608861</v>
      </c>
      <c r="AE130" s="3">
        <f t="shared" si="111"/>
        <v>0</v>
      </c>
      <c r="AF130" s="3">
        <f t="shared" si="112"/>
        <v>1</v>
      </c>
      <c r="AG130" s="3">
        <f t="shared" si="113"/>
        <v>0</v>
      </c>
      <c r="AH130" s="3">
        <f t="shared" si="114"/>
        <v>1</v>
      </c>
      <c r="AI130" s="15">
        <f t="shared" si="115"/>
        <v>0.75572620139678648</v>
      </c>
      <c r="AJ130" s="14">
        <f t="shared" si="116"/>
        <v>1.6083540013213948</v>
      </c>
    </row>
    <row r="131" spans="1:36">
      <c r="A131" s="77" t="s">
        <v>156</v>
      </c>
      <c r="B131">
        <v>82.55</v>
      </c>
      <c r="C131" s="14">
        <v>1.397</v>
      </c>
      <c r="D131">
        <v>490</v>
      </c>
      <c r="E131">
        <v>217</v>
      </c>
      <c r="F131" s="1">
        <v>41.5</v>
      </c>
      <c r="G131" s="1">
        <v>34.5</v>
      </c>
      <c r="H131">
        <v>1118</v>
      </c>
      <c r="I131" s="1">
        <f t="shared" si="102"/>
        <v>13.543307086614174</v>
      </c>
      <c r="J131" s="15">
        <f t="shared" si="103"/>
        <v>0.68108206263020277</v>
      </c>
      <c r="K131" s="29">
        <f t="shared" si="59"/>
        <v>59.090909090909086</v>
      </c>
      <c r="L131" s="68">
        <f t="shared" si="60"/>
        <v>1.3690092413496668</v>
      </c>
      <c r="M131">
        <v>355.8</v>
      </c>
      <c r="N131" s="3">
        <f t="shared" si="104"/>
        <v>351</v>
      </c>
      <c r="O131" s="3">
        <f t="shared" si="105"/>
        <v>434</v>
      </c>
      <c r="P131" s="28">
        <f t="shared" si="61"/>
        <v>381.85191868599134</v>
      </c>
      <c r="Q131" s="16">
        <f t="shared" si="106"/>
        <v>381.85191868599134</v>
      </c>
      <c r="R131" s="16">
        <f t="shared" si="107"/>
        <v>327.03466225216852</v>
      </c>
      <c r="S131" s="14">
        <f t="shared" si="108"/>
        <v>1.0879580701009952</v>
      </c>
      <c r="T131" s="72">
        <f t="shared" si="65"/>
        <v>0.45703763191446217</v>
      </c>
      <c r="X131" s="3"/>
      <c r="Y131" s="17"/>
      <c r="Z131" s="3"/>
      <c r="AC131" s="16">
        <f t="shared" si="109"/>
        <v>381.85191868599134</v>
      </c>
      <c r="AD131" s="3">
        <f t="shared" si="110"/>
        <v>0.67943004068958301</v>
      </c>
      <c r="AE131" s="3">
        <f t="shared" si="111"/>
        <v>0</v>
      </c>
      <c r="AF131" s="3">
        <f t="shared" si="112"/>
        <v>1</v>
      </c>
      <c r="AG131" s="3">
        <f t="shared" si="113"/>
        <v>0</v>
      </c>
      <c r="AH131" s="3">
        <f t="shared" si="114"/>
        <v>1</v>
      </c>
      <c r="AI131" s="15">
        <f t="shared" si="115"/>
        <v>0.8564436794701541</v>
      </c>
      <c r="AJ131" s="14">
        <f t="shared" si="116"/>
        <v>0.17817231049733806</v>
      </c>
    </row>
    <row r="132" spans="1:36">
      <c r="A132" s="77" t="s">
        <v>157</v>
      </c>
      <c r="B132">
        <v>82.55</v>
      </c>
      <c r="C132" s="14">
        <v>1.397</v>
      </c>
      <c r="D132">
        <v>490</v>
      </c>
      <c r="E132">
        <v>217</v>
      </c>
      <c r="F132" s="1">
        <v>41.5</v>
      </c>
      <c r="G132" s="1">
        <v>34.5</v>
      </c>
      <c r="H132">
        <v>813</v>
      </c>
      <c r="I132" s="1">
        <f t="shared" si="102"/>
        <v>9.8485766202301637</v>
      </c>
      <c r="J132" s="15">
        <f t="shared" si="103"/>
        <v>0.49527702765505804</v>
      </c>
      <c r="K132" s="29">
        <f t="shared" si="59"/>
        <v>59.090909090909086</v>
      </c>
      <c r="L132" s="68">
        <f t="shared" si="60"/>
        <v>1.3690092413496668</v>
      </c>
      <c r="M132">
        <v>400.3</v>
      </c>
      <c r="N132" s="3">
        <f t="shared" si="104"/>
        <v>351</v>
      </c>
      <c r="O132" s="3">
        <f t="shared" si="105"/>
        <v>434</v>
      </c>
      <c r="P132" s="28">
        <f t="shared" si="61"/>
        <v>381.85191868599134</v>
      </c>
      <c r="Q132" s="16">
        <f t="shared" si="106"/>
        <v>381.33496146139453</v>
      </c>
      <c r="R132" s="16">
        <f t="shared" si="107"/>
        <v>353.01404929849957</v>
      </c>
      <c r="S132" s="14">
        <f t="shared" si="108"/>
        <v>1.133949203425376</v>
      </c>
      <c r="T132" s="72">
        <f t="shared" si="65"/>
        <v>0.45703763191446217</v>
      </c>
      <c r="X132" s="3"/>
      <c r="Y132" s="17"/>
      <c r="Z132" s="3"/>
      <c r="AC132" s="16">
        <f t="shared" si="109"/>
        <v>381.85191868599134</v>
      </c>
      <c r="AD132" s="3">
        <f t="shared" si="110"/>
        <v>0.49407569148535868</v>
      </c>
      <c r="AE132" s="3">
        <f t="shared" si="111"/>
        <v>0</v>
      </c>
      <c r="AF132" s="3">
        <f t="shared" si="112"/>
        <v>0.9970378457426794</v>
      </c>
      <c r="AG132" s="3">
        <f t="shared" si="113"/>
        <v>0</v>
      </c>
      <c r="AH132" s="3">
        <f t="shared" si="114"/>
        <v>0.9970378457426794</v>
      </c>
      <c r="AI132" s="15">
        <f t="shared" si="115"/>
        <v>0.9257321907900592</v>
      </c>
      <c r="AJ132" s="14">
        <f t="shared" si="116"/>
        <v>0</v>
      </c>
    </row>
    <row r="133" spans="1:36">
      <c r="A133" s="77" t="s">
        <v>158</v>
      </c>
      <c r="B133">
        <v>82.55</v>
      </c>
      <c r="C133" s="14">
        <v>1.397</v>
      </c>
      <c r="D133">
        <v>490</v>
      </c>
      <c r="E133">
        <v>217</v>
      </c>
      <c r="F133" s="1">
        <v>41.5</v>
      </c>
      <c r="G133" s="1">
        <v>34.5</v>
      </c>
      <c r="H133">
        <v>508</v>
      </c>
      <c r="I133" s="1">
        <f t="shared" si="102"/>
        <v>6.1538461538461542</v>
      </c>
      <c r="J133" s="15">
        <f t="shared" si="103"/>
        <v>0.30947199267991327</v>
      </c>
      <c r="K133" s="29">
        <f t="shared" si="59"/>
        <v>59.090909090909086</v>
      </c>
      <c r="L133" s="68">
        <f t="shared" si="60"/>
        <v>1.3690092413496668</v>
      </c>
      <c r="M133">
        <v>489.3</v>
      </c>
      <c r="N133" s="3">
        <f t="shared" si="104"/>
        <v>351</v>
      </c>
      <c r="O133" s="3">
        <f t="shared" si="105"/>
        <v>434</v>
      </c>
      <c r="P133" s="28">
        <f t="shared" si="61"/>
        <v>381.85191868599134</v>
      </c>
      <c r="Q133" s="16">
        <f t="shared" si="106"/>
        <v>398.67208008489729</v>
      </c>
      <c r="R133" s="16">
        <f t="shared" si="107"/>
        <v>388.8127100968166</v>
      </c>
      <c r="S133" s="14">
        <f t="shared" si="108"/>
        <v>1.258446514976739</v>
      </c>
      <c r="T133" s="72">
        <f t="shared" si="65"/>
        <v>0.45703763191446217</v>
      </c>
      <c r="X133" s="3"/>
      <c r="Y133" s="17"/>
      <c r="Z133" s="3"/>
      <c r="AC133" s="16">
        <f t="shared" si="109"/>
        <v>381.85191868599134</v>
      </c>
      <c r="AD133" s="3">
        <f t="shared" si="110"/>
        <v>0.30872134228113435</v>
      </c>
      <c r="AE133" s="3">
        <f t="shared" si="111"/>
        <v>0.80890590985672484</v>
      </c>
      <c r="AF133" s="3">
        <f t="shared" si="112"/>
        <v>0.90436067114056717</v>
      </c>
      <c r="AG133" s="3">
        <f t="shared" si="113"/>
        <v>0.80890590985672484</v>
      </c>
      <c r="AH133" s="3">
        <f t="shared" si="114"/>
        <v>0.90436067114056717</v>
      </c>
      <c r="AI133" s="15">
        <f t="shared" si="115"/>
        <v>0.97526947463694691</v>
      </c>
      <c r="AJ133" s="14">
        <f t="shared" si="116"/>
        <v>0.80890590985672484</v>
      </c>
    </row>
    <row r="134" spans="1:36">
      <c r="I134" s="1"/>
      <c r="J134" s="15"/>
      <c r="K134" s="29"/>
      <c r="L134" s="68"/>
      <c r="N134" s="3"/>
      <c r="O134" s="3"/>
      <c r="P134" s="28"/>
      <c r="Q134" s="16"/>
      <c r="R134" s="16"/>
      <c r="S134" s="14"/>
      <c r="T134" s="72"/>
      <c r="AC134" s="16"/>
      <c r="AD134" s="3"/>
      <c r="AE134" s="3"/>
      <c r="AF134" s="3"/>
      <c r="AG134" s="3"/>
      <c r="AH134" s="3"/>
      <c r="AI134" s="15"/>
      <c r="AJ134" s="14"/>
    </row>
    <row r="135" spans="1:36">
      <c r="A135" s="25" t="s">
        <v>159</v>
      </c>
      <c r="B135" s="25" t="s">
        <v>160</v>
      </c>
      <c r="C135" t="s">
        <v>161</v>
      </c>
      <c r="D135" s="25">
        <v>2000</v>
      </c>
      <c r="E135" t="s">
        <v>162</v>
      </c>
      <c r="F135" s="76" t="s">
        <v>163</v>
      </c>
      <c r="G135" s="25" t="s">
        <v>98</v>
      </c>
      <c r="I135" s="1"/>
      <c r="J135" s="15"/>
      <c r="K135" s="29"/>
      <c r="L135" s="68"/>
      <c r="N135" s="3"/>
      <c r="O135" s="3"/>
      <c r="P135" s="28"/>
      <c r="Q135" s="16"/>
      <c r="R135" s="16"/>
      <c r="S135" s="14"/>
      <c r="T135" s="72"/>
      <c r="AC135" s="16"/>
      <c r="AD135" s="3"/>
      <c r="AE135" s="3"/>
      <c r="AF135" s="3"/>
      <c r="AG135" s="3"/>
      <c r="AH135" s="3"/>
      <c r="AI135" s="15"/>
      <c r="AJ135" s="14"/>
    </row>
    <row r="136" spans="1:36">
      <c r="A136" t="s">
        <v>164</v>
      </c>
      <c r="B136">
        <v>108</v>
      </c>
      <c r="C136">
        <v>4.5</v>
      </c>
      <c r="D136">
        <v>348.1</v>
      </c>
      <c r="E136">
        <v>200</v>
      </c>
      <c r="F136">
        <v>25.4</v>
      </c>
      <c r="G136" s="1">
        <f t="shared" ref="G136:G146" si="117">22*((F136+8)/10)^0.3</f>
        <v>31.589781418202406</v>
      </c>
      <c r="H136">
        <v>4158</v>
      </c>
      <c r="I136" s="1">
        <f t="shared" si="72"/>
        <v>38.5</v>
      </c>
      <c r="J136" s="15">
        <f t="shared" ref="J136:J146" si="118">SQRT((64*AC136*H136*H136)/(PI()^3*((B136^4-(B136-2*C136)^4)*E136+(B136-2*C136)^4*G136*0.8/1.35)))</f>
        <v>1.6024146301980198</v>
      </c>
      <c r="K136" s="29">
        <f t="shared" si="59"/>
        <v>24</v>
      </c>
      <c r="L136" s="68">
        <f t="shared" si="60"/>
        <v>0.3950070921985816</v>
      </c>
      <c r="M136">
        <v>342</v>
      </c>
      <c r="N136" s="3">
        <f t="shared" ref="N136:N146" si="119">ROUND((0.85*F136*(B136-2*C136)^2+D136*(B136*B136-(B136-2*C136)^2))*PI()/4000,0)</f>
        <v>676</v>
      </c>
      <c r="O136" s="3">
        <f t="shared" ref="O136:O146" si="120">ROUND((0.85*F136+6*C136*D136/(B136-2*C136))*PI()*(B136-2*C136)^2/4000,0)</f>
        <v>897</v>
      </c>
      <c r="P136" s="28">
        <f t="shared" si="61"/>
        <v>704.86005851057132</v>
      </c>
      <c r="Q136" s="16">
        <f t="shared" ref="Q136:Q146" si="121">0.00025*PI()*((B136*B136-(B136-2*C136)^2)*D136*AH136+F136*(B136-2*C136)^2*(1+AG136*C136*D136/(B136*F136)))</f>
        <v>704.86005851057143</v>
      </c>
      <c r="R136" s="16">
        <f t="shared" ref="R136:R146" si="122">AI136*Q136</f>
        <v>234.26267607998588</v>
      </c>
      <c r="S136" s="14">
        <f t="shared" si="81"/>
        <v>1.4598996550488847</v>
      </c>
      <c r="T136" s="72">
        <f t="shared" si="65"/>
        <v>0.72260981795535983</v>
      </c>
      <c r="AC136" s="16">
        <f t="shared" ref="AC136:AC146" si="123">0.00025*PI()*((B136*B136-(B136-2*C136)^2)*D136+F136*(B136-2*C136)^2)</f>
        <v>704.86005851057143</v>
      </c>
      <c r="AD136" s="3">
        <f t="shared" ref="AD136:AD146" si="124">SQRT((64*AC136*H136*H136)/(PI()^3*((B136^4-(B136-2*C136)^4)*E136+(B136-2*C136)^4*G136*0.6)))</f>
        <v>1.6005793621327653</v>
      </c>
      <c r="AE136" s="3">
        <f t="shared" ref="AE136:AE146" si="125">IF(AD136&gt;0.5,0,AJ136)</f>
        <v>0</v>
      </c>
      <c r="AF136" s="3">
        <f t="shared" ref="AF136:AF146" si="126">IF((0.25*(3+2*AD136))&gt;1,1,(0.25*(3+2*AD136)))</f>
        <v>1</v>
      </c>
      <c r="AG136" s="3">
        <f t="shared" ref="AG136:AG146" si="127">AE136</f>
        <v>0</v>
      </c>
      <c r="AH136" s="3">
        <f t="shared" ref="AH136:AH146" si="128">AF136</f>
        <v>1</v>
      </c>
      <c r="AI136" s="15">
        <f t="shared" ref="AI136:AI146" si="129">IF(J136&lt;0.2,1,1/(0.5*(1+0.21*(J136-0.2)+J136*J136)+SQRT((0.5*(1+0.21*(J136-0.2)+J136*J136))^2-J136*J136)))</f>
        <v>0.33235345548590539</v>
      </c>
      <c r="AJ136" s="14">
        <f t="shared" ref="AJ136:AJ199" si="130">IF((4.9-18.5*AD136+17*AD136*AD136)&lt;0,0,(4.9-18.5*AD136+17*AD136*AD136))</f>
        <v>18.840804806794452</v>
      </c>
    </row>
    <row r="137" spans="1:36">
      <c r="A137" t="s">
        <v>165</v>
      </c>
      <c r="B137">
        <v>108</v>
      </c>
      <c r="C137">
        <v>4.5</v>
      </c>
      <c r="D137">
        <v>348.1</v>
      </c>
      <c r="E137">
        <v>200</v>
      </c>
      <c r="F137">
        <v>25.4</v>
      </c>
      <c r="G137" s="1">
        <f t="shared" si="117"/>
        <v>31.589781418202406</v>
      </c>
      <c r="H137">
        <v>4158</v>
      </c>
      <c r="I137" s="1">
        <f t="shared" si="72"/>
        <v>38.5</v>
      </c>
      <c r="J137" s="15">
        <f t="shared" si="118"/>
        <v>1.6024146301980198</v>
      </c>
      <c r="K137" s="29">
        <f t="shared" si="59"/>
        <v>24</v>
      </c>
      <c r="L137" s="68">
        <f t="shared" si="60"/>
        <v>0.3950070921985816</v>
      </c>
      <c r="M137">
        <v>292</v>
      </c>
      <c r="N137" s="3">
        <f t="shared" si="119"/>
        <v>676</v>
      </c>
      <c r="O137" s="3">
        <f t="shared" si="120"/>
        <v>897</v>
      </c>
      <c r="P137" s="28">
        <f t="shared" si="61"/>
        <v>704.86005851057132</v>
      </c>
      <c r="Q137" s="16">
        <f t="shared" si="121"/>
        <v>704.86005851057143</v>
      </c>
      <c r="R137" s="16">
        <f t="shared" si="122"/>
        <v>234.26267607998588</v>
      </c>
      <c r="S137" s="14">
        <f t="shared" si="81"/>
        <v>1.2464640329657144</v>
      </c>
      <c r="T137" s="72">
        <f t="shared" si="65"/>
        <v>0.72260981795535983</v>
      </c>
      <c r="AC137" s="16">
        <f t="shared" si="123"/>
        <v>704.86005851057143</v>
      </c>
      <c r="AD137" s="3">
        <f t="shared" si="124"/>
        <v>1.6005793621327653</v>
      </c>
      <c r="AE137" s="3">
        <f t="shared" si="125"/>
        <v>0</v>
      </c>
      <c r="AF137" s="3">
        <f t="shared" si="126"/>
        <v>1</v>
      </c>
      <c r="AG137" s="3">
        <f t="shared" si="127"/>
        <v>0</v>
      </c>
      <c r="AH137" s="3">
        <f t="shared" si="128"/>
        <v>1</v>
      </c>
      <c r="AI137" s="15">
        <f t="shared" si="129"/>
        <v>0.33235345548590539</v>
      </c>
      <c r="AJ137" s="14">
        <f t="shared" si="130"/>
        <v>18.840804806794452</v>
      </c>
    </row>
    <row r="138" spans="1:36">
      <c r="A138" t="s">
        <v>166</v>
      </c>
      <c r="B138">
        <v>108</v>
      </c>
      <c r="C138">
        <v>4.5</v>
      </c>
      <c r="D138">
        <v>348.1</v>
      </c>
      <c r="E138">
        <v>200</v>
      </c>
      <c r="F138">
        <v>37.4</v>
      </c>
      <c r="G138" s="1">
        <f t="shared" si="117"/>
        <v>34.636933570153715</v>
      </c>
      <c r="H138">
        <v>4158</v>
      </c>
      <c r="I138" s="1">
        <f t="shared" si="72"/>
        <v>38.5</v>
      </c>
      <c r="J138" s="15">
        <f t="shared" si="118"/>
        <v>1.6892913930396691</v>
      </c>
      <c r="K138" s="29">
        <f t="shared" si="59"/>
        <v>24</v>
      </c>
      <c r="L138" s="68">
        <f t="shared" si="60"/>
        <v>0.3950070921985816</v>
      </c>
      <c r="M138">
        <v>298</v>
      </c>
      <c r="N138" s="3">
        <f t="shared" si="119"/>
        <v>754</v>
      </c>
      <c r="O138" s="3">
        <f t="shared" si="120"/>
        <v>975</v>
      </c>
      <c r="P138" s="28">
        <f t="shared" si="61"/>
        <v>797.23230730407192</v>
      </c>
      <c r="Q138" s="16">
        <f t="shared" si="121"/>
        <v>797.23230730407204</v>
      </c>
      <c r="R138" s="16">
        <f t="shared" si="122"/>
        <v>241.41731891954709</v>
      </c>
      <c r="S138" s="14">
        <f t="shared" si="81"/>
        <v>1.2343770585046934</v>
      </c>
      <c r="T138" s="72">
        <f t="shared" si="65"/>
        <v>0.63888379070676771</v>
      </c>
      <c r="AC138" s="16">
        <f t="shared" si="123"/>
        <v>797.23230730407204</v>
      </c>
      <c r="AD138" s="3">
        <f t="shared" si="124"/>
        <v>1.6872071822990187</v>
      </c>
      <c r="AE138" s="3">
        <f t="shared" si="125"/>
        <v>0</v>
      </c>
      <c r="AF138" s="3">
        <f t="shared" si="126"/>
        <v>1</v>
      </c>
      <c r="AG138" s="3">
        <f t="shared" si="127"/>
        <v>0</v>
      </c>
      <c r="AH138" s="3">
        <f t="shared" si="128"/>
        <v>1</v>
      </c>
      <c r="AI138" s="15">
        <f t="shared" si="129"/>
        <v>0.30281928706066374</v>
      </c>
      <c r="AJ138" s="14">
        <f t="shared" si="130"/>
        <v>22.080024419491856</v>
      </c>
    </row>
    <row r="139" spans="1:36">
      <c r="A139" t="s">
        <v>167</v>
      </c>
      <c r="B139">
        <v>108</v>
      </c>
      <c r="C139">
        <v>4.5</v>
      </c>
      <c r="D139">
        <v>348.1</v>
      </c>
      <c r="E139">
        <v>200</v>
      </c>
      <c r="F139">
        <v>37.4</v>
      </c>
      <c r="G139" s="1">
        <f t="shared" si="117"/>
        <v>34.636933570153715</v>
      </c>
      <c r="H139">
        <v>4158</v>
      </c>
      <c r="I139" s="1">
        <f t="shared" si="72"/>
        <v>38.5</v>
      </c>
      <c r="J139" s="15">
        <f t="shared" si="118"/>
        <v>1.6892913930396691</v>
      </c>
      <c r="K139" s="29">
        <f t="shared" ref="K139:K202" si="131">B139/C139</f>
        <v>24</v>
      </c>
      <c r="L139" s="68">
        <f t="shared" ref="L139:L202" si="132">K139/(90*235/D139)</f>
        <v>0.3950070921985816</v>
      </c>
      <c r="M139">
        <v>280</v>
      </c>
      <c r="N139" s="3">
        <f t="shared" si="119"/>
        <v>754</v>
      </c>
      <c r="O139" s="3">
        <f t="shared" si="120"/>
        <v>975</v>
      </c>
      <c r="P139" s="28">
        <f t="shared" ref="P139:P202" si="133">PI()*((B139*B139-(B139-2*C139)^2)*D139+(B139-2*C139)^2*F139)/4000</f>
        <v>797.23230730407192</v>
      </c>
      <c r="Q139" s="16">
        <f t="shared" si="121"/>
        <v>797.23230730407204</v>
      </c>
      <c r="R139" s="16">
        <f t="shared" si="122"/>
        <v>241.41731891954709</v>
      </c>
      <c r="S139" s="14">
        <f t="shared" si="81"/>
        <v>1.1598173704070944</v>
      </c>
      <c r="T139" s="72">
        <f t="shared" ref="T139:T202" si="134">(PI()*(B139-C139)*C139*D139)/(1000*P139)</f>
        <v>0.63888379070676771</v>
      </c>
      <c r="AC139" s="16">
        <f t="shared" si="123"/>
        <v>797.23230730407204</v>
      </c>
      <c r="AD139" s="3">
        <f t="shared" si="124"/>
        <v>1.6872071822990187</v>
      </c>
      <c r="AE139" s="3">
        <f t="shared" si="125"/>
        <v>0</v>
      </c>
      <c r="AF139" s="3">
        <f t="shared" si="126"/>
        <v>1</v>
      </c>
      <c r="AG139" s="3">
        <f t="shared" si="127"/>
        <v>0</v>
      </c>
      <c r="AH139" s="3">
        <f t="shared" si="128"/>
        <v>1</v>
      </c>
      <c r="AI139" s="15">
        <f t="shared" si="129"/>
        <v>0.30281928706066374</v>
      </c>
      <c r="AJ139" s="14">
        <f t="shared" si="130"/>
        <v>22.080024419491856</v>
      </c>
    </row>
    <row r="140" spans="1:36">
      <c r="A140" t="s">
        <v>168</v>
      </c>
      <c r="B140">
        <v>108</v>
      </c>
      <c r="C140">
        <v>4.5</v>
      </c>
      <c r="D140">
        <v>348.1</v>
      </c>
      <c r="E140">
        <v>200</v>
      </c>
      <c r="F140">
        <v>37.4</v>
      </c>
      <c r="G140" s="1">
        <f t="shared" si="117"/>
        <v>34.636933570153715</v>
      </c>
      <c r="H140">
        <v>4023</v>
      </c>
      <c r="I140" s="1">
        <f t="shared" si="72"/>
        <v>37.25</v>
      </c>
      <c r="J140" s="15">
        <f t="shared" si="118"/>
        <v>1.6344442698890305</v>
      </c>
      <c r="K140" s="29">
        <f t="shared" si="131"/>
        <v>24</v>
      </c>
      <c r="L140" s="68">
        <f t="shared" si="132"/>
        <v>0.3950070921985816</v>
      </c>
      <c r="M140">
        <v>318</v>
      </c>
      <c r="N140" s="3">
        <f t="shared" si="119"/>
        <v>754</v>
      </c>
      <c r="O140" s="3">
        <f t="shared" si="120"/>
        <v>975</v>
      </c>
      <c r="P140" s="28">
        <f t="shared" si="133"/>
        <v>797.23230730407192</v>
      </c>
      <c r="Q140" s="16">
        <f t="shared" si="121"/>
        <v>797.23230730407204</v>
      </c>
      <c r="R140" s="16">
        <f t="shared" si="122"/>
        <v>255.92805527812635</v>
      </c>
      <c r="S140" s="14">
        <f t="shared" si="81"/>
        <v>1.2425366951443357</v>
      </c>
      <c r="T140" s="72">
        <f t="shared" si="134"/>
        <v>0.63888379070676771</v>
      </c>
      <c r="AC140" s="16">
        <f t="shared" si="123"/>
        <v>797.23230730407204</v>
      </c>
      <c r="AD140" s="3">
        <f t="shared" si="124"/>
        <v>1.6324277283282713</v>
      </c>
      <c r="AE140" s="3">
        <f t="shared" si="125"/>
        <v>0</v>
      </c>
      <c r="AF140" s="3">
        <f t="shared" si="126"/>
        <v>1</v>
      </c>
      <c r="AG140" s="3">
        <f t="shared" si="127"/>
        <v>0</v>
      </c>
      <c r="AH140" s="3">
        <f t="shared" si="128"/>
        <v>1</v>
      </c>
      <c r="AI140" s="15">
        <f t="shared" si="129"/>
        <v>0.32102067732750944</v>
      </c>
      <c r="AJ140" s="14">
        <f t="shared" si="130"/>
        <v>20.002031925581989</v>
      </c>
    </row>
    <row r="141" spans="1:36">
      <c r="A141" t="s">
        <v>169</v>
      </c>
      <c r="B141">
        <v>108</v>
      </c>
      <c r="C141">
        <v>4.5</v>
      </c>
      <c r="D141">
        <v>348.1</v>
      </c>
      <c r="E141">
        <v>200</v>
      </c>
      <c r="F141">
        <v>37.4</v>
      </c>
      <c r="G141" s="1">
        <f t="shared" si="117"/>
        <v>34.636933570153715</v>
      </c>
      <c r="H141">
        <v>4023</v>
      </c>
      <c r="I141" s="1">
        <f t="shared" si="72"/>
        <v>37.25</v>
      </c>
      <c r="J141" s="15">
        <f t="shared" si="118"/>
        <v>1.6344442698890305</v>
      </c>
      <c r="K141" s="29">
        <f t="shared" si="131"/>
        <v>24</v>
      </c>
      <c r="L141" s="68">
        <f t="shared" si="132"/>
        <v>0.3950070921985816</v>
      </c>
      <c r="M141">
        <v>320</v>
      </c>
      <c r="N141" s="3">
        <f t="shared" si="119"/>
        <v>754</v>
      </c>
      <c r="O141" s="3">
        <f t="shared" si="120"/>
        <v>975</v>
      </c>
      <c r="P141" s="28">
        <f t="shared" si="133"/>
        <v>797.23230730407192</v>
      </c>
      <c r="Q141" s="16">
        <f t="shared" si="121"/>
        <v>797.23230730407204</v>
      </c>
      <c r="R141" s="16">
        <f t="shared" si="122"/>
        <v>255.92805527812635</v>
      </c>
      <c r="S141" s="14">
        <f t="shared" si="81"/>
        <v>1.2503513913402122</v>
      </c>
      <c r="T141" s="72">
        <f t="shared" si="134"/>
        <v>0.63888379070676771</v>
      </c>
      <c r="AC141" s="16">
        <f t="shared" si="123"/>
        <v>797.23230730407204</v>
      </c>
      <c r="AD141" s="3">
        <f t="shared" si="124"/>
        <v>1.6324277283282713</v>
      </c>
      <c r="AE141" s="3">
        <f t="shared" si="125"/>
        <v>0</v>
      </c>
      <c r="AF141" s="3">
        <f t="shared" si="126"/>
        <v>1</v>
      </c>
      <c r="AG141" s="3">
        <f t="shared" si="127"/>
        <v>0</v>
      </c>
      <c r="AH141" s="3">
        <f t="shared" si="128"/>
        <v>1</v>
      </c>
      <c r="AI141" s="15">
        <f t="shared" si="129"/>
        <v>0.32102067732750944</v>
      </c>
      <c r="AJ141" s="14">
        <f t="shared" si="130"/>
        <v>20.002031925581989</v>
      </c>
    </row>
    <row r="142" spans="1:36">
      <c r="A142" t="s">
        <v>170</v>
      </c>
      <c r="B142">
        <v>108</v>
      </c>
      <c r="C142">
        <v>4.5</v>
      </c>
      <c r="D142">
        <v>348.1</v>
      </c>
      <c r="E142">
        <v>200</v>
      </c>
      <c r="F142">
        <v>25.4</v>
      </c>
      <c r="G142" s="1">
        <f t="shared" si="117"/>
        <v>31.589781418202406</v>
      </c>
      <c r="H142">
        <v>3807</v>
      </c>
      <c r="I142" s="1">
        <f t="shared" si="72"/>
        <v>35.25</v>
      </c>
      <c r="J142" s="15">
        <f t="shared" si="118"/>
        <v>1.4671458627137712</v>
      </c>
      <c r="K142" s="29">
        <f t="shared" si="131"/>
        <v>24</v>
      </c>
      <c r="L142" s="68">
        <f t="shared" si="132"/>
        <v>0.3950070921985816</v>
      </c>
      <c r="M142">
        <v>350</v>
      </c>
      <c r="N142" s="3">
        <f t="shared" si="119"/>
        <v>676</v>
      </c>
      <c r="O142" s="3">
        <f t="shared" si="120"/>
        <v>897</v>
      </c>
      <c r="P142" s="28">
        <f t="shared" si="133"/>
        <v>704.86005851057132</v>
      </c>
      <c r="Q142" s="16">
        <f t="shared" si="121"/>
        <v>704.86005851057143</v>
      </c>
      <c r="R142" s="16">
        <f t="shared" si="122"/>
        <v>272.52970632111061</v>
      </c>
      <c r="S142" s="14">
        <f t="shared" si="81"/>
        <v>1.2842636669765801</v>
      </c>
      <c r="T142" s="72">
        <f t="shared" si="134"/>
        <v>0.72260981795535983</v>
      </c>
      <c r="AC142" s="16">
        <f t="shared" si="123"/>
        <v>704.86005851057143</v>
      </c>
      <c r="AD142" s="3">
        <f t="shared" si="124"/>
        <v>1.4654655198748046</v>
      </c>
      <c r="AE142" s="3">
        <f t="shared" si="125"/>
        <v>0</v>
      </c>
      <c r="AF142" s="3">
        <f t="shared" si="126"/>
        <v>1</v>
      </c>
      <c r="AG142" s="3">
        <f t="shared" si="127"/>
        <v>0</v>
      </c>
      <c r="AH142" s="3">
        <f t="shared" si="128"/>
        <v>1</v>
      </c>
      <c r="AI142" s="15">
        <f t="shared" si="129"/>
        <v>0.38664370754244293</v>
      </c>
      <c r="AJ142" s="14">
        <f t="shared" si="130"/>
        <v>14.297904111328947</v>
      </c>
    </row>
    <row r="143" spans="1:36">
      <c r="A143" t="s">
        <v>171</v>
      </c>
      <c r="B143">
        <v>108</v>
      </c>
      <c r="C143">
        <v>4.5</v>
      </c>
      <c r="D143">
        <v>348.1</v>
      </c>
      <c r="E143">
        <v>200</v>
      </c>
      <c r="F143">
        <v>25.4</v>
      </c>
      <c r="G143" s="1">
        <f t="shared" si="117"/>
        <v>31.589781418202406</v>
      </c>
      <c r="H143">
        <v>3807</v>
      </c>
      <c r="I143" s="1">
        <f t="shared" si="72"/>
        <v>35.25</v>
      </c>
      <c r="J143" s="15">
        <f t="shared" si="118"/>
        <v>1.4671458627137712</v>
      </c>
      <c r="K143" s="29">
        <f t="shared" si="131"/>
        <v>24</v>
      </c>
      <c r="L143" s="68">
        <f t="shared" si="132"/>
        <v>0.3950070921985816</v>
      </c>
      <c r="M143">
        <v>370</v>
      </c>
      <c r="N143" s="3">
        <f t="shared" si="119"/>
        <v>676</v>
      </c>
      <c r="O143" s="3">
        <f t="shared" si="120"/>
        <v>897</v>
      </c>
      <c r="P143" s="28">
        <f t="shared" si="133"/>
        <v>704.86005851057132</v>
      </c>
      <c r="Q143" s="16">
        <f t="shared" si="121"/>
        <v>704.86005851057143</v>
      </c>
      <c r="R143" s="16">
        <f t="shared" si="122"/>
        <v>272.52970632111061</v>
      </c>
      <c r="S143" s="14">
        <f t="shared" si="81"/>
        <v>1.3576501622323849</v>
      </c>
      <c r="T143" s="72">
        <f t="shared" si="134"/>
        <v>0.72260981795535983</v>
      </c>
      <c r="AC143" s="16">
        <f t="shared" si="123"/>
        <v>704.86005851057143</v>
      </c>
      <c r="AD143" s="3">
        <f t="shared" si="124"/>
        <v>1.4654655198748046</v>
      </c>
      <c r="AE143" s="3">
        <f t="shared" si="125"/>
        <v>0</v>
      </c>
      <c r="AF143" s="3">
        <f t="shared" si="126"/>
        <v>1</v>
      </c>
      <c r="AG143" s="3">
        <f t="shared" si="127"/>
        <v>0</v>
      </c>
      <c r="AH143" s="3">
        <f t="shared" si="128"/>
        <v>1</v>
      </c>
      <c r="AI143" s="15">
        <f t="shared" si="129"/>
        <v>0.38664370754244293</v>
      </c>
      <c r="AJ143" s="14">
        <f t="shared" si="130"/>
        <v>14.297904111328947</v>
      </c>
    </row>
    <row r="144" spans="1:36">
      <c r="A144" t="s">
        <v>172</v>
      </c>
      <c r="B144">
        <v>108</v>
      </c>
      <c r="C144">
        <v>4.5</v>
      </c>
      <c r="D144">
        <v>348.1</v>
      </c>
      <c r="E144">
        <v>200</v>
      </c>
      <c r="F144">
        <v>25.4</v>
      </c>
      <c r="G144" s="1">
        <f t="shared" si="117"/>
        <v>31.589781418202406</v>
      </c>
      <c r="H144">
        <v>3510</v>
      </c>
      <c r="I144" s="1">
        <f t="shared" si="72"/>
        <v>32.5</v>
      </c>
      <c r="J144" s="15">
        <f t="shared" si="118"/>
        <v>1.3526876748424843</v>
      </c>
      <c r="K144" s="29">
        <f t="shared" si="131"/>
        <v>24</v>
      </c>
      <c r="L144" s="68">
        <f t="shared" si="132"/>
        <v>0.3950070921985816</v>
      </c>
      <c r="M144">
        <v>400</v>
      </c>
      <c r="N144" s="3">
        <f t="shared" si="119"/>
        <v>676</v>
      </c>
      <c r="O144" s="3">
        <f t="shared" si="120"/>
        <v>897</v>
      </c>
      <c r="P144" s="28">
        <f t="shared" si="133"/>
        <v>704.86005851057132</v>
      </c>
      <c r="Q144" s="16">
        <f t="shared" si="121"/>
        <v>704.86005851057143</v>
      </c>
      <c r="R144" s="16">
        <f t="shared" si="122"/>
        <v>311.41337750217843</v>
      </c>
      <c r="S144" s="14">
        <f t="shared" si="81"/>
        <v>1.2844663360590598</v>
      </c>
      <c r="T144" s="72">
        <f t="shared" si="134"/>
        <v>0.72260981795535983</v>
      </c>
      <c r="AC144" s="16">
        <f t="shared" si="123"/>
        <v>704.86005851057143</v>
      </c>
      <c r="AD144" s="3">
        <f t="shared" si="124"/>
        <v>1.3511384225796073</v>
      </c>
      <c r="AE144" s="3">
        <f t="shared" si="125"/>
        <v>0</v>
      </c>
      <c r="AF144" s="3">
        <f t="shared" si="126"/>
        <v>1</v>
      </c>
      <c r="AG144" s="3">
        <f t="shared" si="127"/>
        <v>0</v>
      </c>
      <c r="AH144" s="3">
        <f t="shared" si="128"/>
        <v>1</v>
      </c>
      <c r="AI144" s="15">
        <f t="shared" si="129"/>
        <v>0.44180880125371425</v>
      </c>
      <c r="AJ144" s="14">
        <f t="shared" si="130"/>
        <v>10.93871481078272</v>
      </c>
    </row>
    <row r="145" spans="1:36">
      <c r="A145" t="s">
        <v>173</v>
      </c>
      <c r="B145">
        <v>108</v>
      </c>
      <c r="C145">
        <v>4.5</v>
      </c>
      <c r="D145">
        <v>348.1</v>
      </c>
      <c r="E145">
        <v>200</v>
      </c>
      <c r="F145">
        <v>25.4</v>
      </c>
      <c r="G145" s="1">
        <f t="shared" si="117"/>
        <v>31.589781418202406</v>
      </c>
      <c r="H145">
        <v>3510</v>
      </c>
      <c r="I145" s="1">
        <f t="shared" si="72"/>
        <v>32.5</v>
      </c>
      <c r="J145" s="15">
        <f t="shared" si="118"/>
        <v>1.3526876748424843</v>
      </c>
      <c r="K145" s="29">
        <f t="shared" si="131"/>
        <v>24</v>
      </c>
      <c r="L145" s="68">
        <f t="shared" si="132"/>
        <v>0.3950070921985816</v>
      </c>
      <c r="M145">
        <v>390</v>
      </c>
      <c r="N145" s="3">
        <f t="shared" si="119"/>
        <v>676</v>
      </c>
      <c r="O145" s="3">
        <f t="shared" si="120"/>
        <v>897</v>
      </c>
      <c r="P145" s="28">
        <f t="shared" si="133"/>
        <v>704.86005851057132</v>
      </c>
      <c r="Q145" s="16">
        <f t="shared" si="121"/>
        <v>704.86005851057143</v>
      </c>
      <c r="R145" s="16">
        <f t="shared" si="122"/>
        <v>311.41337750217843</v>
      </c>
      <c r="S145" s="14">
        <f t="shared" si="81"/>
        <v>1.2523546776575833</v>
      </c>
      <c r="T145" s="72">
        <f t="shared" si="134"/>
        <v>0.72260981795535983</v>
      </c>
      <c r="AC145" s="16">
        <f t="shared" si="123"/>
        <v>704.86005851057143</v>
      </c>
      <c r="AD145" s="3">
        <f t="shared" si="124"/>
        <v>1.3511384225796073</v>
      </c>
      <c r="AE145" s="3">
        <f t="shared" si="125"/>
        <v>0</v>
      </c>
      <c r="AF145" s="3">
        <f t="shared" si="126"/>
        <v>1</v>
      </c>
      <c r="AG145" s="3">
        <f t="shared" si="127"/>
        <v>0</v>
      </c>
      <c r="AH145" s="3">
        <f t="shared" si="128"/>
        <v>1</v>
      </c>
      <c r="AI145" s="15">
        <f t="shared" si="129"/>
        <v>0.44180880125371425</v>
      </c>
      <c r="AJ145" s="14">
        <f t="shared" si="130"/>
        <v>10.93871481078272</v>
      </c>
    </row>
    <row r="146" spans="1:36">
      <c r="A146" t="s">
        <v>174</v>
      </c>
      <c r="B146">
        <v>108</v>
      </c>
      <c r="C146">
        <v>4.5</v>
      </c>
      <c r="D146">
        <v>348.1</v>
      </c>
      <c r="E146">
        <v>200</v>
      </c>
      <c r="F146">
        <v>37.4</v>
      </c>
      <c r="G146" s="1">
        <f t="shared" si="117"/>
        <v>34.636933570153715</v>
      </c>
      <c r="H146">
        <v>3510</v>
      </c>
      <c r="I146" s="1">
        <f t="shared" si="72"/>
        <v>32.5</v>
      </c>
      <c r="J146" s="15">
        <f t="shared" si="118"/>
        <v>1.4260252019166038</v>
      </c>
      <c r="K146" s="29">
        <f t="shared" si="131"/>
        <v>24</v>
      </c>
      <c r="L146" s="68">
        <f t="shared" si="132"/>
        <v>0.3950070921985816</v>
      </c>
      <c r="M146">
        <v>440</v>
      </c>
      <c r="N146" s="3">
        <f t="shared" si="119"/>
        <v>754</v>
      </c>
      <c r="O146" s="3">
        <f t="shared" si="120"/>
        <v>975</v>
      </c>
      <c r="P146" s="28">
        <f t="shared" si="133"/>
        <v>797.23230730407192</v>
      </c>
      <c r="Q146" s="16">
        <f t="shared" si="121"/>
        <v>797.23230730407204</v>
      </c>
      <c r="R146" s="16">
        <f t="shared" si="122"/>
        <v>323.21504020697398</v>
      </c>
      <c r="S146" s="14">
        <f t="shared" si="81"/>
        <v>1.361322789057841</v>
      </c>
      <c r="T146" s="72">
        <f t="shared" si="134"/>
        <v>0.63888379070676771</v>
      </c>
      <c r="AC146" s="16">
        <f t="shared" si="123"/>
        <v>797.23230730407204</v>
      </c>
      <c r="AD146" s="3">
        <f t="shared" si="124"/>
        <v>1.4242658032394313</v>
      </c>
      <c r="AE146" s="3">
        <f t="shared" si="125"/>
        <v>0</v>
      </c>
      <c r="AF146" s="3">
        <f t="shared" si="126"/>
        <v>1</v>
      </c>
      <c r="AG146" s="3">
        <f t="shared" si="127"/>
        <v>0</v>
      </c>
      <c r="AH146" s="3">
        <f t="shared" si="128"/>
        <v>1</v>
      </c>
      <c r="AI146" s="15">
        <f t="shared" si="129"/>
        <v>0.40542140257707426</v>
      </c>
      <c r="AJ146" s="14">
        <f t="shared" si="130"/>
        <v>13.03614497078398</v>
      </c>
    </row>
    <row r="147" spans="1:36">
      <c r="A147" s="73" t="s">
        <v>175</v>
      </c>
      <c r="B147" s="4" t="s">
        <v>176</v>
      </c>
      <c r="C147" s="40">
        <v>1994</v>
      </c>
      <c r="D147" s="4" t="s">
        <v>177</v>
      </c>
      <c r="E147" s="77" t="s">
        <v>178</v>
      </c>
      <c r="G147" s="2" t="s">
        <v>179</v>
      </c>
      <c r="I147" s="1"/>
      <c r="J147" s="15"/>
      <c r="K147" s="29"/>
      <c r="L147" s="68"/>
      <c r="N147" s="3"/>
      <c r="O147" s="3"/>
      <c r="P147" s="28"/>
      <c r="Q147" s="16"/>
      <c r="R147" s="16"/>
      <c r="S147" s="14"/>
      <c r="T147" s="72"/>
      <c r="AC147" s="16"/>
      <c r="AD147" s="3"/>
      <c r="AE147" s="3"/>
      <c r="AF147" s="3"/>
      <c r="AG147" s="3"/>
      <c r="AH147" s="3"/>
      <c r="AI147" s="15"/>
      <c r="AJ147" s="14"/>
    </row>
    <row r="148" spans="1:36">
      <c r="A148" s="4" t="s">
        <v>180</v>
      </c>
      <c r="B148" s="4" t="s">
        <v>181</v>
      </c>
      <c r="C148" s="5" t="s">
        <v>182</v>
      </c>
      <c r="D148" s="4" t="s">
        <v>183</v>
      </c>
      <c r="I148" s="1"/>
      <c r="J148" s="15"/>
      <c r="K148" s="29"/>
      <c r="L148" s="68"/>
      <c r="N148" s="3"/>
      <c r="O148" s="3"/>
      <c r="P148" s="28"/>
      <c r="Q148" s="16"/>
      <c r="R148" s="16"/>
      <c r="S148" s="14"/>
      <c r="T148" s="72"/>
      <c r="AC148" s="16"/>
      <c r="AD148" s="3"/>
      <c r="AE148" s="3"/>
      <c r="AF148" s="3"/>
      <c r="AG148" s="3"/>
      <c r="AH148" s="3"/>
      <c r="AI148" s="15"/>
      <c r="AJ148" s="14"/>
    </row>
    <row r="149" spans="1:36">
      <c r="A149" s="4" t="s">
        <v>184</v>
      </c>
      <c r="B149" s="3">
        <v>114</v>
      </c>
      <c r="C149" s="14">
        <v>1.96</v>
      </c>
      <c r="D149" s="3">
        <v>266</v>
      </c>
      <c r="E149" s="3">
        <v>184</v>
      </c>
      <c r="F149" s="1">
        <v>37</v>
      </c>
      <c r="G149" s="1">
        <v>24</v>
      </c>
      <c r="H149" s="3">
        <v>850</v>
      </c>
      <c r="I149" s="1">
        <f t="shared" ref="I149:I210" si="135">(H149/B149)</f>
        <v>7.4561403508771926</v>
      </c>
      <c r="J149" s="15">
        <f t="shared" ref="J149:J210" si="136">SQRT((64*AC149*H149*H149)/(PI()^3*((B149^4-(B149-2*C149)^4)*E149+(B149-2*C149)^4*G149*0.8/1.35)))</f>
        <v>0.36047896408601265</v>
      </c>
      <c r="K149" s="29">
        <f t="shared" si="131"/>
        <v>58.163265306122447</v>
      </c>
      <c r="L149" s="68">
        <f t="shared" si="132"/>
        <v>0.7315096251266463</v>
      </c>
      <c r="M149" s="3">
        <v>588</v>
      </c>
      <c r="N149" s="3">
        <f t="shared" ref="N149:N210" si="137">ROUND((0.85*F149*(B149-2*C149)^2+D149*(B149*B149-(B149-2*C149)^2))*PI()/4000,0)</f>
        <v>483</v>
      </c>
      <c r="O149" s="3">
        <f t="shared" ref="O149:O210" si="138">ROUND((0.85*F149+6*C149*D149/(B149-2*C149))*PI()*(B149-2*C149)^2/4000,0)</f>
        <v>570</v>
      </c>
      <c r="P149" s="28">
        <f t="shared" si="133"/>
        <v>535.64479458722667</v>
      </c>
      <c r="Q149" s="16">
        <f t="shared" ref="Q149:Q210" si="139">0.00025*PI()*((B149*B149-(B149-2*C149)^2)*D149*AH149+F149*(B149-2*C149)^2*(1+AG149*C149*D149/(B149*F149)))</f>
        <v>542.14076120734933</v>
      </c>
      <c r="R149" s="16">
        <f t="shared" ref="R149:R210" si="140">AI149*Q149</f>
        <v>522.03185243047551</v>
      </c>
      <c r="S149" s="14">
        <f t="shared" ref="S149:S210" si="141">M149/R149</f>
        <v>1.1263680506512965</v>
      </c>
      <c r="T149" s="72">
        <f t="shared" si="134"/>
        <v>0.34259718646069237</v>
      </c>
      <c r="AC149" s="16">
        <f t="shared" ref="AC149:AC210" si="142">0.00025*PI()*((B149*B149-(B149-2*C149)^2)*D149+F149*(B149-2*C149)^2)</f>
        <v>535.64479458722678</v>
      </c>
      <c r="AD149" s="3">
        <f t="shared" ref="AD149:AD210" si="143">SQRT((64*AC149*H149*H149)/(PI()^3*((B149^4-(B149-2*C149)^4)*E149+(B149-2*C149)^4*G149*0.6)))</f>
        <v>0.35971601532554515</v>
      </c>
      <c r="AE149" s="3">
        <f t="shared" ref="AE149:AE210" si="144">IF(AD149&gt;0.5,0,AJ149)</f>
        <v>0.44497911506610821</v>
      </c>
      <c r="AF149" s="3">
        <f t="shared" ref="AF149:AF210" si="145">IF((0.25*(3+2*AD149))&gt;1,1,(0.25*(3+2*AD149)))</f>
        <v>0.9298580076627726</v>
      </c>
      <c r="AG149" s="3">
        <f t="shared" ref="AG149:AG210" si="146">AE149</f>
        <v>0.44497911506610821</v>
      </c>
      <c r="AH149" s="3">
        <f t="shared" ref="AH149:AH210" si="147">AF149</f>
        <v>0.9298580076627726</v>
      </c>
      <c r="AI149" s="15">
        <f t="shared" ref="AI149:AI210" si="148">IF(J149&lt;0.2,1,1/(0.5*(1+0.21*(J149-0.2)+J149*J149)+SQRT((0.5*(1+0.21*(J149-0.2)+J149*J149))^2-J149*J149)))</f>
        <v>0.96290832526207548</v>
      </c>
      <c r="AJ149" s="14">
        <f t="shared" si="130"/>
        <v>0.44497911506610821</v>
      </c>
    </row>
    <row r="150" spans="1:36">
      <c r="A150" s="4" t="s">
        <v>185</v>
      </c>
      <c r="B150" s="3">
        <v>114</v>
      </c>
      <c r="C150" s="14">
        <v>3.3</v>
      </c>
      <c r="D150" s="3">
        <v>291</v>
      </c>
      <c r="E150" s="3">
        <v>186</v>
      </c>
      <c r="F150" s="1">
        <v>37</v>
      </c>
      <c r="G150" s="1">
        <v>24</v>
      </c>
      <c r="H150" s="3">
        <v>850</v>
      </c>
      <c r="I150" s="1">
        <f t="shared" si="135"/>
        <v>7.4561403508771926</v>
      </c>
      <c r="J150" s="15">
        <f t="shared" si="136"/>
        <v>0.34144930207118784</v>
      </c>
      <c r="K150" s="29">
        <f t="shared" si="131"/>
        <v>34.545454545454547</v>
      </c>
      <c r="L150" s="68">
        <f t="shared" si="132"/>
        <v>0.47530625402965826</v>
      </c>
      <c r="M150" s="3">
        <v>834</v>
      </c>
      <c r="N150" s="3">
        <f t="shared" si="137"/>
        <v>619</v>
      </c>
      <c r="O150" s="3">
        <f t="shared" si="138"/>
        <v>771</v>
      </c>
      <c r="P150" s="28">
        <f t="shared" si="133"/>
        <v>669.16470158584275</v>
      </c>
      <c r="Q150" s="16">
        <f t="shared" si="139"/>
        <v>685.98913719997859</v>
      </c>
      <c r="R150" s="16">
        <f t="shared" si="140"/>
        <v>663.76533753169747</v>
      </c>
      <c r="S150" s="14">
        <f t="shared" si="141"/>
        <v>1.2564681414388759</v>
      </c>
      <c r="T150" s="72">
        <f t="shared" si="134"/>
        <v>0.49908141595463051</v>
      </c>
      <c r="AC150" s="16">
        <f t="shared" si="142"/>
        <v>669.16470158584286</v>
      </c>
      <c r="AD150" s="3">
        <f t="shared" si="143"/>
        <v>0.34097849487040555</v>
      </c>
      <c r="AE150" s="3">
        <f t="shared" si="144"/>
        <v>0.56842552228698029</v>
      </c>
      <c r="AF150" s="3">
        <f t="shared" si="145"/>
        <v>0.92048924743520277</v>
      </c>
      <c r="AG150" s="3">
        <f t="shared" si="146"/>
        <v>0.56842552228698029</v>
      </c>
      <c r="AH150" s="3">
        <f t="shared" si="147"/>
        <v>0.92048924743520277</v>
      </c>
      <c r="AI150" s="15">
        <f t="shared" si="148"/>
        <v>0.96760327756939035</v>
      </c>
      <c r="AJ150" s="14">
        <f t="shared" si="130"/>
        <v>0.56842552228698029</v>
      </c>
    </row>
    <row r="151" spans="1:36">
      <c r="A151" s="4" t="s">
        <v>186</v>
      </c>
      <c r="B151" s="3">
        <v>114</v>
      </c>
      <c r="C151" s="14">
        <v>4.68</v>
      </c>
      <c r="D151" s="3">
        <v>332</v>
      </c>
      <c r="E151" s="3">
        <v>200</v>
      </c>
      <c r="F151" s="1">
        <v>37</v>
      </c>
      <c r="G151" s="1">
        <v>24</v>
      </c>
      <c r="H151" s="3">
        <v>850</v>
      </c>
      <c r="I151" s="1">
        <f t="shared" si="135"/>
        <v>7.4561403508771926</v>
      </c>
      <c r="J151" s="15">
        <f t="shared" si="136"/>
        <v>0.33227353259680936</v>
      </c>
      <c r="K151" s="29">
        <f t="shared" si="131"/>
        <v>24.358974358974361</v>
      </c>
      <c r="L151" s="68">
        <f t="shared" si="132"/>
        <v>0.38237255258531855</v>
      </c>
      <c r="M151" s="3">
        <v>1049</v>
      </c>
      <c r="N151" s="3">
        <f t="shared" si="137"/>
        <v>804</v>
      </c>
      <c r="O151" s="3">
        <f t="shared" si="138"/>
        <v>1037</v>
      </c>
      <c r="P151" s="28">
        <f t="shared" si="133"/>
        <v>851.81203528012611</v>
      </c>
      <c r="Q151" s="16">
        <f t="shared" si="139"/>
        <v>881.06154954527653</v>
      </c>
      <c r="R151" s="16">
        <f t="shared" si="140"/>
        <v>854.4800732967575</v>
      </c>
      <c r="S151" s="14">
        <f t="shared" si="141"/>
        <v>1.2276471187358942</v>
      </c>
      <c r="T151" s="72">
        <f t="shared" si="134"/>
        <v>0.62645468363465617</v>
      </c>
      <c r="AC151" s="16">
        <f t="shared" si="142"/>
        <v>851.81203528012622</v>
      </c>
      <c r="AD151" s="3">
        <f t="shared" si="143"/>
        <v>0.33196619846370479</v>
      </c>
      <c r="AE151" s="3">
        <f t="shared" si="144"/>
        <v>0.63205179610300699</v>
      </c>
      <c r="AF151" s="3">
        <f t="shared" si="145"/>
        <v>0.91598309923185239</v>
      </c>
      <c r="AG151" s="3">
        <f t="shared" si="146"/>
        <v>0.63205179610300699</v>
      </c>
      <c r="AH151" s="3">
        <f t="shared" si="147"/>
        <v>0.91598309923185239</v>
      </c>
      <c r="AI151" s="15">
        <f t="shared" si="148"/>
        <v>0.96983017104510127</v>
      </c>
      <c r="AJ151" s="14">
        <f t="shared" si="130"/>
        <v>0.63205179610300699</v>
      </c>
    </row>
    <row r="152" spans="1:36">
      <c r="A152" s="4" t="s">
        <v>187</v>
      </c>
      <c r="B152" s="3">
        <v>114</v>
      </c>
      <c r="C152" s="14">
        <v>6.34</v>
      </c>
      <c r="D152" s="3">
        <v>486</v>
      </c>
      <c r="E152" s="3">
        <v>215</v>
      </c>
      <c r="F152" s="1">
        <v>37</v>
      </c>
      <c r="G152" s="1">
        <v>24</v>
      </c>
      <c r="H152" s="3">
        <v>850</v>
      </c>
      <c r="I152" s="1">
        <f t="shared" si="135"/>
        <v>7.4561403508771926</v>
      </c>
      <c r="J152" s="15">
        <f t="shared" si="136"/>
        <v>0.3632074569303928</v>
      </c>
      <c r="K152" s="29">
        <f t="shared" si="131"/>
        <v>17.981072555205049</v>
      </c>
      <c r="L152" s="68">
        <f t="shared" si="132"/>
        <v>0.41318209275790324</v>
      </c>
      <c r="M152" s="3">
        <v>1608</v>
      </c>
      <c r="N152" s="3">
        <f t="shared" si="137"/>
        <v>1296</v>
      </c>
      <c r="O152" s="3">
        <f t="shared" si="138"/>
        <v>1725</v>
      </c>
      <c r="P152" s="28">
        <f t="shared" si="133"/>
        <v>1340.4686254502144</v>
      </c>
      <c r="Q152" s="16">
        <f t="shared" si="139"/>
        <v>1361.6190321413669</v>
      </c>
      <c r="R152" s="16">
        <f t="shared" si="140"/>
        <v>1310.1855086620835</v>
      </c>
      <c r="S152" s="14">
        <f t="shared" si="141"/>
        <v>1.2273071174799013</v>
      </c>
      <c r="T152" s="72">
        <f t="shared" si="134"/>
        <v>0.777451170635162</v>
      </c>
      <c r="AC152" s="16">
        <f t="shared" si="142"/>
        <v>1340.4686254502144</v>
      </c>
      <c r="AD152" s="3">
        <f t="shared" si="143"/>
        <v>0.36298313840986152</v>
      </c>
      <c r="AE152" s="3">
        <f t="shared" si="144"/>
        <v>0.42467683850539784</v>
      </c>
      <c r="AF152" s="3">
        <f t="shared" si="145"/>
        <v>0.93149156920493081</v>
      </c>
      <c r="AG152" s="3">
        <f t="shared" si="146"/>
        <v>0.42467683850539784</v>
      </c>
      <c r="AH152" s="3">
        <f t="shared" si="147"/>
        <v>0.93149156920493081</v>
      </c>
      <c r="AI152" s="15">
        <f t="shared" si="148"/>
        <v>0.96222620111412827</v>
      </c>
      <c r="AJ152" s="14">
        <f t="shared" si="130"/>
        <v>0.42467683850539784</v>
      </c>
    </row>
    <row r="153" spans="1:36">
      <c r="A153" s="4" t="s">
        <v>188</v>
      </c>
      <c r="B153" s="3">
        <v>114</v>
      </c>
      <c r="C153" s="14">
        <v>5.91</v>
      </c>
      <c r="D153" s="3">
        <v>486</v>
      </c>
      <c r="E153" s="3">
        <v>215</v>
      </c>
      <c r="F153" s="1">
        <v>25</v>
      </c>
      <c r="G153" s="1">
        <v>22</v>
      </c>
      <c r="H153" s="3">
        <v>1250</v>
      </c>
      <c r="I153" s="1">
        <f t="shared" si="135"/>
        <v>10.964912280701755</v>
      </c>
      <c r="J153" s="15">
        <f t="shared" si="136"/>
        <v>0.51601377303346374</v>
      </c>
      <c r="K153" s="29">
        <f t="shared" si="131"/>
        <v>19.289340101522843</v>
      </c>
      <c r="L153" s="68">
        <f t="shared" si="132"/>
        <v>0.44324441084350363</v>
      </c>
      <c r="M153" s="3">
        <v>1432</v>
      </c>
      <c r="N153" s="3">
        <f t="shared" si="137"/>
        <v>1150</v>
      </c>
      <c r="O153" s="3">
        <f t="shared" si="138"/>
        <v>1557</v>
      </c>
      <c r="P153" s="28">
        <f t="shared" si="133"/>
        <v>1180.3506652101355</v>
      </c>
      <c r="Q153" s="16">
        <f t="shared" si="139"/>
        <v>1180.3506652101355</v>
      </c>
      <c r="R153" s="16">
        <f t="shared" si="140"/>
        <v>1085.0105010150776</v>
      </c>
      <c r="S153" s="14">
        <f t="shared" si="141"/>
        <v>1.3198028946819387</v>
      </c>
      <c r="T153" s="72">
        <f t="shared" si="134"/>
        <v>0.82631966920636191</v>
      </c>
      <c r="AC153" s="16">
        <f t="shared" si="142"/>
        <v>1180.3506652101355</v>
      </c>
      <c r="AD153" s="3">
        <f t="shared" si="143"/>
        <v>0.51569348518216029</v>
      </c>
      <c r="AE153" s="3">
        <f t="shared" si="144"/>
        <v>0</v>
      </c>
      <c r="AF153" s="3">
        <f t="shared" si="145"/>
        <v>1</v>
      </c>
      <c r="AG153" s="3">
        <f t="shared" si="146"/>
        <v>0</v>
      </c>
      <c r="AH153" s="3">
        <f t="shared" si="147"/>
        <v>1</v>
      </c>
      <c r="AI153" s="15">
        <f t="shared" si="148"/>
        <v>0.91922725423458407</v>
      </c>
      <c r="AJ153" s="14">
        <f t="shared" si="130"/>
        <v>0</v>
      </c>
    </row>
    <row r="154" spans="1:36">
      <c r="A154" s="4" t="s">
        <v>189</v>
      </c>
      <c r="B154" s="3">
        <v>114</v>
      </c>
      <c r="C154" s="14">
        <v>1.73</v>
      </c>
      <c r="D154" s="3">
        <v>266</v>
      </c>
      <c r="E154" s="3">
        <v>184</v>
      </c>
      <c r="F154" s="1">
        <v>33</v>
      </c>
      <c r="G154" s="1">
        <v>21</v>
      </c>
      <c r="H154" s="3">
        <v>1751</v>
      </c>
      <c r="I154" s="1">
        <f t="shared" si="135"/>
        <v>15.359649122807017</v>
      </c>
      <c r="J154" s="15">
        <f t="shared" si="136"/>
        <v>0.74494312943407603</v>
      </c>
      <c r="K154" s="29">
        <f t="shared" si="131"/>
        <v>65.895953757225428</v>
      </c>
      <c r="L154" s="68">
        <f t="shared" si="132"/>
        <v>0.82876234985446628</v>
      </c>
      <c r="M154" s="3">
        <v>461</v>
      </c>
      <c r="N154" s="3">
        <f t="shared" si="137"/>
        <v>432</v>
      </c>
      <c r="O154" s="3">
        <f t="shared" si="138"/>
        <v>509</v>
      </c>
      <c r="P154" s="28">
        <f t="shared" si="133"/>
        <v>479.00464584365221</v>
      </c>
      <c r="Q154" s="16">
        <f t="shared" si="139"/>
        <v>479.00464584365221</v>
      </c>
      <c r="R154" s="16">
        <f t="shared" si="140"/>
        <v>395.47709079541215</v>
      </c>
      <c r="S154" s="14">
        <f t="shared" si="141"/>
        <v>1.1656806695750781</v>
      </c>
      <c r="T154" s="72">
        <f t="shared" si="134"/>
        <v>0.33884541187268369</v>
      </c>
      <c r="AC154" s="16">
        <f t="shared" si="142"/>
        <v>479.00464584365221</v>
      </c>
      <c r="AD154" s="3">
        <f t="shared" si="143"/>
        <v>0.74336450738543547</v>
      </c>
      <c r="AE154" s="3">
        <f t="shared" si="144"/>
        <v>0</v>
      </c>
      <c r="AF154" s="3">
        <f t="shared" si="145"/>
        <v>1</v>
      </c>
      <c r="AG154" s="3">
        <f t="shared" si="146"/>
        <v>0</v>
      </c>
      <c r="AH154" s="3">
        <f t="shared" si="147"/>
        <v>1</v>
      </c>
      <c r="AI154" s="15">
        <f t="shared" si="148"/>
        <v>0.82562266196578071</v>
      </c>
      <c r="AJ154" s="14">
        <f t="shared" si="130"/>
        <v>0.54180005765609174</v>
      </c>
    </row>
    <row r="155" spans="1:36">
      <c r="A155" s="4" t="s">
        <v>190</v>
      </c>
      <c r="B155" s="3">
        <v>114</v>
      </c>
      <c r="C155" s="14">
        <v>3.23</v>
      </c>
      <c r="D155" s="3">
        <v>290</v>
      </c>
      <c r="E155" s="3">
        <v>186</v>
      </c>
      <c r="F155" s="1">
        <v>30</v>
      </c>
      <c r="G155" s="1">
        <v>20</v>
      </c>
      <c r="H155" s="3">
        <v>1751</v>
      </c>
      <c r="I155" s="1">
        <f t="shared" si="135"/>
        <v>15.359649122807017</v>
      </c>
      <c r="J155" s="15">
        <f t="shared" si="136"/>
        <v>0.68282178015122952</v>
      </c>
      <c r="K155" s="29">
        <f t="shared" si="131"/>
        <v>35.294117647058826</v>
      </c>
      <c r="L155" s="68">
        <f t="shared" si="132"/>
        <v>0.48393825615352526</v>
      </c>
      <c r="M155" s="3">
        <v>706</v>
      </c>
      <c r="N155" s="3">
        <f t="shared" si="137"/>
        <v>558</v>
      </c>
      <c r="O155" s="3">
        <f t="shared" si="138"/>
        <v>706</v>
      </c>
      <c r="P155" s="28">
        <f t="shared" si="133"/>
        <v>598.45658042178798</v>
      </c>
      <c r="Q155" s="16">
        <f t="shared" si="139"/>
        <v>598.45658042178798</v>
      </c>
      <c r="R155" s="16">
        <f t="shared" si="140"/>
        <v>512.07405132436645</v>
      </c>
      <c r="S155" s="14">
        <f t="shared" si="141"/>
        <v>1.3787068455706493</v>
      </c>
      <c r="T155" s="72">
        <f t="shared" si="134"/>
        <v>0.54467808507332027</v>
      </c>
      <c r="AC155" s="16">
        <f t="shared" si="142"/>
        <v>598.45658042178798</v>
      </c>
      <c r="AD155" s="3">
        <f t="shared" si="143"/>
        <v>0.68199051507502129</v>
      </c>
      <c r="AE155" s="3">
        <f t="shared" si="144"/>
        <v>0</v>
      </c>
      <c r="AF155" s="3">
        <f t="shared" si="145"/>
        <v>1</v>
      </c>
      <c r="AG155" s="3">
        <f t="shared" si="146"/>
        <v>0</v>
      </c>
      <c r="AH155" s="3">
        <f t="shared" si="147"/>
        <v>1</v>
      </c>
      <c r="AI155" s="15">
        <f t="shared" si="148"/>
        <v>0.85565781725294132</v>
      </c>
      <c r="AJ155" s="14">
        <f t="shared" si="130"/>
        <v>0.19006353620108385</v>
      </c>
    </row>
    <row r="156" spans="1:36">
      <c r="A156" s="4" t="s">
        <v>191</v>
      </c>
      <c r="B156" s="3">
        <v>114</v>
      </c>
      <c r="C156" s="14">
        <v>5.99</v>
      </c>
      <c r="D156" s="3">
        <v>486</v>
      </c>
      <c r="E156" s="3">
        <v>215</v>
      </c>
      <c r="F156" s="1">
        <v>37</v>
      </c>
      <c r="G156" s="1">
        <v>24</v>
      </c>
      <c r="H156" s="3">
        <v>1750</v>
      </c>
      <c r="I156" s="1">
        <f t="shared" si="135"/>
        <v>15.350877192982455</v>
      </c>
      <c r="J156" s="15">
        <f t="shared" si="136"/>
        <v>0.74838029814764806</v>
      </c>
      <c r="K156" s="29">
        <f t="shared" si="131"/>
        <v>19.031719532554256</v>
      </c>
      <c r="L156" s="68">
        <f t="shared" si="132"/>
        <v>0.43732461904592757</v>
      </c>
      <c r="M156" s="3">
        <v>1177</v>
      </c>
      <c r="N156" s="3">
        <f t="shared" si="137"/>
        <v>1245</v>
      </c>
      <c r="O156" s="3">
        <f t="shared" si="138"/>
        <v>1657</v>
      </c>
      <c r="P156" s="28">
        <f t="shared" si="133"/>
        <v>1290.2740157522464</v>
      </c>
      <c r="Q156" s="16">
        <f t="shared" si="139"/>
        <v>1290.2740157522464</v>
      </c>
      <c r="R156" s="16">
        <f t="shared" si="140"/>
        <v>1062.9872467775187</v>
      </c>
      <c r="S156" s="14">
        <f t="shared" si="141"/>
        <v>1.1072569342370895</v>
      </c>
      <c r="T156" s="72">
        <f t="shared" si="134"/>
        <v>0.76558775590173789</v>
      </c>
      <c r="AC156" s="16">
        <f t="shared" si="142"/>
        <v>1290.2740157522464</v>
      </c>
      <c r="AD156" s="3">
        <f t="shared" si="143"/>
        <v>0.74788594545673548</v>
      </c>
      <c r="AE156" s="3">
        <f t="shared" si="144"/>
        <v>0</v>
      </c>
      <c r="AF156" s="3">
        <f t="shared" si="145"/>
        <v>1</v>
      </c>
      <c r="AG156" s="3">
        <f t="shared" si="146"/>
        <v>0</v>
      </c>
      <c r="AH156" s="3">
        <f t="shared" si="147"/>
        <v>1</v>
      </c>
      <c r="AI156" s="15">
        <f t="shared" si="148"/>
        <v>0.82384612400163959</v>
      </c>
      <c r="AJ156" s="14">
        <f t="shared" si="130"/>
        <v>0.57277759504955128</v>
      </c>
    </row>
    <row r="157" spans="1:36">
      <c r="A157" s="4" t="s">
        <v>192</v>
      </c>
      <c r="B157" s="3">
        <v>114</v>
      </c>
      <c r="C157" s="14">
        <v>2.06</v>
      </c>
      <c r="D157" s="3">
        <v>266</v>
      </c>
      <c r="E157" s="3">
        <v>184</v>
      </c>
      <c r="F157" s="1">
        <v>28</v>
      </c>
      <c r="G157" s="1">
        <v>22</v>
      </c>
      <c r="H157" s="3">
        <v>2250</v>
      </c>
      <c r="I157" s="1">
        <f t="shared" si="135"/>
        <v>19.736842105263158</v>
      </c>
      <c r="J157" s="15">
        <f t="shared" si="136"/>
        <v>0.88198201006885735</v>
      </c>
      <c r="K157" s="29">
        <f t="shared" si="131"/>
        <v>55.339805825242721</v>
      </c>
      <c r="L157" s="68">
        <f t="shared" si="132"/>
        <v>0.69599944914962475</v>
      </c>
      <c r="M157" s="3">
        <v>353</v>
      </c>
      <c r="N157" s="3">
        <f t="shared" si="137"/>
        <v>418</v>
      </c>
      <c r="O157" s="3">
        <f t="shared" si="138"/>
        <v>509</v>
      </c>
      <c r="P157" s="28">
        <f t="shared" si="133"/>
        <v>458.21367645422328</v>
      </c>
      <c r="Q157" s="16">
        <f t="shared" si="139"/>
        <v>458.21367645422328</v>
      </c>
      <c r="R157" s="16">
        <f t="shared" si="140"/>
        <v>341.68438563440384</v>
      </c>
      <c r="S157" s="14">
        <f t="shared" si="141"/>
        <v>1.0331171538453141</v>
      </c>
      <c r="T157" s="72">
        <f t="shared" si="134"/>
        <v>0.42054839968152441</v>
      </c>
      <c r="AC157" s="16">
        <f t="shared" si="142"/>
        <v>458.21367645422328</v>
      </c>
      <c r="AD157" s="3">
        <f t="shared" si="143"/>
        <v>0.88028496102899312</v>
      </c>
      <c r="AE157" s="3">
        <f t="shared" si="144"/>
        <v>0</v>
      </c>
      <c r="AF157" s="3">
        <f t="shared" si="145"/>
        <v>1</v>
      </c>
      <c r="AG157" s="3">
        <f t="shared" si="146"/>
        <v>0</v>
      </c>
      <c r="AH157" s="3">
        <f t="shared" si="147"/>
        <v>1</v>
      </c>
      <c r="AI157" s="15">
        <f t="shared" si="148"/>
        <v>0.74568788142345854</v>
      </c>
      <c r="AJ157" s="14">
        <f t="shared" si="130"/>
        <v>1.7880556353985</v>
      </c>
    </row>
    <row r="158" spans="1:36">
      <c r="A158" s="4" t="s">
        <v>193</v>
      </c>
      <c r="B158" s="3">
        <v>114</v>
      </c>
      <c r="C158" s="14">
        <v>3.29</v>
      </c>
      <c r="D158" s="3">
        <v>291</v>
      </c>
      <c r="E158" s="3">
        <v>186</v>
      </c>
      <c r="F158" s="1">
        <v>24</v>
      </c>
      <c r="G158" s="1">
        <v>23</v>
      </c>
      <c r="H158" s="3">
        <v>2250</v>
      </c>
      <c r="I158" s="1">
        <f t="shared" si="135"/>
        <v>19.736842105263158</v>
      </c>
      <c r="J158" s="15">
        <f t="shared" si="136"/>
        <v>0.82441561716306955</v>
      </c>
      <c r="K158" s="29">
        <f t="shared" si="131"/>
        <v>34.650455927051674</v>
      </c>
      <c r="L158" s="68">
        <f t="shared" si="132"/>
        <v>0.47675095388993077</v>
      </c>
      <c r="M158" s="3">
        <v>652</v>
      </c>
      <c r="N158" s="3">
        <f t="shared" si="137"/>
        <v>518</v>
      </c>
      <c r="O158" s="3">
        <f t="shared" si="138"/>
        <v>670</v>
      </c>
      <c r="P158" s="28">
        <f t="shared" si="133"/>
        <v>550.49180972916679</v>
      </c>
      <c r="Q158" s="16">
        <f t="shared" si="139"/>
        <v>550.49180972916679</v>
      </c>
      <c r="R158" s="16">
        <f t="shared" si="140"/>
        <v>430.18480662582954</v>
      </c>
      <c r="S158" s="14">
        <f t="shared" si="141"/>
        <v>1.5156276789828682</v>
      </c>
      <c r="T158" s="72">
        <f t="shared" si="134"/>
        <v>0.60488769306013945</v>
      </c>
      <c r="AC158" s="16">
        <f t="shared" si="142"/>
        <v>550.49180972916679</v>
      </c>
      <c r="AD158" s="3">
        <f t="shared" si="143"/>
        <v>0.82331299914086176</v>
      </c>
      <c r="AE158" s="3">
        <f t="shared" si="144"/>
        <v>0</v>
      </c>
      <c r="AF158" s="3">
        <f t="shared" si="145"/>
        <v>1</v>
      </c>
      <c r="AG158" s="3">
        <f t="shared" si="146"/>
        <v>0</v>
      </c>
      <c r="AH158" s="3">
        <f t="shared" si="147"/>
        <v>1</v>
      </c>
      <c r="AI158" s="15">
        <f t="shared" si="148"/>
        <v>0.78145541681623498</v>
      </c>
      <c r="AJ158" s="14">
        <f t="shared" si="130"/>
        <v>1.1920625233175084</v>
      </c>
    </row>
    <row r="159" spans="1:36">
      <c r="A159" s="4" t="s">
        <v>194</v>
      </c>
      <c r="B159" s="3">
        <v>114</v>
      </c>
      <c r="C159" s="14">
        <v>5.64</v>
      </c>
      <c r="D159" s="3">
        <v>486</v>
      </c>
      <c r="E159" s="3">
        <v>215</v>
      </c>
      <c r="F159" s="1">
        <v>28</v>
      </c>
      <c r="G159" s="1">
        <v>22</v>
      </c>
      <c r="H159" s="3">
        <v>2250</v>
      </c>
      <c r="I159" s="1">
        <f t="shared" si="135"/>
        <v>19.736842105263158</v>
      </c>
      <c r="J159" s="15">
        <f t="shared" si="136"/>
        <v>0.93834748128401502</v>
      </c>
      <c r="K159" s="29">
        <f t="shared" si="131"/>
        <v>20.212765957446809</v>
      </c>
      <c r="L159" s="68">
        <f t="shared" si="132"/>
        <v>0.46446355817111817</v>
      </c>
      <c r="M159" s="3">
        <v>902</v>
      </c>
      <c r="N159" s="3">
        <f t="shared" si="137"/>
        <v>1130</v>
      </c>
      <c r="O159" s="3">
        <f t="shared" si="138"/>
        <v>1524</v>
      </c>
      <c r="P159" s="28">
        <f t="shared" si="133"/>
        <v>1165.150374832707</v>
      </c>
      <c r="Q159" s="16">
        <f t="shared" si="139"/>
        <v>1165.150374832707</v>
      </c>
      <c r="R159" s="16">
        <f t="shared" si="140"/>
        <v>825.21056947903276</v>
      </c>
      <c r="S159" s="14">
        <f t="shared" si="141"/>
        <v>1.0930543468068343</v>
      </c>
      <c r="T159" s="72">
        <f t="shared" si="134"/>
        <v>0.80085199738867197</v>
      </c>
      <c r="AC159" s="16">
        <f t="shared" si="142"/>
        <v>1165.150374832707</v>
      </c>
      <c r="AD159" s="3">
        <f t="shared" si="143"/>
        <v>0.93773249482659726</v>
      </c>
      <c r="AE159" s="3">
        <f t="shared" si="144"/>
        <v>0</v>
      </c>
      <c r="AF159" s="3">
        <f t="shared" si="145"/>
        <v>1</v>
      </c>
      <c r="AG159" s="3">
        <f t="shared" si="146"/>
        <v>0</v>
      </c>
      <c r="AH159" s="3">
        <f t="shared" si="147"/>
        <v>1</v>
      </c>
      <c r="AI159" s="15">
        <f t="shared" si="148"/>
        <v>0.70824383470461227</v>
      </c>
      <c r="AJ159" s="14">
        <f t="shared" si="130"/>
        <v>2.5007667872210924</v>
      </c>
    </row>
    <row r="160" spans="1:36">
      <c r="A160" s="4" t="s">
        <v>195</v>
      </c>
      <c r="B160" s="3">
        <v>114</v>
      </c>
      <c r="C160" s="14">
        <v>1.66</v>
      </c>
      <c r="D160" s="3">
        <v>266</v>
      </c>
      <c r="E160" s="3">
        <v>184</v>
      </c>
      <c r="F160" s="1">
        <v>36</v>
      </c>
      <c r="G160" s="1">
        <v>21</v>
      </c>
      <c r="H160" s="3">
        <v>2750</v>
      </c>
      <c r="I160" s="1">
        <f t="shared" si="135"/>
        <v>24.12280701754386</v>
      </c>
      <c r="J160" s="15">
        <f t="shared" si="136"/>
        <v>1.212464546098047</v>
      </c>
      <c r="K160" s="29">
        <f t="shared" si="131"/>
        <v>68.674698795180731</v>
      </c>
      <c r="L160" s="68">
        <f t="shared" si="132"/>
        <v>0.86371015978808852</v>
      </c>
      <c r="M160" s="3">
        <v>402</v>
      </c>
      <c r="N160" s="3">
        <f t="shared" si="137"/>
        <v>450</v>
      </c>
      <c r="O160" s="3">
        <f t="shared" si="138"/>
        <v>525</v>
      </c>
      <c r="P160" s="28">
        <f t="shared" si="133"/>
        <v>502.20058797576951</v>
      </c>
      <c r="Q160" s="16">
        <f t="shared" si="139"/>
        <v>502.20058797576957</v>
      </c>
      <c r="R160" s="16">
        <f t="shared" si="140"/>
        <v>262.23954115585917</v>
      </c>
      <c r="S160" s="14">
        <f t="shared" si="141"/>
        <v>1.5329496010713188</v>
      </c>
      <c r="T160" s="72">
        <f t="shared" si="134"/>
        <v>0.31031073505349954</v>
      </c>
      <c r="AC160" s="16">
        <f t="shared" si="142"/>
        <v>502.20058797576957</v>
      </c>
      <c r="AD160" s="3">
        <f t="shared" si="143"/>
        <v>1.2098194386239707</v>
      </c>
      <c r="AE160" s="3">
        <f t="shared" si="144"/>
        <v>0</v>
      </c>
      <c r="AF160" s="3">
        <f t="shared" si="145"/>
        <v>1</v>
      </c>
      <c r="AG160" s="3">
        <f t="shared" si="146"/>
        <v>0</v>
      </c>
      <c r="AH160" s="3">
        <f t="shared" si="147"/>
        <v>1</v>
      </c>
      <c r="AI160" s="15">
        <f t="shared" si="148"/>
        <v>0.52218087241369748</v>
      </c>
      <c r="AJ160" s="14">
        <f t="shared" si="130"/>
        <v>7.4006126446876728</v>
      </c>
    </row>
    <row r="161" spans="1:36">
      <c r="A161" s="4" t="s">
        <v>196</v>
      </c>
      <c r="B161" s="3">
        <v>114</v>
      </c>
      <c r="C161" s="14">
        <v>3.28</v>
      </c>
      <c r="D161" s="3">
        <v>291</v>
      </c>
      <c r="E161" s="3">
        <v>186</v>
      </c>
      <c r="F161" s="1">
        <v>36</v>
      </c>
      <c r="G161" s="1">
        <v>21</v>
      </c>
      <c r="H161" s="3">
        <v>2750</v>
      </c>
      <c r="I161" s="1">
        <f t="shared" si="135"/>
        <v>24.12280701754386</v>
      </c>
      <c r="J161" s="15">
        <f t="shared" si="136"/>
        <v>1.1135205364518186</v>
      </c>
      <c r="K161" s="29">
        <f t="shared" si="131"/>
        <v>34.756097560975611</v>
      </c>
      <c r="L161" s="68">
        <f t="shared" si="132"/>
        <v>0.47820446289569279</v>
      </c>
      <c r="M161" s="3">
        <v>667</v>
      </c>
      <c r="N161" s="3">
        <f t="shared" si="137"/>
        <v>609</v>
      </c>
      <c r="O161" s="3">
        <f t="shared" si="138"/>
        <v>761</v>
      </c>
      <c r="P161" s="28">
        <f t="shared" si="133"/>
        <v>658.38422586408478</v>
      </c>
      <c r="Q161" s="16">
        <f t="shared" si="139"/>
        <v>658.3842258640849</v>
      </c>
      <c r="R161" s="16">
        <f t="shared" si="140"/>
        <v>386.33218513255633</v>
      </c>
      <c r="S161" s="14">
        <f t="shared" si="141"/>
        <v>1.7264934832471759</v>
      </c>
      <c r="T161" s="72">
        <f t="shared" si="134"/>
        <v>0.50427027108738676</v>
      </c>
      <c r="AC161" s="16">
        <f t="shared" si="142"/>
        <v>658.3842258640849</v>
      </c>
      <c r="AD161" s="3">
        <f t="shared" si="143"/>
        <v>1.1121308224078854</v>
      </c>
      <c r="AE161" s="3">
        <f t="shared" si="144"/>
        <v>0</v>
      </c>
      <c r="AF161" s="3">
        <f t="shared" si="145"/>
        <v>1</v>
      </c>
      <c r="AG161" s="3">
        <f t="shared" si="146"/>
        <v>0</v>
      </c>
      <c r="AH161" s="3">
        <f t="shared" si="147"/>
        <v>1</v>
      </c>
      <c r="AI161" s="15">
        <f t="shared" si="148"/>
        <v>0.58678833719857337</v>
      </c>
      <c r="AJ161" s="14">
        <f t="shared" si="130"/>
        <v>5.3517742099979895</v>
      </c>
    </row>
    <row r="162" spans="1:36">
      <c r="A162" s="4" t="s">
        <v>197</v>
      </c>
      <c r="B162" s="3">
        <v>114</v>
      </c>
      <c r="C162" s="14">
        <v>4.4800000000000004</v>
      </c>
      <c r="D162" s="3">
        <v>332</v>
      </c>
      <c r="E162" s="3">
        <v>200</v>
      </c>
      <c r="F162" s="1">
        <v>31</v>
      </c>
      <c r="G162" s="1">
        <v>20</v>
      </c>
      <c r="H162" s="3">
        <v>2751</v>
      </c>
      <c r="I162" s="1">
        <f t="shared" si="135"/>
        <v>24.131578947368421</v>
      </c>
      <c r="J162" s="15">
        <f t="shared" si="136"/>
        <v>1.0587651347958853</v>
      </c>
      <c r="K162" s="29">
        <f t="shared" si="131"/>
        <v>25.446428571428569</v>
      </c>
      <c r="L162" s="68">
        <f t="shared" si="132"/>
        <v>0.39944275582573452</v>
      </c>
      <c r="M162" s="3">
        <v>726</v>
      </c>
      <c r="N162" s="3">
        <f t="shared" si="137"/>
        <v>740</v>
      </c>
      <c r="O162" s="3">
        <f t="shared" si="138"/>
        <v>965</v>
      </c>
      <c r="P162" s="28">
        <f t="shared" si="133"/>
        <v>780.38584530978846</v>
      </c>
      <c r="Q162" s="16">
        <f t="shared" si="139"/>
        <v>780.38584530978858</v>
      </c>
      <c r="R162" s="16">
        <f t="shared" si="140"/>
        <v>487.3569093126672</v>
      </c>
      <c r="S162" s="14">
        <f t="shared" si="141"/>
        <v>1.4896680156312909</v>
      </c>
      <c r="T162" s="72">
        <f t="shared" si="134"/>
        <v>0.65576770062247691</v>
      </c>
      <c r="AC162" s="16">
        <f t="shared" si="142"/>
        <v>780.38584530978858</v>
      </c>
      <c r="AD162" s="3">
        <f t="shared" si="143"/>
        <v>1.0578882888714596</v>
      </c>
      <c r="AE162" s="3">
        <f t="shared" si="144"/>
        <v>0</v>
      </c>
      <c r="AF162" s="3">
        <f t="shared" si="145"/>
        <v>1</v>
      </c>
      <c r="AG162" s="3">
        <f t="shared" si="146"/>
        <v>0</v>
      </c>
      <c r="AH162" s="3">
        <f t="shared" si="147"/>
        <v>1</v>
      </c>
      <c r="AI162" s="15">
        <f t="shared" si="148"/>
        <v>0.62450762304536911</v>
      </c>
      <c r="AJ162" s="14">
        <f t="shared" si="130"/>
        <v>4.3542363953115366</v>
      </c>
    </row>
    <row r="163" spans="1:36">
      <c r="A163" s="4" t="s">
        <v>198</v>
      </c>
      <c r="B163" s="3">
        <v>114</v>
      </c>
      <c r="C163" s="14">
        <v>6.21</v>
      </c>
      <c r="D163" s="3">
        <v>486</v>
      </c>
      <c r="E163" s="3">
        <v>215</v>
      </c>
      <c r="F163" s="1">
        <v>33</v>
      </c>
      <c r="G163" s="1">
        <v>21</v>
      </c>
      <c r="H163" s="3">
        <v>2750</v>
      </c>
      <c r="I163" s="1">
        <f t="shared" si="135"/>
        <v>24.12280701754386</v>
      </c>
      <c r="J163" s="15">
        <f t="shared" si="136"/>
        <v>1.1683117085577266</v>
      </c>
      <c r="K163" s="29">
        <f t="shared" si="131"/>
        <v>18.357487922705314</v>
      </c>
      <c r="L163" s="68">
        <f t="shared" si="132"/>
        <v>0.42183163737280294</v>
      </c>
      <c r="M163" s="3">
        <v>941</v>
      </c>
      <c r="N163" s="3">
        <f t="shared" si="137"/>
        <v>1249</v>
      </c>
      <c r="O163" s="3">
        <f t="shared" si="138"/>
        <v>1672</v>
      </c>
      <c r="P163" s="28">
        <f t="shared" si="133"/>
        <v>1289.4487432382521</v>
      </c>
      <c r="Q163" s="16">
        <f t="shared" si="139"/>
        <v>1289.4487432382523</v>
      </c>
      <c r="R163" s="16">
        <f t="shared" si="140"/>
        <v>709.60104224845509</v>
      </c>
      <c r="S163" s="14">
        <f t="shared" si="141"/>
        <v>1.326097263073811</v>
      </c>
      <c r="T163" s="72">
        <f t="shared" si="134"/>
        <v>0.79259646464068056</v>
      </c>
      <c r="AC163" s="16">
        <f t="shared" si="142"/>
        <v>1289.4487432382523</v>
      </c>
      <c r="AD163" s="3">
        <f t="shared" si="143"/>
        <v>1.1676561687318809</v>
      </c>
      <c r="AE163" s="3">
        <f t="shared" si="144"/>
        <v>0</v>
      </c>
      <c r="AF163" s="3">
        <f t="shared" si="145"/>
        <v>1</v>
      </c>
      <c r="AG163" s="3">
        <f t="shared" si="146"/>
        <v>0</v>
      </c>
      <c r="AH163" s="3">
        <f t="shared" si="147"/>
        <v>1</v>
      </c>
      <c r="AI163" s="15">
        <f t="shared" si="148"/>
        <v>0.5503134932423922</v>
      </c>
      <c r="AJ163" s="14">
        <f t="shared" si="130"/>
        <v>6.4765166608796534</v>
      </c>
    </row>
    <row r="164" spans="1:36">
      <c r="A164" s="4" t="s">
        <v>199</v>
      </c>
      <c r="I164" s="1"/>
      <c r="J164" s="15"/>
      <c r="K164" s="29"/>
      <c r="L164" s="68"/>
      <c r="N164" s="3"/>
      <c r="O164" s="3"/>
      <c r="P164" s="28"/>
      <c r="Q164" s="16"/>
      <c r="R164" s="16"/>
      <c r="S164" s="14"/>
      <c r="T164" s="72"/>
      <c r="AC164" s="16"/>
      <c r="AD164" s="3"/>
      <c r="AE164" s="3"/>
      <c r="AF164" s="3"/>
      <c r="AG164" s="3"/>
      <c r="AH164" s="3"/>
      <c r="AI164" s="15"/>
      <c r="AJ164" s="14"/>
    </row>
    <row r="165" spans="1:36">
      <c r="A165" s="4" t="s">
        <v>200</v>
      </c>
      <c r="B165" s="3">
        <v>114</v>
      </c>
      <c r="C165" s="14">
        <v>1.79</v>
      </c>
      <c r="D165" s="3">
        <v>266</v>
      </c>
      <c r="E165" s="3">
        <v>184</v>
      </c>
      <c r="F165" s="1">
        <v>37</v>
      </c>
      <c r="G165" s="1">
        <v>24</v>
      </c>
      <c r="H165" s="3">
        <v>850</v>
      </c>
      <c r="I165" s="1">
        <f t="shared" si="135"/>
        <v>7.4561403508771926</v>
      </c>
      <c r="J165" s="15">
        <f t="shared" si="136"/>
        <v>0.3652233244656915</v>
      </c>
      <c r="K165" s="29">
        <f t="shared" si="131"/>
        <v>63.687150837988824</v>
      </c>
      <c r="L165" s="68">
        <f t="shared" si="132"/>
        <v>0.80098260628392559</v>
      </c>
      <c r="M165" s="3">
        <v>515</v>
      </c>
      <c r="N165" s="3">
        <f t="shared" si="137"/>
        <v>469</v>
      </c>
      <c r="O165" s="3">
        <f t="shared" si="138"/>
        <v>549</v>
      </c>
      <c r="P165" s="28">
        <f t="shared" si="133"/>
        <v>522.16097681625786</v>
      </c>
      <c r="Q165" s="16">
        <f t="shared" si="139"/>
        <v>527.41866326596551</v>
      </c>
      <c r="R165" s="16">
        <f t="shared" si="140"/>
        <v>507.22946154740845</v>
      </c>
      <c r="S165" s="14">
        <f t="shared" si="141"/>
        <v>1.0153195723862054</v>
      </c>
      <c r="T165" s="72">
        <f t="shared" si="134"/>
        <v>0.32144871244280637</v>
      </c>
      <c r="AC165" s="16">
        <f t="shared" si="142"/>
        <v>522.16097681625786</v>
      </c>
      <c r="AD165" s="3">
        <f t="shared" si="143"/>
        <v>0.36439943329299168</v>
      </c>
      <c r="AE165" s="3">
        <f t="shared" si="144"/>
        <v>0.41598858281196316</v>
      </c>
      <c r="AF165" s="3">
        <f t="shared" si="145"/>
        <v>0.93219971664649581</v>
      </c>
      <c r="AG165" s="3">
        <f t="shared" si="146"/>
        <v>0.41598858281196316</v>
      </c>
      <c r="AH165" s="3">
        <f t="shared" si="147"/>
        <v>0.93219971664649581</v>
      </c>
      <c r="AI165" s="15">
        <f t="shared" si="148"/>
        <v>0.96172072942292508</v>
      </c>
      <c r="AJ165" s="14">
        <f t="shared" si="130"/>
        <v>0.41598858281196316</v>
      </c>
    </row>
    <row r="166" spans="1:36">
      <c r="A166" s="4" t="s">
        <v>201</v>
      </c>
      <c r="B166" s="3">
        <v>114</v>
      </c>
      <c r="C166" s="14">
        <v>3.35</v>
      </c>
      <c r="D166" s="3">
        <v>291</v>
      </c>
      <c r="E166" s="3">
        <v>186</v>
      </c>
      <c r="F166" s="1">
        <v>37</v>
      </c>
      <c r="G166" s="1">
        <v>24</v>
      </c>
      <c r="H166" s="3">
        <v>850</v>
      </c>
      <c r="I166" s="1">
        <f t="shared" si="135"/>
        <v>7.4561403508771926</v>
      </c>
      <c r="J166" s="15">
        <f t="shared" si="136"/>
        <v>0.34085201789300307</v>
      </c>
      <c r="K166" s="29">
        <f t="shared" si="131"/>
        <v>34.029850746268657</v>
      </c>
      <c r="L166" s="68">
        <f t="shared" si="132"/>
        <v>0.46821213083518576</v>
      </c>
      <c r="M166" s="3">
        <v>785</v>
      </c>
      <c r="N166" s="3">
        <f t="shared" si="137"/>
        <v>623</v>
      </c>
      <c r="O166" s="3">
        <f t="shared" si="138"/>
        <v>777</v>
      </c>
      <c r="P166" s="28">
        <f t="shared" si="133"/>
        <v>673.44777622215179</v>
      </c>
      <c r="Q166" s="16">
        <f t="shared" si="139"/>
        <v>690.6729708083152</v>
      </c>
      <c r="R166" s="16">
        <f t="shared" si="140"/>
        <v>668.39803469584706</v>
      </c>
      <c r="S166" s="14">
        <f t="shared" si="141"/>
        <v>1.1744498925063602</v>
      </c>
      <c r="T166" s="72">
        <f t="shared" si="134"/>
        <v>0.50319366374426122</v>
      </c>
      <c r="AC166" s="16">
        <f t="shared" si="142"/>
        <v>673.4477762221519</v>
      </c>
      <c r="AD166" s="3">
        <f t="shared" si="143"/>
        <v>0.34038837349695666</v>
      </c>
      <c r="AE166" s="3">
        <f t="shared" si="144"/>
        <v>0.57250725210866404</v>
      </c>
      <c r="AF166" s="3">
        <f t="shared" si="145"/>
        <v>0.9201941867484783</v>
      </c>
      <c r="AG166" s="3">
        <f t="shared" si="146"/>
        <v>0.57250725210866404</v>
      </c>
      <c r="AH166" s="3">
        <f t="shared" si="147"/>
        <v>0.9201941867484783</v>
      </c>
      <c r="AI166" s="15">
        <f t="shared" si="148"/>
        <v>0.96774893900017678</v>
      </c>
      <c r="AJ166" s="14">
        <f t="shared" si="130"/>
        <v>0.57250725210866404</v>
      </c>
    </row>
    <row r="167" spans="1:36">
      <c r="A167" s="4" t="s">
        <v>202</v>
      </c>
      <c r="B167" s="3">
        <v>114</v>
      </c>
      <c r="C167" s="14">
        <v>4.4400000000000004</v>
      </c>
      <c r="D167" s="3">
        <v>332</v>
      </c>
      <c r="E167" s="3">
        <v>200</v>
      </c>
      <c r="F167" s="1">
        <v>37</v>
      </c>
      <c r="G167" s="1">
        <v>24</v>
      </c>
      <c r="H167" s="3">
        <v>850</v>
      </c>
      <c r="I167" s="1">
        <f t="shared" si="135"/>
        <v>7.4561403508771926</v>
      </c>
      <c r="J167" s="15">
        <f t="shared" si="136"/>
        <v>0.33371401775359016</v>
      </c>
      <c r="K167" s="29">
        <f t="shared" si="131"/>
        <v>25.675675675675674</v>
      </c>
      <c r="L167" s="68">
        <f t="shared" si="132"/>
        <v>0.40304133921155194</v>
      </c>
      <c r="M167" s="3">
        <v>902</v>
      </c>
      <c r="N167" s="3">
        <f t="shared" si="137"/>
        <v>780</v>
      </c>
      <c r="O167" s="3">
        <f t="shared" si="138"/>
        <v>1003</v>
      </c>
      <c r="P167" s="28">
        <f t="shared" si="133"/>
        <v>828.48412646452425</v>
      </c>
      <c r="Q167" s="16">
        <f t="shared" si="139"/>
        <v>856.00019870463348</v>
      </c>
      <c r="R167" s="16">
        <f t="shared" si="140"/>
        <v>829.87685988607689</v>
      </c>
      <c r="S167" s="14">
        <f t="shared" si="141"/>
        <v>1.0869082433794142</v>
      </c>
      <c r="T167" s="72">
        <f t="shared" si="134"/>
        <v>0.61240504283174402</v>
      </c>
      <c r="AC167" s="16">
        <f t="shared" si="142"/>
        <v>828.48412646452437</v>
      </c>
      <c r="AD167" s="3">
        <f t="shared" si="143"/>
        <v>0.33338801363846671</v>
      </c>
      <c r="AE167" s="3">
        <f t="shared" si="144"/>
        <v>0.62183039753100799</v>
      </c>
      <c r="AF167" s="3">
        <f t="shared" si="145"/>
        <v>0.9166940068192333</v>
      </c>
      <c r="AG167" s="3">
        <f t="shared" si="146"/>
        <v>0.62183039753100799</v>
      </c>
      <c r="AH167" s="3">
        <f t="shared" si="147"/>
        <v>0.9166940068192333</v>
      </c>
      <c r="AI167" s="15">
        <f t="shared" si="148"/>
        <v>0.96948208790361445</v>
      </c>
      <c r="AJ167" s="14">
        <f t="shared" si="130"/>
        <v>0.62183039753100799</v>
      </c>
    </row>
    <row r="168" spans="1:36">
      <c r="A168" s="4" t="s">
        <v>203</v>
      </c>
      <c r="B168" s="3">
        <v>114</v>
      </c>
      <c r="C168" s="14">
        <v>6</v>
      </c>
      <c r="D168" s="3">
        <v>486</v>
      </c>
      <c r="E168" s="3">
        <v>215</v>
      </c>
      <c r="F168" s="1">
        <v>37</v>
      </c>
      <c r="G168" s="1">
        <v>24</v>
      </c>
      <c r="H168" s="3">
        <v>850</v>
      </c>
      <c r="I168" s="1">
        <f t="shared" si="135"/>
        <v>7.4561403508771926</v>
      </c>
      <c r="J168" s="15">
        <f t="shared" si="136"/>
        <v>0.36348890669729789</v>
      </c>
      <c r="K168" s="29">
        <f t="shared" si="131"/>
        <v>19</v>
      </c>
      <c r="L168" s="68">
        <f t="shared" si="132"/>
        <v>0.43659574468085105</v>
      </c>
      <c r="M168" s="3">
        <v>1334</v>
      </c>
      <c r="N168" s="3">
        <f t="shared" si="137"/>
        <v>1246</v>
      </c>
      <c r="O168" s="3">
        <f t="shared" si="138"/>
        <v>1659</v>
      </c>
      <c r="P168" s="28">
        <f t="shared" si="133"/>
        <v>1291.7129434132473</v>
      </c>
      <c r="Q168" s="16">
        <f t="shared" si="139"/>
        <v>1312.4846137471995</v>
      </c>
      <c r="R168" s="16">
        <f t="shared" si="140"/>
        <v>1262.814559820564</v>
      </c>
      <c r="S168" s="14">
        <f t="shared" si="141"/>
        <v>1.0563704620174406</v>
      </c>
      <c r="T168" s="72">
        <f t="shared" si="134"/>
        <v>0.76594068074860444</v>
      </c>
      <c r="AC168" s="16">
        <f t="shared" si="142"/>
        <v>1291.7129434132473</v>
      </c>
      <c r="AD168" s="3">
        <f t="shared" si="143"/>
        <v>0.36324926753932268</v>
      </c>
      <c r="AE168" s="3">
        <f t="shared" si="144"/>
        <v>0.42303906677605596</v>
      </c>
      <c r="AF168" s="3">
        <f t="shared" si="145"/>
        <v>0.93162463376966131</v>
      </c>
      <c r="AG168" s="3">
        <f t="shared" si="146"/>
        <v>0.42303906677605596</v>
      </c>
      <c r="AH168" s="3">
        <f t="shared" si="147"/>
        <v>0.93162463376966131</v>
      </c>
      <c r="AI168" s="15">
        <f t="shared" si="148"/>
        <v>0.96215570574589415</v>
      </c>
      <c r="AJ168" s="14">
        <f t="shared" si="130"/>
        <v>0.42303906677605596</v>
      </c>
    </row>
    <row r="169" spans="1:36">
      <c r="A169" s="4" t="s">
        <v>204</v>
      </c>
      <c r="B169" s="3">
        <v>114</v>
      </c>
      <c r="C169" s="14">
        <v>5.91</v>
      </c>
      <c r="D169" s="3">
        <v>486</v>
      </c>
      <c r="E169" s="3">
        <v>215</v>
      </c>
      <c r="F169" s="1">
        <v>25</v>
      </c>
      <c r="G169" s="1">
        <v>22</v>
      </c>
      <c r="H169" s="3">
        <v>1250</v>
      </c>
      <c r="I169" s="1">
        <f t="shared" si="135"/>
        <v>10.964912280701755</v>
      </c>
      <c r="J169" s="15">
        <f t="shared" si="136"/>
        <v>0.51601377303346374</v>
      </c>
      <c r="K169" s="29">
        <f t="shared" si="131"/>
        <v>19.289340101522843</v>
      </c>
      <c r="L169" s="68">
        <f t="shared" si="132"/>
        <v>0.44324441084350363</v>
      </c>
      <c r="M169" s="3">
        <v>1177</v>
      </c>
      <c r="N169" s="3">
        <f t="shared" si="137"/>
        <v>1150</v>
      </c>
      <c r="O169" s="3">
        <f t="shared" si="138"/>
        <v>1557</v>
      </c>
      <c r="P169" s="28">
        <f t="shared" si="133"/>
        <v>1180.3506652101355</v>
      </c>
      <c r="Q169" s="16">
        <f t="shared" si="139"/>
        <v>1180.3506652101355</v>
      </c>
      <c r="R169" s="16">
        <f t="shared" si="140"/>
        <v>1085.0105010150776</v>
      </c>
      <c r="S169" s="14">
        <f t="shared" si="141"/>
        <v>1.0847821278216774</v>
      </c>
      <c r="T169" s="72">
        <f t="shared" si="134"/>
        <v>0.82631966920636191</v>
      </c>
      <c r="AC169" s="16">
        <f t="shared" si="142"/>
        <v>1180.3506652101355</v>
      </c>
      <c r="AD169" s="3">
        <f t="shared" si="143"/>
        <v>0.51569348518216029</v>
      </c>
      <c r="AE169" s="3">
        <f t="shared" si="144"/>
        <v>0</v>
      </c>
      <c r="AF169" s="3">
        <f t="shared" si="145"/>
        <v>1</v>
      </c>
      <c r="AG169" s="3">
        <f t="shared" si="146"/>
        <v>0</v>
      </c>
      <c r="AH169" s="3">
        <f t="shared" si="147"/>
        <v>1</v>
      </c>
      <c r="AI169" s="15">
        <f t="shared" si="148"/>
        <v>0.91922725423458407</v>
      </c>
      <c r="AJ169" s="14">
        <f t="shared" si="130"/>
        <v>0</v>
      </c>
    </row>
    <row r="170" spans="1:36">
      <c r="A170" s="4" t="s">
        <v>205</v>
      </c>
      <c r="B170" s="3">
        <v>114</v>
      </c>
      <c r="C170" s="14">
        <v>1.93</v>
      </c>
      <c r="D170" s="3">
        <v>266</v>
      </c>
      <c r="E170" s="3">
        <v>184</v>
      </c>
      <c r="F170" s="1">
        <v>33</v>
      </c>
      <c r="G170" s="1">
        <v>21</v>
      </c>
      <c r="H170" s="3">
        <v>1750</v>
      </c>
      <c r="I170" s="1">
        <f t="shared" si="135"/>
        <v>15.350877192982455</v>
      </c>
      <c r="J170" s="15">
        <f t="shared" si="136"/>
        <v>0.73264302306782281</v>
      </c>
      <c r="K170" s="29">
        <f t="shared" si="131"/>
        <v>59.067357512953372</v>
      </c>
      <c r="L170" s="68">
        <f t="shared" si="132"/>
        <v>0.7428802410612575</v>
      </c>
      <c r="M170" s="3">
        <v>461</v>
      </c>
      <c r="N170" s="3">
        <f t="shared" si="137"/>
        <v>448</v>
      </c>
      <c r="O170" s="3">
        <f t="shared" si="138"/>
        <v>534</v>
      </c>
      <c r="P170" s="28">
        <f t="shared" si="133"/>
        <v>495.15822517995718</v>
      </c>
      <c r="Q170" s="16">
        <f t="shared" si="139"/>
        <v>495.15822517995718</v>
      </c>
      <c r="R170" s="16">
        <f t="shared" si="140"/>
        <v>411.91241800890884</v>
      </c>
      <c r="S170" s="14">
        <f t="shared" si="141"/>
        <v>1.1191699493508096</v>
      </c>
      <c r="T170" s="72">
        <f t="shared" si="134"/>
        <v>0.36503473567637151</v>
      </c>
      <c r="AC170" s="16">
        <f t="shared" si="142"/>
        <v>495.15822517995718</v>
      </c>
      <c r="AD170" s="3">
        <f t="shared" si="143"/>
        <v>0.73120923063141108</v>
      </c>
      <c r="AE170" s="3">
        <f t="shared" si="144"/>
        <v>0</v>
      </c>
      <c r="AF170" s="3">
        <f t="shared" si="145"/>
        <v>1</v>
      </c>
      <c r="AG170" s="3">
        <f t="shared" si="146"/>
        <v>0</v>
      </c>
      <c r="AH170" s="3">
        <f t="shared" si="147"/>
        <v>1</v>
      </c>
      <c r="AI170" s="15">
        <f t="shared" si="148"/>
        <v>0.83188039107944933</v>
      </c>
      <c r="AJ170" s="14">
        <f t="shared" si="130"/>
        <v>0.46196719564875721</v>
      </c>
    </row>
    <row r="171" spans="1:36">
      <c r="A171" s="4" t="s">
        <v>206</v>
      </c>
      <c r="B171" s="3">
        <v>114</v>
      </c>
      <c r="C171" s="14">
        <v>3.32</v>
      </c>
      <c r="D171" s="3">
        <v>291</v>
      </c>
      <c r="E171" s="3">
        <v>186</v>
      </c>
      <c r="F171" s="1">
        <v>30</v>
      </c>
      <c r="G171" s="1">
        <v>20</v>
      </c>
      <c r="H171" s="3">
        <v>1750</v>
      </c>
      <c r="I171" s="1">
        <f t="shared" si="135"/>
        <v>15.350877192982455</v>
      </c>
      <c r="J171" s="15">
        <f t="shared" si="136"/>
        <v>0.68108414889555391</v>
      </c>
      <c r="K171" s="29">
        <f t="shared" si="131"/>
        <v>34.337349397590366</v>
      </c>
      <c r="L171" s="68">
        <f t="shared" si="132"/>
        <v>0.47244296334273267</v>
      </c>
      <c r="M171" s="3">
        <v>628</v>
      </c>
      <c r="N171" s="3">
        <f t="shared" si="137"/>
        <v>567</v>
      </c>
      <c r="O171" s="3">
        <f t="shared" si="138"/>
        <v>720</v>
      </c>
      <c r="P171" s="28">
        <f t="shared" si="133"/>
        <v>607.5099831751545</v>
      </c>
      <c r="Q171" s="16">
        <f t="shared" si="139"/>
        <v>607.50998317515462</v>
      </c>
      <c r="R171" s="16">
        <f t="shared" si="140"/>
        <v>520.29751384938572</v>
      </c>
      <c r="S171" s="14">
        <f t="shared" si="141"/>
        <v>1.2070017312859804</v>
      </c>
      <c r="T171" s="72">
        <f t="shared" si="134"/>
        <v>0.55296376921081025</v>
      </c>
      <c r="AC171" s="16">
        <f t="shared" si="142"/>
        <v>607.50998317515462</v>
      </c>
      <c r="AD171" s="3">
        <f t="shared" si="143"/>
        <v>0.6802759743775334</v>
      </c>
      <c r="AE171" s="3">
        <f t="shared" si="144"/>
        <v>0</v>
      </c>
      <c r="AF171" s="3">
        <f t="shared" si="145"/>
        <v>1</v>
      </c>
      <c r="AG171" s="3">
        <f t="shared" si="146"/>
        <v>0</v>
      </c>
      <c r="AH171" s="3">
        <f t="shared" si="147"/>
        <v>1</v>
      </c>
      <c r="AI171" s="15">
        <f t="shared" si="148"/>
        <v>0.85644273881730726</v>
      </c>
      <c r="AJ171" s="14">
        <f t="shared" si="130"/>
        <v>0.18207629637577494</v>
      </c>
    </row>
    <row r="172" spans="1:36">
      <c r="A172" s="4" t="s">
        <v>207</v>
      </c>
      <c r="B172" s="3">
        <v>114</v>
      </c>
      <c r="C172" s="14">
        <v>5.94</v>
      </c>
      <c r="D172" s="3">
        <v>486</v>
      </c>
      <c r="E172" s="3">
        <v>215</v>
      </c>
      <c r="F172" s="1">
        <v>37</v>
      </c>
      <c r="G172" s="1">
        <v>24</v>
      </c>
      <c r="H172" s="3">
        <v>1750</v>
      </c>
      <c r="I172" s="1">
        <f t="shared" si="135"/>
        <v>15.350877192982455</v>
      </c>
      <c r="J172" s="15">
        <f t="shared" si="136"/>
        <v>0.7484876026406545</v>
      </c>
      <c r="K172" s="29">
        <f t="shared" si="131"/>
        <v>19.19191919191919</v>
      </c>
      <c r="L172" s="68">
        <f t="shared" si="132"/>
        <v>0.44100580270793033</v>
      </c>
      <c r="M172" s="3">
        <v>1138</v>
      </c>
      <c r="N172" s="3">
        <f t="shared" si="137"/>
        <v>1238</v>
      </c>
      <c r="O172" s="3">
        <f t="shared" si="138"/>
        <v>1647</v>
      </c>
      <c r="P172" s="28">
        <f t="shared" si="133"/>
        <v>1283.0751457219353</v>
      </c>
      <c r="Q172" s="16">
        <f t="shared" si="139"/>
        <v>1283.0751457219353</v>
      </c>
      <c r="R172" s="16">
        <f t="shared" si="140"/>
        <v>1056.9850725278664</v>
      </c>
      <c r="S172" s="14">
        <f t="shared" si="141"/>
        <v>1.0766471822335011</v>
      </c>
      <c r="T172" s="72">
        <f t="shared" si="134"/>
        <v>0.7638102071304429</v>
      </c>
      <c r="AC172" s="16">
        <f t="shared" si="142"/>
        <v>1283.0751457219353</v>
      </c>
      <c r="AD172" s="3">
        <f t="shared" si="143"/>
        <v>0.74798831447879222</v>
      </c>
      <c r="AE172" s="3">
        <f t="shared" si="144"/>
        <v>0</v>
      </c>
      <c r="AF172" s="3">
        <f t="shared" si="145"/>
        <v>1</v>
      </c>
      <c r="AG172" s="3">
        <f t="shared" si="146"/>
        <v>0</v>
      </c>
      <c r="AH172" s="3">
        <f t="shared" si="147"/>
        <v>1</v>
      </c>
      <c r="AI172" s="15">
        <f t="shared" si="148"/>
        <v>0.8237904662498492</v>
      </c>
      <c r="AJ172" s="14">
        <f t="shared" si="130"/>
        <v>0.57348699828836303</v>
      </c>
    </row>
    <row r="173" spans="1:36">
      <c r="A173" s="4" t="s">
        <v>208</v>
      </c>
      <c r="B173" s="3">
        <v>114</v>
      </c>
      <c r="C173" s="14">
        <v>1.78</v>
      </c>
      <c r="D173" s="3">
        <v>266</v>
      </c>
      <c r="E173" s="3">
        <v>184</v>
      </c>
      <c r="F173" s="1">
        <v>28</v>
      </c>
      <c r="G173" s="1">
        <v>22</v>
      </c>
      <c r="H173" s="3">
        <v>2250</v>
      </c>
      <c r="I173" s="1">
        <f t="shared" si="135"/>
        <v>19.736842105263158</v>
      </c>
      <c r="J173" s="15">
        <f t="shared" si="136"/>
        <v>0.89763947998516358</v>
      </c>
      <c r="K173" s="29">
        <f t="shared" si="131"/>
        <v>64.044943820224717</v>
      </c>
      <c r="L173" s="68">
        <f t="shared" si="132"/>
        <v>0.80548250856641956</v>
      </c>
      <c r="M173" s="3">
        <v>373</v>
      </c>
      <c r="N173" s="3">
        <f t="shared" si="137"/>
        <v>395</v>
      </c>
      <c r="O173" s="3">
        <f t="shared" si="138"/>
        <v>474</v>
      </c>
      <c r="P173" s="28">
        <f t="shared" si="133"/>
        <v>435.15104874883878</v>
      </c>
      <c r="Q173" s="16">
        <f t="shared" si="139"/>
        <v>435.15104874883878</v>
      </c>
      <c r="R173" s="16">
        <f t="shared" si="140"/>
        <v>320.05041900117288</v>
      </c>
      <c r="S173" s="14">
        <f t="shared" si="141"/>
        <v>1.1654413737812763</v>
      </c>
      <c r="T173" s="72">
        <f t="shared" si="134"/>
        <v>0.38360277609647403</v>
      </c>
      <c r="AC173" s="16">
        <f t="shared" si="142"/>
        <v>435.15104874883878</v>
      </c>
      <c r="AD173" s="3">
        <f t="shared" si="143"/>
        <v>0.895717546411679</v>
      </c>
      <c r="AE173" s="3">
        <f t="shared" si="144"/>
        <v>0</v>
      </c>
      <c r="AF173" s="3">
        <f t="shared" si="145"/>
        <v>1</v>
      </c>
      <c r="AG173" s="3">
        <f t="shared" si="146"/>
        <v>0</v>
      </c>
      <c r="AH173" s="3">
        <f t="shared" si="147"/>
        <v>1</v>
      </c>
      <c r="AI173" s="15">
        <f t="shared" si="148"/>
        <v>0.73549269827429542</v>
      </c>
      <c r="AJ173" s="14">
        <f t="shared" si="130"/>
        <v>1.9684940815298297</v>
      </c>
    </row>
    <row r="174" spans="1:36">
      <c r="A174" s="4" t="s">
        <v>209</v>
      </c>
      <c r="B174" s="3">
        <v>114</v>
      </c>
      <c r="C174" s="14">
        <v>3.31</v>
      </c>
      <c r="D174" s="3">
        <v>291</v>
      </c>
      <c r="E174" s="3">
        <v>186</v>
      </c>
      <c r="F174" s="1">
        <v>24</v>
      </c>
      <c r="G174" s="1">
        <v>23</v>
      </c>
      <c r="H174" s="3">
        <v>2320</v>
      </c>
      <c r="I174" s="1">
        <f t="shared" si="135"/>
        <v>20.350877192982455</v>
      </c>
      <c r="J174" s="15">
        <f t="shared" si="136"/>
        <v>0.84974068535570058</v>
      </c>
      <c r="K174" s="29">
        <f t="shared" si="131"/>
        <v>34.44108761329305</v>
      </c>
      <c r="L174" s="68">
        <f t="shared" si="132"/>
        <v>0.47387028347367738</v>
      </c>
      <c r="M174" s="3">
        <v>535</v>
      </c>
      <c r="N174" s="3">
        <f t="shared" si="137"/>
        <v>520</v>
      </c>
      <c r="O174" s="3">
        <f t="shared" si="138"/>
        <v>672</v>
      </c>
      <c r="P174" s="28">
        <f t="shared" si="133"/>
        <v>552.29356338148307</v>
      </c>
      <c r="Q174" s="16">
        <f t="shared" si="139"/>
        <v>552.29356338148307</v>
      </c>
      <c r="R174" s="16">
        <f t="shared" si="140"/>
        <v>423.09939961958594</v>
      </c>
      <c r="S174" s="14">
        <f t="shared" si="141"/>
        <v>1.2644782774001224</v>
      </c>
      <c r="T174" s="72">
        <f t="shared" si="134"/>
        <v>0.60646991397401651</v>
      </c>
      <c r="AC174" s="16">
        <f t="shared" si="142"/>
        <v>552.29356338148307</v>
      </c>
      <c r="AD174" s="3">
        <f t="shared" si="143"/>
        <v>0.8486104381558035</v>
      </c>
      <c r="AE174" s="3">
        <f t="shared" si="144"/>
        <v>0</v>
      </c>
      <c r="AF174" s="3">
        <f t="shared" si="145"/>
        <v>1</v>
      </c>
      <c r="AG174" s="3">
        <f t="shared" si="146"/>
        <v>0</v>
      </c>
      <c r="AH174" s="3">
        <f t="shared" si="147"/>
        <v>1</v>
      </c>
      <c r="AI174" s="15">
        <f t="shared" si="148"/>
        <v>0.76607700627381847</v>
      </c>
      <c r="AJ174" s="14">
        <f t="shared" si="130"/>
        <v>1.443081381816377</v>
      </c>
    </row>
    <row r="175" spans="1:36">
      <c r="A175" s="4" t="s">
        <v>210</v>
      </c>
      <c r="B175" s="3">
        <v>114</v>
      </c>
      <c r="C175" s="14">
        <v>6.14</v>
      </c>
      <c r="D175" s="3">
        <v>486</v>
      </c>
      <c r="E175" s="3">
        <v>215</v>
      </c>
      <c r="F175" s="1">
        <v>28</v>
      </c>
      <c r="G175" s="1">
        <v>22</v>
      </c>
      <c r="H175" s="3">
        <v>2250</v>
      </c>
      <c r="I175" s="1">
        <f t="shared" si="135"/>
        <v>19.736842105263158</v>
      </c>
      <c r="J175" s="15">
        <f t="shared" si="136"/>
        <v>0.93866264900726792</v>
      </c>
      <c r="K175" s="29">
        <f t="shared" si="131"/>
        <v>18.566775244299674</v>
      </c>
      <c r="L175" s="68">
        <f t="shared" si="132"/>
        <v>0.42664079284773715</v>
      </c>
      <c r="M175" s="3">
        <v>1000</v>
      </c>
      <c r="N175" s="3">
        <f t="shared" si="137"/>
        <v>1205</v>
      </c>
      <c r="O175" s="3">
        <f t="shared" si="138"/>
        <v>1624</v>
      </c>
      <c r="P175" s="28">
        <f t="shared" si="133"/>
        <v>1238.6899694731455</v>
      </c>
      <c r="Q175" s="16">
        <f t="shared" si="139"/>
        <v>1238.6899694731453</v>
      </c>
      <c r="R175" s="16">
        <f t="shared" si="140"/>
        <v>877.0288122991816</v>
      </c>
      <c r="S175" s="14">
        <f t="shared" si="141"/>
        <v>1.1402133954737956</v>
      </c>
      <c r="T175" s="72">
        <f t="shared" si="134"/>
        <v>0.81630472104988849</v>
      </c>
      <c r="AC175" s="16">
        <f t="shared" si="142"/>
        <v>1238.6899694731453</v>
      </c>
      <c r="AD175" s="3">
        <f t="shared" si="143"/>
        <v>0.93810576044254579</v>
      </c>
      <c r="AE175" s="3">
        <f t="shared" si="144"/>
        <v>0</v>
      </c>
      <c r="AF175" s="3">
        <f t="shared" si="145"/>
        <v>1</v>
      </c>
      <c r="AG175" s="3">
        <f t="shared" si="146"/>
        <v>0</v>
      </c>
      <c r="AH175" s="3">
        <f t="shared" si="147"/>
        <v>1</v>
      </c>
      <c r="AI175" s="15">
        <f t="shared" si="148"/>
        <v>0.70802931638512434</v>
      </c>
      <c r="AJ175" s="14">
        <f t="shared" si="130"/>
        <v>2.5057645339961834</v>
      </c>
    </row>
    <row r="176" spans="1:36">
      <c r="A176" s="4" t="s">
        <v>211</v>
      </c>
      <c r="B176" s="3">
        <v>114</v>
      </c>
      <c r="C176" s="14">
        <v>1.72</v>
      </c>
      <c r="D176" s="3">
        <v>266</v>
      </c>
      <c r="E176" s="3">
        <v>184</v>
      </c>
      <c r="F176" s="1">
        <v>36</v>
      </c>
      <c r="G176" s="1">
        <v>21</v>
      </c>
      <c r="H176" s="3">
        <v>2750</v>
      </c>
      <c r="I176" s="1">
        <f t="shared" si="135"/>
        <v>24.12280701754386</v>
      </c>
      <c r="J176" s="15">
        <f t="shared" si="136"/>
        <v>1.2057037246931337</v>
      </c>
      <c r="K176" s="29">
        <f t="shared" si="131"/>
        <v>66.279069767441868</v>
      </c>
      <c r="L176" s="68">
        <f t="shared" si="132"/>
        <v>0.83358073560943435</v>
      </c>
      <c r="M176" s="3">
        <v>353</v>
      </c>
      <c r="N176" s="3">
        <f t="shared" si="137"/>
        <v>455</v>
      </c>
      <c r="O176" s="3">
        <f t="shared" si="138"/>
        <v>532</v>
      </c>
      <c r="P176" s="28">
        <f t="shared" si="133"/>
        <v>506.99640509066307</v>
      </c>
      <c r="Q176" s="16">
        <f t="shared" si="139"/>
        <v>506.99640509066307</v>
      </c>
      <c r="R176" s="16">
        <f t="shared" si="140"/>
        <v>266.88661939302466</v>
      </c>
      <c r="S176" s="14">
        <f t="shared" si="141"/>
        <v>1.3226590407672794</v>
      </c>
      <c r="T176" s="72">
        <f t="shared" si="134"/>
        <v>0.31831527547117283</v>
      </c>
      <c r="AC176" s="16">
        <f t="shared" si="142"/>
        <v>506.99640509066307</v>
      </c>
      <c r="AD176" s="3">
        <f t="shared" si="143"/>
        <v>1.2031381719729133</v>
      </c>
      <c r="AE176" s="3">
        <f t="shared" si="144"/>
        <v>0</v>
      </c>
      <c r="AF176" s="3">
        <f t="shared" si="145"/>
        <v>1</v>
      </c>
      <c r="AG176" s="3">
        <f t="shared" si="146"/>
        <v>0</v>
      </c>
      <c r="AH176" s="3">
        <f t="shared" si="147"/>
        <v>1</v>
      </c>
      <c r="AI176" s="15">
        <f t="shared" si="148"/>
        <v>0.52640732106433563</v>
      </c>
      <c r="AJ176" s="14">
        <f t="shared" si="130"/>
        <v>7.2501486530926051</v>
      </c>
    </row>
    <row r="177" spans="1:36">
      <c r="A177" s="4" t="s">
        <v>212</v>
      </c>
      <c r="B177" s="3">
        <v>114</v>
      </c>
      <c r="C177" s="14">
        <v>3.41</v>
      </c>
      <c r="D177" s="3">
        <v>291</v>
      </c>
      <c r="E177" s="3">
        <v>186</v>
      </c>
      <c r="F177" s="1">
        <v>36</v>
      </c>
      <c r="G177" s="1">
        <v>21</v>
      </c>
      <c r="H177" s="3">
        <v>2750</v>
      </c>
      <c r="I177" s="1">
        <f t="shared" si="135"/>
        <v>24.12280701754386</v>
      </c>
      <c r="J177" s="15">
        <f t="shared" si="136"/>
        <v>1.1081206263829915</v>
      </c>
      <c r="K177" s="29">
        <f t="shared" si="131"/>
        <v>33.431085043988269</v>
      </c>
      <c r="L177" s="68">
        <f t="shared" si="132"/>
        <v>0.45997379422224993</v>
      </c>
      <c r="M177" s="3">
        <v>569</v>
      </c>
      <c r="N177" s="3">
        <f t="shared" si="137"/>
        <v>621</v>
      </c>
      <c r="O177" s="3">
        <f t="shared" si="138"/>
        <v>777</v>
      </c>
      <c r="P177" s="28">
        <f t="shared" si="133"/>
        <v>669.55989666290463</v>
      </c>
      <c r="Q177" s="16">
        <f t="shared" si="139"/>
        <v>669.55989666290475</v>
      </c>
      <c r="R177" s="16">
        <f t="shared" si="140"/>
        <v>395.34935663162037</v>
      </c>
      <c r="S177" s="14">
        <f t="shared" si="141"/>
        <v>1.4392334032054193</v>
      </c>
      <c r="T177" s="72">
        <f t="shared" si="134"/>
        <v>0.51490091675601912</v>
      </c>
      <c r="AC177" s="16">
        <f t="shared" si="142"/>
        <v>669.55989666290475</v>
      </c>
      <c r="AD177" s="3">
        <f t="shared" si="143"/>
        <v>1.1067867923461567</v>
      </c>
      <c r="AE177" s="3">
        <f t="shared" si="144"/>
        <v>0</v>
      </c>
      <c r="AF177" s="3">
        <f t="shared" si="145"/>
        <v>1</v>
      </c>
      <c r="AG177" s="3">
        <f t="shared" si="146"/>
        <v>0</v>
      </c>
      <c r="AH177" s="3">
        <f t="shared" si="147"/>
        <v>1</v>
      </c>
      <c r="AI177" s="15">
        <f t="shared" si="148"/>
        <v>0.59046152346048009</v>
      </c>
      <c r="AJ177" s="14">
        <f t="shared" si="130"/>
        <v>5.2490534046983104</v>
      </c>
    </row>
    <row r="178" spans="1:36">
      <c r="A178" s="4" t="s">
        <v>213</v>
      </c>
      <c r="B178" s="3">
        <v>114</v>
      </c>
      <c r="C178" s="14">
        <v>4.49</v>
      </c>
      <c r="D178" s="3">
        <v>332</v>
      </c>
      <c r="E178" s="3">
        <v>200</v>
      </c>
      <c r="F178" s="1">
        <v>31</v>
      </c>
      <c r="G178" s="1">
        <v>20</v>
      </c>
      <c r="H178" s="3">
        <v>2750</v>
      </c>
      <c r="I178" s="1">
        <f t="shared" si="135"/>
        <v>24.12280701754386</v>
      </c>
      <c r="J178" s="15">
        <f t="shared" si="136"/>
        <v>1.0582053932719009</v>
      </c>
      <c r="K178" s="29">
        <f t="shared" si="131"/>
        <v>25.389755011135858</v>
      </c>
      <c r="L178" s="68">
        <f t="shared" si="132"/>
        <v>0.3985531283071917</v>
      </c>
      <c r="M178" s="3">
        <v>657</v>
      </c>
      <c r="N178" s="3">
        <f t="shared" si="137"/>
        <v>741</v>
      </c>
      <c r="O178" s="3">
        <f t="shared" si="138"/>
        <v>966</v>
      </c>
      <c r="P178" s="28">
        <f t="shared" si="133"/>
        <v>781.37902935377201</v>
      </c>
      <c r="Q178" s="16">
        <f t="shared" si="139"/>
        <v>781.37902935377213</v>
      </c>
      <c r="R178" s="16">
        <f t="shared" si="140"/>
        <v>488.28182135889654</v>
      </c>
      <c r="S178" s="14">
        <f t="shared" si="141"/>
        <v>1.3455344255322836</v>
      </c>
      <c r="T178" s="72">
        <f t="shared" si="134"/>
        <v>0.65633614956743891</v>
      </c>
      <c r="AC178" s="16">
        <f t="shared" si="142"/>
        <v>781.37902935377213</v>
      </c>
      <c r="AD178" s="3">
        <f t="shared" si="143"/>
        <v>1.0573310777122644</v>
      </c>
      <c r="AE178" s="3">
        <f t="shared" si="144"/>
        <v>0</v>
      </c>
      <c r="AF178" s="3">
        <f t="shared" si="145"/>
        <v>1</v>
      </c>
      <c r="AG178" s="3">
        <f t="shared" si="146"/>
        <v>0</v>
      </c>
      <c r="AH178" s="3">
        <f t="shared" si="147"/>
        <v>1</v>
      </c>
      <c r="AI178" s="15">
        <f t="shared" si="148"/>
        <v>0.6248975247809283</v>
      </c>
      <c r="AJ178" s="14">
        <f t="shared" si="130"/>
        <v>4.3445081965581434</v>
      </c>
    </row>
    <row r="179" spans="1:36">
      <c r="A179" s="4" t="s">
        <v>214</v>
      </c>
      <c r="B179" s="3">
        <v>114</v>
      </c>
      <c r="C179" s="14">
        <v>6.11</v>
      </c>
      <c r="D179" s="3">
        <v>486</v>
      </c>
      <c r="E179" s="3">
        <v>215</v>
      </c>
      <c r="F179" s="1">
        <v>33</v>
      </c>
      <c r="G179" s="1">
        <v>21</v>
      </c>
      <c r="H179" s="3">
        <v>2750</v>
      </c>
      <c r="I179" s="1">
        <f t="shared" si="135"/>
        <v>24.12280701754386</v>
      </c>
      <c r="J179" s="15">
        <f t="shared" si="136"/>
        <v>1.168506600809426</v>
      </c>
      <c r="K179" s="29">
        <f t="shared" si="131"/>
        <v>18.657937806873978</v>
      </c>
      <c r="L179" s="68">
        <f t="shared" si="132"/>
        <v>0.4287355921579552</v>
      </c>
      <c r="M179" s="3">
        <v>941</v>
      </c>
      <c r="N179" s="3">
        <f t="shared" si="137"/>
        <v>1235</v>
      </c>
      <c r="O179" s="3">
        <f t="shared" si="138"/>
        <v>1652</v>
      </c>
      <c r="P179" s="28">
        <f t="shared" si="133"/>
        <v>1274.9782407501814</v>
      </c>
      <c r="Q179" s="16">
        <f t="shared" si="139"/>
        <v>1274.9782407501816</v>
      </c>
      <c r="R179" s="16">
        <f t="shared" si="140"/>
        <v>701.47601738001754</v>
      </c>
      <c r="S179" s="14">
        <f t="shared" si="141"/>
        <v>1.3414571228173904</v>
      </c>
      <c r="T179" s="72">
        <f t="shared" si="134"/>
        <v>0.78941572334628674</v>
      </c>
      <c r="AC179" s="16">
        <f t="shared" si="142"/>
        <v>1274.9782407501816</v>
      </c>
      <c r="AD179" s="3">
        <f t="shared" si="143"/>
        <v>1.1678380606892345</v>
      </c>
      <c r="AE179" s="3">
        <f t="shared" si="144"/>
        <v>0</v>
      </c>
      <c r="AF179" s="3">
        <f t="shared" si="145"/>
        <v>1</v>
      </c>
      <c r="AG179" s="3">
        <f t="shared" si="146"/>
        <v>0</v>
      </c>
      <c r="AH179" s="3">
        <f t="shared" si="147"/>
        <v>1</v>
      </c>
      <c r="AI179" s="15">
        <f t="shared" si="148"/>
        <v>0.55018665806192713</v>
      </c>
      <c r="AJ179" s="14">
        <f t="shared" si="130"/>
        <v>6.4803733891538293</v>
      </c>
    </row>
    <row r="180" spans="1:36">
      <c r="A180" s="4" t="s">
        <v>215</v>
      </c>
      <c r="B180" s="4" t="s">
        <v>216</v>
      </c>
      <c r="C180" s="5" t="s">
        <v>217</v>
      </c>
      <c r="D180" s="4" t="s">
        <v>218</v>
      </c>
      <c r="I180" s="1"/>
      <c r="J180" s="15"/>
      <c r="K180" s="29"/>
      <c r="L180" s="68"/>
      <c r="N180" s="3"/>
      <c r="O180" s="3"/>
      <c r="P180" s="28"/>
      <c r="Q180" s="16"/>
      <c r="R180" s="16"/>
      <c r="S180" s="14"/>
      <c r="T180" s="72"/>
      <c r="AC180" s="16"/>
      <c r="AD180" s="3"/>
      <c r="AE180" s="3"/>
      <c r="AF180" s="3"/>
      <c r="AG180" s="3"/>
      <c r="AH180" s="3"/>
      <c r="AI180" s="15"/>
      <c r="AJ180" s="14"/>
    </row>
    <row r="181" spans="1:36">
      <c r="A181" s="4" t="s">
        <v>219</v>
      </c>
      <c r="B181" s="3">
        <v>114</v>
      </c>
      <c r="C181" s="14">
        <v>5.94</v>
      </c>
      <c r="D181" s="3">
        <v>486</v>
      </c>
      <c r="E181" s="3">
        <v>215</v>
      </c>
      <c r="F181" s="1">
        <v>25</v>
      </c>
      <c r="G181" s="1">
        <v>22</v>
      </c>
      <c r="H181" s="3">
        <v>1280</v>
      </c>
      <c r="I181" s="1">
        <f t="shared" si="135"/>
        <v>11.228070175438596</v>
      </c>
      <c r="J181" s="15">
        <f t="shared" si="136"/>
        <v>0.52843662586321938</v>
      </c>
      <c r="K181" s="29">
        <f t="shared" si="131"/>
        <v>19.19191919191919</v>
      </c>
      <c r="L181" s="68">
        <f t="shared" si="132"/>
        <v>0.44100580270793033</v>
      </c>
      <c r="M181" s="3">
        <v>1285</v>
      </c>
      <c r="N181" s="3">
        <f t="shared" si="137"/>
        <v>1154</v>
      </c>
      <c r="O181" s="3">
        <f t="shared" si="138"/>
        <v>1563</v>
      </c>
      <c r="P181" s="28">
        <f t="shared" si="133"/>
        <v>1184.7889015368085</v>
      </c>
      <c r="Q181" s="16">
        <f t="shared" si="139"/>
        <v>1184.7889015368085</v>
      </c>
      <c r="R181" s="16">
        <f t="shared" si="140"/>
        <v>1084.326124708668</v>
      </c>
      <c r="S181" s="14">
        <f t="shared" si="141"/>
        <v>1.1850678229718463</v>
      </c>
      <c r="T181" s="72">
        <f t="shared" si="134"/>
        <v>0.82717342435144992</v>
      </c>
      <c r="AC181" s="16">
        <f t="shared" si="142"/>
        <v>1184.7889015368085</v>
      </c>
      <c r="AD181" s="3">
        <f t="shared" si="143"/>
        <v>0.52811057338288603</v>
      </c>
      <c r="AE181" s="3">
        <f t="shared" si="144"/>
        <v>0</v>
      </c>
      <c r="AF181" s="3">
        <f t="shared" si="145"/>
        <v>1</v>
      </c>
      <c r="AG181" s="3">
        <f t="shared" si="146"/>
        <v>0</v>
      </c>
      <c r="AH181" s="3">
        <f t="shared" si="147"/>
        <v>1</v>
      </c>
      <c r="AI181" s="15">
        <f t="shared" si="148"/>
        <v>0.91520618002259413</v>
      </c>
      <c r="AJ181" s="14">
        <f t="shared" si="130"/>
        <v>0</v>
      </c>
    </row>
    <row r="182" spans="1:36">
      <c r="A182" s="4" t="s">
        <v>220</v>
      </c>
      <c r="B182" s="3">
        <v>114</v>
      </c>
      <c r="C182" s="14">
        <v>1.73</v>
      </c>
      <c r="D182" s="3">
        <v>266</v>
      </c>
      <c r="E182" s="3">
        <v>184</v>
      </c>
      <c r="F182" s="1">
        <v>36</v>
      </c>
      <c r="G182" s="1">
        <v>21</v>
      </c>
      <c r="H182" s="3">
        <v>2750</v>
      </c>
      <c r="I182" s="1">
        <f t="shared" si="135"/>
        <v>24.12280701754386</v>
      </c>
      <c r="J182" s="15">
        <f t="shared" si="136"/>
        <v>1.2046034441391733</v>
      </c>
      <c r="K182" s="29">
        <f t="shared" si="131"/>
        <v>65.895953757225428</v>
      </c>
      <c r="L182" s="68">
        <f t="shared" si="132"/>
        <v>0.82876234985446628</v>
      </c>
      <c r="M182" s="3">
        <v>383</v>
      </c>
      <c r="N182" s="3">
        <f t="shared" si="137"/>
        <v>456</v>
      </c>
      <c r="O182" s="3">
        <f t="shared" si="138"/>
        <v>533</v>
      </c>
      <c r="P182" s="28">
        <f t="shared" si="133"/>
        <v>507.79520214672777</v>
      </c>
      <c r="Q182" s="16">
        <f t="shared" si="139"/>
        <v>507.79520214672777</v>
      </c>
      <c r="R182" s="16">
        <f t="shared" si="140"/>
        <v>267.6578445739417</v>
      </c>
      <c r="S182" s="14">
        <f t="shared" si="141"/>
        <v>1.4309313467335889</v>
      </c>
      <c r="T182" s="72">
        <f t="shared" si="134"/>
        <v>0.31963383234747883</v>
      </c>
      <c r="AC182" s="16">
        <f t="shared" si="142"/>
        <v>507.79520214672777</v>
      </c>
      <c r="AD182" s="3">
        <f t="shared" si="143"/>
        <v>1.202050747857202</v>
      </c>
      <c r="AE182" s="3">
        <f t="shared" si="144"/>
        <v>0</v>
      </c>
      <c r="AF182" s="3">
        <f t="shared" si="145"/>
        <v>1</v>
      </c>
      <c r="AG182" s="3">
        <f t="shared" si="146"/>
        <v>0</v>
      </c>
      <c r="AH182" s="3">
        <f t="shared" si="147"/>
        <v>1</v>
      </c>
      <c r="AI182" s="15">
        <f t="shared" si="148"/>
        <v>0.52709801794582889</v>
      </c>
      <c r="AJ182" s="14">
        <f t="shared" si="130"/>
        <v>7.2258031718507603</v>
      </c>
    </row>
    <row r="183" spans="1:36">
      <c r="A183" s="4" t="s">
        <v>221</v>
      </c>
      <c r="B183" s="3">
        <v>114</v>
      </c>
      <c r="C183" s="14">
        <v>5.73</v>
      </c>
      <c r="D183" s="3">
        <v>486</v>
      </c>
      <c r="E183" s="3">
        <v>215</v>
      </c>
      <c r="F183" s="1">
        <v>33</v>
      </c>
      <c r="G183" s="1">
        <v>21</v>
      </c>
      <c r="H183" s="3">
        <v>2750</v>
      </c>
      <c r="I183" s="1">
        <f t="shared" si="135"/>
        <v>24.12280701754386</v>
      </c>
      <c r="J183" s="15">
        <f t="shared" si="136"/>
        <v>1.1695530626559547</v>
      </c>
      <c r="K183" s="29">
        <f t="shared" si="131"/>
        <v>19.895287958115183</v>
      </c>
      <c r="L183" s="68">
        <f t="shared" si="132"/>
        <v>0.4571683190375404</v>
      </c>
      <c r="M183" s="3">
        <v>824</v>
      </c>
      <c r="N183" s="3">
        <f t="shared" si="137"/>
        <v>1179</v>
      </c>
      <c r="O183" s="3">
        <f t="shared" si="138"/>
        <v>1577</v>
      </c>
      <c r="P183" s="28">
        <f t="shared" si="133"/>
        <v>1219.7307502910076</v>
      </c>
      <c r="Q183" s="16">
        <f t="shared" si="139"/>
        <v>1219.7307502910076</v>
      </c>
      <c r="R183" s="16">
        <f t="shared" si="140"/>
        <v>670.24937574302044</v>
      </c>
      <c r="S183" s="14">
        <f t="shared" si="141"/>
        <v>1.2293931629351176</v>
      </c>
      <c r="T183" s="72">
        <f t="shared" si="134"/>
        <v>0.77657772247240786</v>
      </c>
      <c r="AC183" s="16">
        <f t="shared" si="142"/>
        <v>1219.7307502910076</v>
      </c>
      <c r="AD183" s="3">
        <f t="shared" si="143"/>
        <v>1.1688312463953168</v>
      </c>
      <c r="AE183" s="3">
        <f t="shared" si="144"/>
        <v>0</v>
      </c>
      <c r="AF183" s="3">
        <f t="shared" si="145"/>
        <v>1</v>
      </c>
      <c r="AG183" s="3">
        <f t="shared" si="146"/>
        <v>0</v>
      </c>
      <c r="AH183" s="3">
        <f t="shared" si="147"/>
        <v>1</v>
      </c>
      <c r="AI183" s="15">
        <f t="shared" si="148"/>
        <v>0.54950600825888007</v>
      </c>
      <c r="AJ183" s="14">
        <f t="shared" si="130"/>
        <v>6.501452145037149</v>
      </c>
    </row>
    <row r="184" spans="1:36">
      <c r="I184" s="1"/>
      <c r="J184" s="15"/>
      <c r="K184" s="29"/>
      <c r="L184" s="68"/>
      <c r="N184" s="3"/>
      <c r="O184" s="3"/>
      <c r="P184" s="28"/>
      <c r="Q184" s="16"/>
      <c r="R184" s="16"/>
      <c r="S184" s="14"/>
      <c r="T184" s="72"/>
      <c r="AC184" s="16"/>
      <c r="AD184" s="3"/>
      <c r="AE184" s="3"/>
      <c r="AF184" s="3"/>
      <c r="AG184" s="3"/>
      <c r="AH184" s="3"/>
      <c r="AI184" s="15"/>
      <c r="AJ184" s="14"/>
    </row>
    <row r="185" spans="1:36">
      <c r="A185" s="73" t="s">
        <v>222</v>
      </c>
      <c r="B185" s="73" t="s">
        <v>223</v>
      </c>
      <c r="C185" s="22" t="s">
        <v>224</v>
      </c>
      <c r="D185" s="73">
        <v>1979</v>
      </c>
      <c r="E185" s="77" t="s">
        <v>225</v>
      </c>
      <c r="G185" s="25" t="s">
        <v>98</v>
      </c>
      <c r="I185" s="1"/>
      <c r="J185" s="15"/>
      <c r="K185" s="29"/>
      <c r="L185" s="68"/>
      <c r="N185" s="3"/>
      <c r="O185" s="3"/>
      <c r="P185" s="28"/>
      <c r="Q185" s="16"/>
      <c r="R185" s="16"/>
      <c r="S185" s="14"/>
      <c r="T185" s="72"/>
      <c r="AC185" s="16"/>
      <c r="AD185" s="3"/>
      <c r="AE185" s="3"/>
      <c r="AF185" s="3"/>
      <c r="AG185" s="3"/>
      <c r="AH185" s="3"/>
      <c r="AI185" s="15"/>
      <c r="AJ185" s="14"/>
    </row>
    <row r="186" spans="1:36">
      <c r="A186" s="4" t="s">
        <v>226</v>
      </c>
      <c r="B186" s="3">
        <v>215.9</v>
      </c>
      <c r="C186" s="14">
        <v>4.09</v>
      </c>
      <c r="D186" s="3">
        <v>292</v>
      </c>
      <c r="E186" s="3">
        <v>200</v>
      </c>
      <c r="F186" s="1">
        <v>22.9</v>
      </c>
      <c r="G186" s="1">
        <f t="shared" ref="G186:G196" si="149">22*((F186+8)/10)^0.3</f>
        <v>30.861016350600647</v>
      </c>
      <c r="H186" s="3">
        <v>2220</v>
      </c>
      <c r="I186" s="1">
        <f t="shared" si="135"/>
        <v>10.282538212135247</v>
      </c>
      <c r="J186" s="15">
        <f t="shared" si="136"/>
        <v>0.40743500389565807</v>
      </c>
      <c r="K186" s="29">
        <f t="shared" si="131"/>
        <v>52.787286063569688</v>
      </c>
      <c r="L186" s="68">
        <f t="shared" si="132"/>
        <v>0.72878900853722683</v>
      </c>
      <c r="M186" s="3">
        <v>1650</v>
      </c>
      <c r="N186" s="3">
        <f t="shared" si="137"/>
        <v>1454</v>
      </c>
      <c r="O186" s="3">
        <f t="shared" si="138"/>
        <v>1829</v>
      </c>
      <c r="P186" s="28">
        <f t="shared" si="133"/>
        <v>1570.7349012443608</v>
      </c>
      <c r="Q186" s="16">
        <f t="shared" si="139"/>
        <v>1568.9694144336281</v>
      </c>
      <c r="R186" s="16">
        <f t="shared" si="140"/>
        <v>1491.8048000550464</v>
      </c>
      <c r="S186" s="14">
        <f t="shared" si="141"/>
        <v>1.1060428280825456</v>
      </c>
      <c r="T186" s="72">
        <f t="shared" si="134"/>
        <v>0.50594067826856015</v>
      </c>
      <c r="AC186" s="16">
        <f t="shared" si="142"/>
        <v>1570.7349012443608</v>
      </c>
      <c r="AD186" s="3">
        <f t="shared" si="143"/>
        <v>0.40653724798217972</v>
      </c>
      <c r="AE186" s="3">
        <f t="shared" si="144"/>
        <v>0.18869399027738876</v>
      </c>
      <c r="AF186" s="3">
        <f t="shared" si="145"/>
        <v>0.95326862399108991</v>
      </c>
      <c r="AG186" s="3">
        <f t="shared" si="146"/>
        <v>0.18869399027738876</v>
      </c>
      <c r="AH186" s="3">
        <f t="shared" si="147"/>
        <v>0.95326862399108991</v>
      </c>
      <c r="AI186" s="15">
        <f t="shared" si="148"/>
        <v>0.95081828003228674</v>
      </c>
      <c r="AJ186" s="14">
        <f t="shared" si="130"/>
        <v>0.18869399027738876</v>
      </c>
    </row>
    <row r="187" spans="1:36">
      <c r="A187" s="4" t="s">
        <v>227</v>
      </c>
      <c r="B187" s="3">
        <v>215.9</v>
      </c>
      <c r="C187" s="14">
        <v>4.09</v>
      </c>
      <c r="D187" s="3">
        <v>292</v>
      </c>
      <c r="E187" s="3">
        <v>200</v>
      </c>
      <c r="F187" s="1">
        <v>30</v>
      </c>
      <c r="G187" s="1">
        <f t="shared" si="149"/>
        <v>32.836568031330792</v>
      </c>
      <c r="H187" s="3">
        <v>2220</v>
      </c>
      <c r="I187" s="1">
        <f t="shared" si="135"/>
        <v>10.282538212135247</v>
      </c>
      <c r="J187" s="15">
        <f t="shared" si="136"/>
        <v>0.43265810283488049</v>
      </c>
      <c r="K187" s="29">
        <f t="shared" si="131"/>
        <v>52.787286063569688</v>
      </c>
      <c r="L187" s="68">
        <f t="shared" si="132"/>
        <v>0.72878900853722683</v>
      </c>
      <c r="M187" s="3">
        <v>2264</v>
      </c>
      <c r="N187" s="3">
        <f t="shared" si="137"/>
        <v>1659</v>
      </c>
      <c r="O187" s="3">
        <f t="shared" si="138"/>
        <v>2033</v>
      </c>
      <c r="P187" s="28">
        <f t="shared" si="133"/>
        <v>1811.3400174667927</v>
      </c>
      <c r="Q187" s="16">
        <f t="shared" si="139"/>
        <v>1799.5369440609898</v>
      </c>
      <c r="R187" s="16">
        <f t="shared" si="140"/>
        <v>1698.7263499546264</v>
      </c>
      <c r="S187" s="14">
        <f t="shared" si="141"/>
        <v>1.3327632199621042</v>
      </c>
      <c r="T187" s="72">
        <f t="shared" si="134"/>
        <v>0.43873523118375035</v>
      </c>
      <c r="AC187" s="16">
        <f t="shared" si="142"/>
        <v>1811.3400174667927</v>
      </c>
      <c r="AD187" s="3">
        <f t="shared" si="143"/>
        <v>0.43166633456308773</v>
      </c>
      <c r="AE187" s="3">
        <f t="shared" si="144"/>
        <v>8.1881825300113675E-2</v>
      </c>
      <c r="AF187" s="3">
        <f t="shared" si="145"/>
        <v>0.96583316728154389</v>
      </c>
      <c r="AG187" s="3">
        <f t="shared" si="146"/>
        <v>8.1881825300113675E-2</v>
      </c>
      <c r="AH187" s="3">
        <f t="shared" si="147"/>
        <v>0.96583316728154389</v>
      </c>
      <c r="AI187" s="15">
        <f t="shared" si="148"/>
        <v>0.94397970297910883</v>
      </c>
      <c r="AJ187" s="14">
        <f t="shared" si="130"/>
        <v>8.1881825300113675E-2</v>
      </c>
    </row>
    <row r="188" spans="1:36">
      <c r="A188" s="4" t="s">
        <v>228</v>
      </c>
      <c r="B188" s="3">
        <v>215.9</v>
      </c>
      <c r="C188" s="14">
        <v>6</v>
      </c>
      <c r="D188" s="3">
        <v>392</v>
      </c>
      <c r="E188" s="3">
        <v>200</v>
      </c>
      <c r="F188" s="1">
        <v>22.9</v>
      </c>
      <c r="G188" s="1">
        <f t="shared" si="149"/>
        <v>30.861016350600647</v>
      </c>
      <c r="H188" s="3">
        <v>2220</v>
      </c>
      <c r="I188" s="1">
        <f t="shared" si="135"/>
        <v>10.282538212135247</v>
      </c>
      <c r="J188" s="15">
        <f t="shared" si="136"/>
        <v>0.44059084110990038</v>
      </c>
      <c r="K188" s="29">
        <f t="shared" si="131"/>
        <v>35.983333333333334</v>
      </c>
      <c r="L188" s="68">
        <f t="shared" si="132"/>
        <v>0.66692513790386132</v>
      </c>
      <c r="M188" s="3">
        <v>2442</v>
      </c>
      <c r="N188" s="3">
        <f t="shared" si="137"/>
        <v>2187</v>
      </c>
      <c r="O188" s="3">
        <f t="shared" si="138"/>
        <v>2896</v>
      </c>
      <c r="P188" s="28">
        <f t="shared" si="133"/>
        <v>2298.712383779116</v>
      </c>
      <c r="Q188" s="16">
        <f t="shared" si="139"/>
        <v>2270.4595701049202</v>
      </c>
      <c r="R188" s="16">
        <f t="shared" si="140"/>
        <v>2138.2572338128616</v>
      </c>
      <c r="S188" s="14">
        <f t="shared" si="141"/>
        <v>1.1420515555303492</v>
      </c>
      <c r="T188" s="72">
        <f t="shared" si="134"/>
        <v>0.67470665395692164</v>
      </c>
      <c r="AC188" s="16">
        <f t="shared" si="142"/>
        <v>2298.7123837791164</v>
      </c>
      <c r="AD188" s="3">
        <f t="shared" si="143"/>
        <v>0.43987000920032382</v>
      </c>
      <c r="AE188" s="3">
        <f t="shared" si="144"/>
        <v>5.1660454690189983E-2</v>
      </c>
      <c r="AF188" s="3">
        <f t="shared" si="145"/>
        <v>0.96993500460016191</v>
      </c>
      <c r="AG188" s="3">
        <f t="shared" si="146"/>
        <v>5.1660454690189983E-2</v>
      </c>
      <c r="AH188" s="3">
        <f t="shared" si="147"/>
        <v>0.96993500460016191</v>
      </c>
      <c r="AI188" s="15">
        <f t="shared" si="148"/>
        <v>0.94177287363634954</v>
      </c>
      <c r="AJ188" s="14">
        <f t="shared" si="130"/>
        <v>5.1660454690189983E-2</v>
      </c>
    </row>
    <row r="189" spans="1:36">
      <c r="A189" s="4" t="s">
        <v>229</v>
      </c>
      <c r="B189" s="3">
        <v>215.9</v>
      </c>
      <c r="C189" s="14">
        <v>6</v>
      </c>
      <c r="D189" s="3">
        <v>350</v>
      </c>
      <c r="E189" s="3">
        <v>200</v>
      </c>
      <c r="F189" s="1">
        <v>30</v>
      </c>
      <c r="G189" s="1">
        <f t="shared" si="149"/>
        <v>32.836568031330792</v>
      </c>
      <c r="H189" s="3">
        <v>2220</v>
      </c>
      <c r="I189" s="1">
        <f t="shared" si="135"/>
        <v>10.282538212135247</v>
      </c>
      <c r="J189" s="15">
        <f t="shared" si="136"/>
        <v>0.44313288019567759</v>
      </c>
      <c r="K189" s="29">
        <f t="shared" si="131"/>
        <v>35.983333333333334</v>
      </c>
      <c r="L189" s="68">
        <f t="shared" si="132"/>
        <v>0.59546887312844754</v>
      </c>
      <c r="M189" s="3">
        <v>2869</v>
      </c>
      <c r="N189" s="3">
        <f t="shared" si="137"/>
        <v>2217</v>
      </c>
      <c r="O189" s="3">
        <f t="shared" si="138"/>
        <v>2850</v>
      </c>
      <c r="P189" s="28">
        <f t="shared" si="133"/>
        <v>2364.3754330817433</v>
      </c>
      <c r="Q189" s="16">
        <f t="shared" si="139"/>
        <v>2338.0983459713761</v>
      </c>
      <c r="R189" s="16">
        <f t="shared" si="140"/>
        <v>2200.2901767482595</v>
      </c>
      <c r="S189" s="14">
        <f t="shared" si="141"/>
        <v>1.3039189241120941</v>
      </c>
      <c r="T189" s="72">
        <f t="shared" si="134"/>
        <v>0.58568643811820942</v>
      </c>
      <c r="AC189" s="16">
        <f t="shared" si="142"/>
        <v>2364.3754330817437</v>
      </c>
      <c r="AD189" s="3">
        <f t="shared" si="143"/>
        <v>0.44237430994424154</v>
      </c>
      <c r="AE189" s="3">
        <f t="shared" si="144"/>
        <v>4.2890777708477046E-2</v>
      </c>
      <c r="AF189" s="3">
        <f t="shared" si="145"/>
        <v>0.97118715497212071</v>
      </c>
      <c r="AG189" s="3">
        <f t="shared" si="146"/>
        <v>4.2890777708477046E-2</v>
      </c>
      <c r="AH189" s="3">
        <f t="shared" si="147"/>
        <v>0.97118715497212071</v>
      </c>
      <c r="AI189" s="15">
        <f t="shared" si="148"/>
        <v>0.94105972083656586</v>
      </c>
      <c r="AJ189" s="14">
        <f t="shared" si="130"/>
        <v>4.2890777708477046E-2</v>
      </c>
    </row>
    <row r="190" spans="1:36">
      <c r="A190" s="4" t="s">
        <v>230</v>
      </c>
      <c r="B190" s="3">
        <v>120.9</v>
      </c>
      <c r="C190" s="14">
        <v>3.76</v>
      </c>
      <c r="D190" s="3">
        <v>312</v>
      </c>
      <c r="E190" s="3">
        <v>200</v>
      </c>
      <c r="F190" s="1">
        <v>21.1</v>
      </c>
      <c r="G190" s="1">
        <f t="shared" si="149"/>
        <v>30.31032391389903</v>
      </c>
      <c r="H190" s="3">
        <v>1050</v>
      </c>
      <c r="I190" s="1">
        <f t="shared" si="135"/>
        <v>8.6848635235732008</v>
      </c>
      <c r="J190" s="15">
        <f t="shared" si="136"/>
        <v>0.34059386417042831</v>
      </c>
      <c r="K190" s="29">
        <f t="shared" si="131"/>
        <v>32.154255319148938</v>
      </c>
      <c r="L190" s="68">
        <f t="shared" si="132"/>
        <v>0.47433227704843828</v>
      </c>
      <c r="M190" s="3">
        <v>721</v>
      </c>
      <c r="N190" s="3">
        <f t="shared" si="137"/>
        <v>613</v>
      </c>
      <c r="O190" s="3">
        <f t="shared" si="138"/>
        <v>808</v>
      </c>
      <c r="P190" s="28">
        <f t="shared" si="133"/>
        <v>644.74758534989826</v>
      </c>
      <c r="Q190" s="16">
        <f t="shared" si="139"/>
        <v>666.51660229792242</v>
      </c>
      <c r="R190" s="16">
        <f t="shared" si="140"/>
        <v>645.06267582049315</v>
      </c>
      <c r="S190" s="14">
        <f t="shared" si="141"/>
        <v>1.1177208464013479</v>
      </c>
      <c r="T190" s="72">
        <f t="shared" si="134"/>
        <v>0.66958822377320659</v>
      </c>
      <c r="AC190" s="16">
        <f t="shared" si="142"/>
        <v>644.74758534989815</v>
      </c>
      <c r="AD190" s="3">
        <f t="shared" si="143"/>
        <v>0.34009540429574669</v>
      </c>
      <c r="AE190" s="3">
        <f t="shared" si="144"/>
        <v>0.57453804892117266</v>
      </c>
      <c r="AF190" s="3">
        <f t="shared" si="145"/>
        <v>0.92004770214787335</v>
      </c>
      <c r="AG190" s="3">
        <f t="shared" si="146"/>
        <v>0.57453804892117266</v>
      </c>
      <c r="AH190" s="3">
        <f t="shared" si="147"/>
        <v>0.92004770214787335</v>
      </c>
      <c r="AI190" s="15">
        <f t="shared" si="148"/>
        <v>0.96781186484558157</v>
      </c>
      <c r="AJ190" s="14">
        <f t="shared" si="130"/>
        <v>0.57453804892117266</v>
      </c>
    </row>
    <row r="191" spans="1:36">
      <c r="A191" s="4" t="s">
        <v>231</v>
      </c>
      <c r="B191" s="3">
        <v>120.9</v>
      </c>
      <c r="C191" s="14">
        <v>3.76</v>
      </c>
      <c r="D191" s="3">
        <v>312</v>
      </c>
      <c r="E191" s="3">
        <v>200</v>
      </c>
      <c r="F191" s="1">
        <v>21.1</v>
      </c>
      <c r="G191" s="1">
        <f t="shared" si="149"/>
        <v>30.31032391389903</v>
      </c>
      <c r="H191" s="3">
        <v>2310</v>
      </c>
      <c r="I191" s="1">
        <f t="shared" si="135"/>
        <v>19.10669975186104</v>
      </c>
      <c r="J191" s="15">
        <f t="shared" si="136"/>
        <v>0.74930650117494224</v>
      </c>
      <c r="K191" s="29">
        <f t="shared" si="131"/>
        <v>32.154255319148938</v>
      </c>
      <c r="L191" s="68">
        <f t="shared" si="132"/>
        <v>0.47433227704843828</v>
      </c>
      <c r="M191" s="3">
        <v>636</v>
      </c>
      <c r="N191" s="3">
        <f t="shared" si="137"/>
        <v>613</v>
      </c>
      <c r="O191" s="3">
        <f t="shared" si="138"/>
        <v>808</v>
      </c>
      <c r="P191" s="28">
        <f t="shared" si="133"/>
        <v>644.74758534989826</v>
      </c>
      <c r="Q191" s="16">
        <f t="shared" si="139"/>
        <v>644.74758534989815</v>
      </c>
      <c r="R191" s="16">
        <f t="shared" si="140"/>
        <v>530.86280218131003</v>
      </c>
      <c r="S191" s="14">
        <f t="shared" si="141"/>
        <v>1.1980496606405313</v>
      </c>
      <c r="T191" s="72">
        <f t="shared" si="134"/>
        <v>0.66958822377320659</v>
      </c>
      <c r="AC191" s="16">
        <f t="shared" si="142"/>
        <v>644.74758534989815</v>
      </c>
      <c r="AD191" s="3">
        <f t="shared" si="143"/>
        <v>0.7482098894506426</v>
      </c>
      <c r="AE191" s="3">
        <f t="shared" si="144"/>
        <v>0</v>
      </c>
      <c r="AF191" s="3">
        <f t="shared" si="145"/>
        <v>1</v>
      </c>
      <c r="AG191" s="3">
        <f t="shared" si="146"/>
        <v>0</v>
      </c>
      <c r="AH191" s="3">
        <f t="shared" si="147"/>
        <v>1</v>
      </c>
      <c r="AI191" s="15">
        <f t="shared" si="148"/>
        <v>0.82336532038846799</v>
      </c>
      <c r="AJ191" s="14">
        <f t="shared" si="130"/>
        <v>0.57502370258273849</v>
      </c>
    </row>
    <row r="192" spans="1:36">
      <c r="A192" s="4" t="s">
        <v>232</v>
      </c>
      <c r="B192" s="3">
        <v>120.9</v>
      </c>
      <c r="C192" s="14">
        <v>5.53</v>
      </c>
      <c r="D192" s="3">
        <v>343</v>
      </c>
      <c r="E192" s="3">
        <v>200</v>
      </c>
      <c r="F192" s="1">
        <v>21.1</v>
      </c>
      <c r="G192" s="1">
        <f t="shared" si="149"/>
        <v>30.31032391389903</v>
      </c>
      <c r="H192" s="3">
        <v>1050</v>
      </c>
      <c r="I192" s="1">
        <f t="shared" si="135"/>
        <v>8.6848635235732008</v>
      </c>
      <c r="J192" s="15">
        <f t="shared" si="136"/>
        <v>0.3527145794228782</v>
      </c>
      <c r="K192" s="29">
        <f t="shared" si="131"/>
        <v>21.862567811934902</v>
      </c>
      <c r="L192" s="68">
        <f t="shared" si="132"/>
        <v>0.35455606427866054</v>
      </c>
      <c r="M192" s="3">
        <v>1010</v>
      </c>
      <c r="N192" s="3">
        <f t="shared" si="137"/>
        <v>857</v>
      </c>
      <c r="O192" s="3">
        <f t="shared" si="138"/>
        <v>1152</v>
      </c>
      <c r="P192" s="28">
        <f t="shared" si="133"/>
        <v>887.42018266093226</v>
      </c>
      <c r="Q192" s="16">
        <f t="shared" si="139"/>
        <v>909.81528661542779</v>
      </c>
      <c r="R192" s="16">
        <f t="shared" si="140"/>
        <v>877.8233488688204</v>
      </c>
      <c r="S192" s="14">
        <f t="shared" si="141"/>
        <v>1.1505731777373032</v>
      </c>
      <c r="T192" s="72">
        <f t="shared" si="134"/>
        <v>0.77469849985353711</v>
      </c>
      <c r="AC192" s="16">
        <f t="shared" si="142"/>
        <v>887.42018266093237</v>
      </c>
      <c r="AD192" s="3">
        <f t="shared" si="143"/>
        <v>0.35236005535707221</v>
      </c>
      <c r="AE192" s="3">
        <f t="shared" si="144"/>
        <v>0.49201832228522679</v>
      </c>
      <c r="AF192" s="3">
        <f t="shared" si="145"/>
        <v>0.92618002767853613</v>
      </c>
      <c r="AG192" s="3">
        <f t="shared" si="146"/>
        <v>0.49201832228522679</v>
      </c>
      <c r="AH192" s="3">
        <f t="shared" si="147"/>
        <v>0.92618002767853613</v>
      </c>
      <c r="AI192" s="15">
        <f t="shared" si="148"/>
        <v>0.96483688698436854</v>
      </c>
      <c r="AJ192" s="14">
        <f t="shared" si="130"/>
        <v>0.49201832228522679</v>
      </c>
    </row>
    <row r="193" spans="1:36">
      <c r="A193" s="4" t="s">
        <v>233</v>
      </c>
      <c r="B193" s="3">
        <v>120.9</v>
      </c>
      <c r="C193" s="14">
        <v>5.53</v>
      </c>
      <c r="D193" s="3">
        <v>343</v>
      </c>
      <c r="E193" s="3">
        <v>200</v>
      </c>
      <c r="F193" s="1">
        <v>24.2</v>
      </c>
      <c r="G193" s="1">
        <f t="shared" si="149"/>
        <v>31.244921820238773</v>
      </c>
      <c r="H193" s="3">
        <v>1050</v>
      </c>
      <c r="I193" s="1">
        <f t="shared" si="135"/>
        <v>8.6848635235732008</v>
      </c>
      <c r="J193" s="15">
        <f t="shared" si="136"/>
        <v>0.35761777081580864</v>
      </c>
      <c r="K193" s="29">
        <f t="shared" si="131"/>
        <v>21.862567811934902</v>
      </c>
      <c r="L193" s="68">
        <f t="shared" si="132"/>
        <v>0.35455606427866054</v>
      </c>
      <c r="M193" s="3">
        <v>1090</v>
      </c>
      <c r="N193" s="3">
        <f t="shared" si="137"/>
        <v>882</v>
      </c>
      <c r="O193" s="3">
        <f t="shared" si="138"/>
        <v>1177</v>
      </c>
      <c r="P193" s="28">
        <f t="shared" si="133"/>
        <v>916.79482745157895</v>
      </c>
      <c r="Q193" s="16">
        <f t="shared" si="139"/>
        <v>936.19221819152835</v>
      </c>
      <c r="R193" s="16">
        <f t="shared" si="140"/>
        <v>902.13461473207121</v>
      </c>
      <c r="S193" s="14">
        <f t="shared" si="141"/>
        <v>1.2082454017394331</v>
      </c>
      <c r="T193" s="72">
        <f t="shared" si="134"/>
        <v>0.74987670486555624</v>
      </c>
      <c r="AC193" s="16">
        <f t="shared" si="142"/>
        <v>916.79482745157895</v>
      </c>
      <c r="AD193" s="3">
        <f t="shared" si="143"/>
        <v>0.35724908033418218</v>
      </c>
      <c r="AE193" s="3">
        <f t="shared" si="144"/>
        <v>0.46054940561115254</v>
      </c>
      <c r="AF193" s="3">
        <f t="shared" si="145"/>
        <v>0.92862454016709106</v>
      </c>
      <c r="AG193" s="3">
        <f t="shared" si="146"/>
        <v>0.46054940561115254</v>
      </c>
      <c r="AH193" s="3">
        <f t="shared" si="147"/>
        <v>0.92862454016709106</v>
      </c>
      <c r="AI193" s="15">
        <f t="shared" si="148"/>
        <v>0.96362114232775054</v>
      </c>
      <c r="AJ193" s="14">
        <f t="shared" si="130"/>
        <v>0.46054940561115254</v>
      </c>
    </row>
    <row r="194" spans="1:36">
      <c r="A194" s="4" t="s">
        <v>234</v>
      </c>
      <c r="B194" s="3">
        <v>95</v>
      </c>
      <c r="C194" s="14">
        <v>3.65</v>
      </c>
      <c r="D194" s="3">
        <v>350</v>
      </c>
      <c r="E194" s="3">
        <v>200</v>
      </c>
      <c r="F194" s="1">
        <v>25</v>
      </c>
      <c r="G194" s="1">
        <f t="shared" si="149"/>
        <v>31.475806210019346</v>
      </c>
      <c r="H194" s="3">
        <v>1370</v>
      </c>
      <c r="I194" s="1">
        <f t="shared" si="135"/>
        <v>14.421052631578947</v>
      </c>
      <c r="J194" s="15">
        <f t="shared" si="136"/>
        <v>0.60044262711014396</v>
      </c>
      <c r="K194" s="29">
        <f t="shared" si="131"/>
        <v>26.027397260273972</v>
      </c>
      <c r="L194" s="68">
        <f t="shared" si="132"/>
        <v>0.43071342983904914</v>
      </c>
      <c r="M194" s="3">
        <v>667</v>
      </c>
      <c r="N194" s="3">
        <f t="shared" si="137"/>
        <v>495</v>
      </c>
      <c r="O194" s="3">
        <f t="shared" si="138"/>
        <v>656</v>
      </c>
      <c r="P194" s="28">
        <f t="shared" si="133"/>
        <v>517.64081058061254</v>
      </c>
      <c r="Q194" s="16">
        <f t="shared" si="139"/>
        <v>517.64081058061265</v>
      </c>
      <c r="R194" s="16">
        <f t="shared" si="140"/>
        <v>460.61087447060777</v>
      </c>
      <c r="S194" s="14">
        <f t="shared" si="141"/>
        <v>1.4480769711887518</v>
      </c>
      <c r="T194" s="72">
        <f t="shared" si="134"/>
        <v>0.70825691692558201</v>
      </c>
      <c r="AC194" s="16">
        <f t="shared" si="142"/>
        <v>517.64081058061265</v>
      </c>
      <c r="AD194" s="3">
        <f t="shared" si="143"/>
        <v>0.59969957499238491</v>
      </c>
      <c r="AE194" s="3">
        <f t="shared" si="144"/>
        <v>0</v>
      </c>
      <c r="AF194" s="3">
        <f t="shared" si="145"/>
        <v>1</v>
      </c>
      <c r="AG194" s="3">
        <f t="shared" si="146"/>
        <v>0</v>
      </c>
      <c r="AH194" s="3">
        <f t="shared" si="147"/>
        <v>1</v>
      </c>
      <c r="AI194" s="15">
        <f t="shared" si="148"/>
        <v>0.88982720267739868</v>
      </c>
      <c r="AJ194" s="14">
        <f t="shared" si="130"/>
        <v>0</v>
      </c>
    </row>
    <row r="195" spans="1:36">
      <c r="A195" s="4" t="s">
        <v>235</v>
      </c>
      <c r="B195" s="3">
        <v>95</v>
      </c>
      <c r="C195" s="14">
        <v>3.65</v>
      </c>
      <c r="D195" s="3">
        <v>350</v>
      </c>
      <c r="E195" s="3">
        <v>200</v>
      </c>
      <c r="F195" s="1">
        <v>25</v>
      </c>
      <c r="G195" s="1">
        <f t="shared" si="149"/>
        <v>31.475806210019346</v>
      </c>
      <c r="H195" s="3">
        <v>1420</v>
      </c>
      <c r="I195" s="1">
        <f t="shared" si="135"/>
        <v>14.947368421052632</v>
      </c>
      <c r="J195" s="15">
        <f t="shared" si="136"/>
        <v>0.62235659160321488</v>
      </c>
      <c r="K195" s="29">
        <f t="shared" si="131"/>
        <v>26.027397260273972</v>
      </c>
      <c r="L195" s="68">
        <f t="shared" si="132"/>
        <v>0.43071342983904914</v>
      </c>
      <c r="M195" s="3">
        <v>583</v>
      </c>
      <c r="N195" s="3">
        <f t="shared" si="137"/>
        <v>495</v>
      </c>
      <c r="O195" s="3">
        <f t="shared" si="138"/>
        <v>656</v>
      </c>
      <c r="P195" s="28">
        <f t="shared" si="133"/>
        <v>517.64081058061254</v>
      </c>
      <c r="Q195" s="16">
        <f t="shared" si="139"/>
        <v>517.64081058061265</v>
      </c>
      <c r="R195" s="16">
        <f t="shared" si="140"/>
        <v>456.20645446633421</v>
      </c>
      <c r="S195" s="14">
        <f t="shared" si="141"/>
        <v>1.2779301877304381</v>
      </c>
      <c r="T195" s="72">
        <f t="shared" si="134"/>
        <v>0.70825691692558201</v>
      </c>
      <c r="AC195" s="16">
        <f t="shared" si="142"/>
        <v>517.64081058061265</v>
      </c>
      <c r="AD195" s="3">
        <f t="shared" si="143"/>
        <v>0.6215864207950268</v>
      </c>
      <c r="AE195" s="3">
        <f t="shared" si="144"/>
        <v>0</v>
      </c>
      <c r="AF195" s="3">
        <f t="shared" si="145"/>
        <v>1</v>
      </c>
      <c r="AG195" s="3">
        <f t="shared" si="146"/>
        <v>0</v>
      </c>
      <c r="AH195" s="3">
        <f t="shared" si="147"/>
        <v>1</v>
      </c>
      <c r="AI195" s="15">
        <f t="shared" si="148"/>
        <v>0.88131856132948538</v>
      </c>
      <c r="AJ195" s="14">
        <f t="shared" si="130"/>
        <v>0</v>
      </c>
    </row>
    <row r="196" spans="1:36">
      <c r="A196" s="4" t="s">
        <v>236</v>
      </c>
      <c r="B196" s="3">
        <v>95</v>
      </c>
      <c r="C196" s="14">
        <v>3.65</v>
      </c>
      <c r="D196" s="3">
        <v>350</v>
      </c>
      <c r="E196" s="3">
        <v>200</v>
      </c>
      <c r="F196" s="1">
        <v>25</v>
      </c>
      <c r="G196" s="1">
        <f t="shared" si="149"/>
        <v>31.475806210019346</v>
      </c>
      <c r="H196" s="3">
        <v>1980</v>
      </c>
      <c r="I196" s="1">
        <f t="shared" si="135"/>
        <v>20.842105263157894</v>
      </c>
      <c r="J196" s="15">
        <f t="shared" si="136"/>
        <v>0.86779299392560949</v>
      </c>
      <c r="K196" s="29">
        <f t="shared" si="131"/>
        <v>26.027397260273972</v>
      </c>
      <c r="L196" s="68">
        <f t="shared" si="132"/>
        <v>0.43071342983904914</v>
      </c>
      <c r="M196" s="3">
        <v>529</v>
      </c>
      <c r="N196" s="3">
        <f t="shared" si="137"/>
        <v>495</v>
      </c>
      <c r="O196" s="3">
        <f t="shared" si="138"/>
        <v>656</v>
      </c>
      <c r="P196" s="28">
        <f t="shared" si="133"/>
        <v>517.64081058061254</v>
      </c>
      <c r="Q196" s="16">
        <f t="shared" si="139"/>
        <v>517.64081058061265</v>
      </c>
      <c r="R196" s="16">
        <f t="shared" si="140"/>
        <v>390.69786701456474</v>
      </c>
      <c r="S196" s="14">
        <f t="shared" si="141"/>
        <v>1.3539874277846506</v>
      </c>
      <c r="T196" s="72">
        <f t="shared" si="134"/>
        <v>0.70825691692558201</v>
      </c>
      <c r="AC196" s="16">
        <f t="shared" si="142"/>
        <v>517.64081058061265</v>
      </c>
      <c r="AD196" s="3">
        <f t="shared" si="143"/>
        <v>0.86671909378461476</v>
      </c>
      <c r="AE196" s="3">
        <f t="shared" si="144"/>
        <v>0</v>
      </c>
      <c r="AF196" s="3">
        <f t="shared" si="145"/>
        <v>1</v>
      </c>
      <c r="AG196" s="3">
        <f t="shared" si="146"/>
        <v>0</v>
      </c>
      <c r="AH196" s="3">
        <f t="shared" si="147"/>
        <v>1</v>
      </c>
      <c r="AI196" s="15">
        <f t="shared" si="148"/>
        <v>0.75476635348039467</v>
      </c>
      <c r="AJ196" s="14">
        <f t="shared" si="130"/>
        <v>1.6361305530086341</v>
      </c>
    </row>
    <row r="197" spans="1:36">
      <c r="I197" s="1"/>
      <c r="J197" s="15"/>
      <c r="K197" s="29"/>
      <c r="L197" s="68"/>
      <c r="M197" s="3"/>
      <c r="N197" s="3"/>
      <c r="O197" s="3"/>
      <c r="P197" s="28"/>
      <c r="Q197" s="16"/>
      <c r="R197" s="16"/>
      <c r="S197" s="14"/>
      <c r="T197" s="72"/>
      <c r="AC197" s="16"/>
      <c r="AD197" s="3"/>
      <c r="AE197" s="3"/>
      <c r="AF197" s="3"/>
      <c r="AG197" s="3"/>
      <c r="AH197" s="3"/>
      <c r="AI197" s="15"/>
      <c r="AJ197" s="14"/>
    </row>
    <row r="198" spans="1:36">
      <c r="A198" s="73" t="s">
        <v>237</v>
      </c>
      <c r="B198" s="73" t="s">
        <v>238</v>
      </c>
      <c r="C198" s="5" t="s">
        <v>239</v>
      </c>
      <c r="D198" s="73">
        <v>1999</v>
      </c>
      <c r="E198" s="80" t="s">
        <v>240</v>
      </c>
      <c r="F198" s="80"/>
      <c r="G198" s="73" t="s">
        <v>98</v>
      </c>
      <c r="I198" s="1"/>
      <c r="J198" s="15"/>
      <c r="K198" s="29"/>
      <c r="L198" s="68"/>
      <c r="M198" s="3"/>
      <c r="N198" s="3"/>
      <c r="O198" s="3"/>
      <c r="P198" s="28"/>
      <c r="Q198" s="16"/>
      <c r="R198" s="16"/>
      <c r="S198" s="14"/>
      <c r="T198" s="72"/>
      <c r="AC198" s="16"/>
      <c r="AD198" s="3"/>
      <c r="AE198" s="3"/>
      <c r="AF198" s="3"/>
      <c r="AG198" s="3"/>
      <c r="AH198" s="3"/>
      <c r="AI198" s="15"/>
      <c r="AJ198" s="14"/>
    </row>
    <row r="199" spans="1:36">
      <c r="B199" s="3">
        <v>406.4</v>
      </c>
      <c r="C199" s="14">
        <v>8.8000000000000007</v>
      </c>
      <c r="D199" s="3">
        <v>355</v>
      </c>
      <c r="E199" s="3">
        <v>210</v>
      </c>
      <c r="F199" s="1">
        <v>25</v>
      </c>
      <c r="G199" s="1">
        <f>22*((F199+8)/10)^0.3</f>
        <v>31.475806210019346</v>
      </c>
      <c r="H199" s="3">
        <v>10</v>
      </c>
      <c r="I199" s="1">
        <f t="shared" si="135"/>
        <v>2.4606299212598427E-2</v>
      </c>
      <c r="J199" s="15">
        <f t="shared" si="136"/>
        <v>1.0226692486136094E-3</v>
      </c>
      <c r="K199" s="29">
        <f t="shared" si="131"/>
        <v>46.181818181818173</v>
      </c>
      <c r="L199" s="68">
        <f t="shared" si="132"/>
        <v>0.77515581345368567</v>
      </c>
      <c r="M199" s="3"/>
      <c r="N199" s="3">
        <f t="shared" si="137"/>
        <v>6425</v>
      </c>
      <c r="O199" s="3">
        <f t="shared" si="138"/>
        <v>8247</v>
      </c>
      <c r="P199" s="28">
        <f t="shared" si="133"/>
        <v>6870.3062484754355</v>
      </c>
      <c r="Q199" s="16">
        <f t="shared" si="139"/>
        <v>10351.474377282537</v>
      </c>
      <c r="R199" s="16">
        <f t="shared" si="140"/>
        <v>10351.474377282537</v>
      </c>
      <c r="S199" s="14"/>
      <c r="T199" s="72">
        <f t="shared" si="134"/>
        <v>0.56797755932818417</v>
      </c>
      <c r="AC199" s="16">
        <f t="shared" si="142"/>
        <v>6870.3062484754355</v>
      </c>
      <c r="AD199" s="3">
        <f t="shared" si="143"/>
        <v>1.0206659775597845E-3</v>
      </c>
      <c r="AE199" s="3">
        <f t="shared" si="144"/>
        <v>4.8811353893187857</v>
      </c>
      <c r="AF199" s="3">
        <f t="shared" si="145"/>
        <v>0.75051033298877989</v>
      </c>
      <c r="AG199" s="3">
        <f t="shared" si="146"/>
        <v>4.8811353893187857</v>
      </c>
      <c r="AH199" s="3">
        <f t="shared" si="147"/>
        <v>0.75051033298877989</v>
      </c>
      <c r="AI199" s="15">
        <f t="shared" si="148"/>
        <v>1</v>
      </c>
      <c r="AJ199" s="14">
        <f t="shared" si="130"/>
        <v>4.8811353893187857</v>
      </c>
    </row>
    <row r="200" spans="1:36">
      <c r="B200" s="3">
        <v>406.4</v>
      </c>
      <c r="C200" s="14">
        <v>8.8000000000000007</v>
      </c>
      <c r="D200" s="3">
        <v>355</v>
      </c>
      <c r="E200" s="3">
        <v>210</v>
      </c>
      <c r="F200" s="1">
        <v>25</v>
      </c>
      <c r="G200" s="1">
        <f>22*((F200+8)/10)^0.3</f>
        <v>31.475806210019346</v>
      </c>
      <c r="H200" s="3">
        <v>2032</v>
      </c>
      <c r="I200" s="1">
        <f t="shared" si="135"/>
        <v>5</v>
      </c>
      <c r="J200" s="15">
        <f t="shared" si="136"/>
        <v>0.20780639131828541</v>
      </c>
      <c r="K200" s="29">
        <f t="shared" si="131"/>
        <v>46.181818181818173</v>
      </c>
      <c r="L200" s="68">
        <f t="shared" si="132"/>
        <v>0.77515581345368567</v>
      </c>
      <c r="M200" s="3"/>
      <c r="N200" s="3">
        <f t="shared" si="137"/>
        <v>6425</v>
      </c>
      <c r="O200" s="3">
        <f t="shared" si="138"/>
        <v>8247</v>
      </c>
      <c r="P200" s="28">
        <f t="shared" si="133"/>
        <v>6870.3062484754355</v>
      </c>
      <c r="Q200" s="16">
        <f t="shared" si="139"/>
        <v>7937.020323416079</v>
      </c>
      <c r="R200" s="16">
        <f t="shared" si="140"/>
        <v>7923.4458956671333</v>
      </c>
      <c r="S200" s="14"/>
      <c r="T200" s="72">
        <f t="shared" si="134"/>
        <v>0.56797755932818417</v>
      </c>
      <c r="AC200" s="16">
        <f t="shared" si="142"/>
        <v>6870.3062484754355</v>
      </c>
      <c r="AD200" s="3">
        <f t="shared" si="143"/>
        <v>0.20739932664014818</v>
      </c>
      <c r="AE200" s="3">
        <f t="shared" si="144"/>
        <v>1.7943586289006359</v>
      </c>
      <c r="AF200" s="3">
        <f t="shared" si="145"/>
        <v>0.85369966332007408</v>
      </c>
      <c r="AG200" s="3">
        <f t="shared" si="146"/>
        <v>1.7943586289006359</v>
      </c>
      <c r="AH200" s="3">
        <f t="shared" si="147"/>
        <v>0.85369966332007408</v>
      </c>
      <c r="AI200" s="15">
        <f t="shared" si="148"/>
        <v>0.99828973251978481</v>
      </c>
      <c r="AJ200" s="14">
        <f t="shared" ref="AJ200:AJ237" si="150">IF((4.9-18.5*AD200+17*AD200*AD200)&lt;0,0,(4.9-18.5*AD200+17*AD200*AD200))</f>
        <v>1.7943586289006359</v>
      </c>
    </row>
    <row r="201" spans="1:36">
      <c r="B201" s="3">
        <v>406.4</v>
      </c>
      <c r="C201" s="14">
        <v>8.8000000000000007</v>
      </c>
      <c r="D201" s="3">
        <v>355</v>
      </c>
      <c r="E201" s="3">
        <v>210</v>
      </c>
      <c r="F201" s="1">
        <v>25</v>
      </c>
      <c r="G201" s="1">
        <f>22*((F201+8)/10)^0.3</f>
        <v>31.475806210019346</v>
      </c>
      <c r="H201" s="3">
        <v>4064</v>
      </c>
      <c r="I201" s="1">
        <f t="shared" si="135"/>
        <v>10</v>
      </c>
      <c r="J201" s="15">
        <f t="shared" si="136"/>
        <v>0.41561278263657081</v>
      </c>
      <c r="K201" s="29">
        <f t="shared" si="131"/>
        <v>46.181818181818173</v>
      </c>
      <c r="L201" s="68">
        <f t="shared" si="132"/>
        <v>0.77515581345368567</v>
      </c>
      <c r="M201" s="3"/>
      <c r="N201" s="3">
        <f t="shared" si="137"/>
        <v>6425</v>
      </c>
      <c r="O201" s="3">
        <f t="shared" si="138"/>
        <v>8247</v>
      </c>
      <c r="P201" s="28">
        <f t="shared" si="133"/>
        <v>6870.3062484754355</v>
      </c>
      <c r="Q201" s="16">
        <f t="shared" si="139"/>
        <v>6842.0707630184552</v>
      </c>
      <c r="R201" s="16">
        <f t="shared" si="140"/>
        <v>6490.5917478581732</v>
      </c>
      <c r="S201" s="14"/>
      <c r="T201" s="72">
        <f t="shared" si="134"/>
        <v>0.56797755932818417</v>
      </c>
      <c r="AC201" s="16">
        <f t="shared" si="142"/>
        <v>6870.3062484754355</v>
      </c>
      <c r="AD201" s="3">
        <f t="shared" si="143"/>
        <v>0.41479865328029636</v>
      </c>
      <c r="AE201" s="3">
        <f t="shared" si="144"/>
        <v>0.15120960128802574</v>
      </c>
      <c r="AF201" s="3">
        <f t="shared" si="145"/>
        <v>0.95739932664014815</v>
      </c>
      <c r="AG201" s="3">
        <f t="shared" si="146"/>
        <v>0.15120960128802574</v>
      </c>
      <c r="AH201" s="3">
        <f t="shared" si="147"/>
        <v>0.95739932664014815</v>
      </c>
      <c r="AI201" s="15">
        <f t="shared" si="148"/>
        <v>0.94862973106620962</v>
      </c>
      <c r="AJ201" s="14">
        <f t="shared" si="150"/>
        <v>0.15120960128802574</v>
      </c>
    </row>
    <row r="202" spans="1:36">
      <c r="B202" s="3">
        <v>406.4</v>
      </c>
      <c r="C202" s="14">
        <v>8.8000000000000007</v>
      </c>
      <c r="D202" s="3">
        <v>355</v>
      </c>
      <c r="E202" s="3">
        <v>210</v>
      </c>
      <c r="F202" s="1">
        <v>25</v>
      </c>
      <c r="G202" s="1">
        <f>22*((F202+8)/10)^0.3</f>
        <v>31.475806210019346</v>
      </c>
      <c r="H202" s="3">
        <v>8128</v>
      </c>
      <c r="I202" s="1">
        <f t="shared" si="135"/>
        <v>20</v>
      </c>
      <c r="J202" s="15">
        <f t="shared" si="136"/>
        <v>0.83122556527314162</v>
      </c>
      <c r="K202" s="29">
        <f t="shared" si="131"/>
        <v>46.181818181818173</v>
      </c>
      <c r="L202" s="68">
        <f t="shared" si="132"/>
        <v>0.77515581345368567</v>
      </c>
      <c r="M202" s="3"/>
      <c r="N202" s="3">
        <f t="shared" si="137"/>
        <v>6425</v>
      </c>
      <c r="O202" s="3">
        <f t="shared" si="138"/>
        <v>8247</v>
      </c>
      <c r="P202" s="28">
        <f t="shared" si="133"/>
        <v>6870.3062484754355</v>
      </c>
      <c r="Q202" s="16">
        <f t="shared" si="139"/>
        <v>6870.3062484754355</v>
      </c>
      <c r="R202" s="16">
        <f t="shared" si="140"/>
        <v>5340.8290159060862</v>
      </c>
      <c r="S202" s="14"/>
      <c r="T202" s="72">
        <f t="shared" si="134"/>
        <v>0.56797755932818417</v>
      </c>
      <c r="AC202" s="16">
        <f t="shared" si="142"/>
        <v>6870.3062484754355</v>
      </c>
      <c r="AD202" s="3">
        <f t="shared" si="143"/>
        <v>0.82959730656059272</v>
      </c>
      <c r="AE202" s="3">
        <f t="shared" si="144"/>
        <v>0</v>
      </c>
      <c r="AF202" s="3">
        <f t="shared" si="145"/>
        <v>1</v>
      </c>
      <c r="AG202" s="3">
        <f t="shared" si="146"/>
        <v>0</v>
      </c>
      <c r="AH202" s="3">
        <f t="shared" si="147"/>
        <v>1</v>
      </c>
      <c r="AI202" s="15">
        <f t="shared" si="148"/>
        <v>0.77737859459922187</v>
      </c>
      <c r="AJ202" s="14">
        <f t="shared" si="150"/>
        <v>1.2523885765230673</v>
      </c>
    </row>
    <row r="203" spans="1:36">
      <c r="B203" s="3">
        <v>406.4</v>
      </c>
      <c r="C203" s="14">
        <v>8.8000000000000007</v>
      </c>
      <c r="D203" s="3">
        <v>355</v>
      </c>
      <c r="E203" s="3">
        <v>210</v>
      </c>
      <c r="F203" s="1">
        <v>25</v>
      </c>
      <c r="G203" s="1">
        <f>22*((F203+8)/10)^0.3</f>
        <v>31.475806210019346</v>
      </c>
      <c r="H203" s="3">
        <v>12192</v>
      </c>
      <c r="I203" s="1">
        <f t="shared" si="135"/>
        <v>30</v>
      </c>
      <c r="J203" s="15">
        <f t="shared" si="136"/>
        <v>1.2468383479097125</v>
      </c>
      <c r="K203" s="29">
        <f t="shared" ref="K203:K266" si="151">B203/C203</f>
        <v>46.181818181818173</v>
      </c>
      <c r="L203" s="68">
        <f t="shared" ref="L203:L266" si="152">K203/(90*235/D203)</f>
        <v>0.77515581345368567</v>
      </c>
      <c r="M203" s="3"/>
      <c r="N203" s="3">
        <f t="shared" si="137"/>
        <v>6425</v>
      </c>
      <c r="O203" s="3">
        <f t="shared" si="138"/>
        <v>8247</v>
      </c>
      <c r="P203" s="28">
        <f t="shared" ref="P203:P266" si="153">PI()*((B203*B203-(B203-2*C203)^2)*D203+(B203-2*C203)^2*F203)/4000</f>
        <v>6870.3062484754355</v>
      </c>
      <c r="Q203" s="16">
        <f t="shared" si="139"/>
        <v>6870.3062484754355</v>
      </c>
      <c r="R203" s="16">
        <f t="shared" si="140"/>
        <v>3443.2220394765345</v>
      </c>
      <c r="S203" s="14"/>
      <c r="T203" s="72">
        <f t="shared" ref="T203:T266" si="154">(PI()*(B203-C203)*C203*D203)/(1000*P203)</f>
        <v>0.56797755932818417</v>
      </c>
      <c r="AC203" s="16">
        <f t="shared" si="142"/>
        <v>6870.3062484754355</v>
      </c>
      <c r="AD203" s="3">
        <f t="shared" si="143"/>
        <v>1.2443959598408891</v>
      </c>
      <c r="AE203" s="3">
        <f t="shared" si="144"/>
        <v>0</v>
      </c>
      <c r="AF203" s="3">
        <f t="shared" si="145"/>
        <v>1</v>
      </c>
      <c r="AG203" s="3">
        <f t="shared" si="146"/>
        <v>0</v>
      </c>
      <c r="AH203" s="3">
        <f t="shared" si="147"/>
        <v>1</v>
      </c>
      <c r="AI203" s="15">
        <f t="shared" si="148"/>
        <v>0.50117446223603312</v>
      </c>
      <c r="AJ203" s="14">
        <f t="shared" si="150"/>
        <v>8.2035369257051265</v>
      </c>
    </row>
    <row r="204" spans="1:36">
      <c r="B204" s="3"/>
      <c r="C204" s="14"/>
      <c r="D204" s="3"/>
      <c r="E204" s="3"/>
      <c r="F204" s="1"/>
      <c r="G204" s="1"/>
      <c r="H204" s="3"/>
      <c r="I204" s="1"/>
      <c r="J204" s="15"/>
      <c r="K204" s="29"/>
      <c r="L204" s="68"/>
      <c r="M204" s="3"/>
      <c r="N204" s="3"/>
      <c r="O204" s="3"/>
      <c r="P204" s="28"/>
      <c r="Q204" s="16"/>
      <c r="R204" s="16"/>
      <c r="S204" s="14"/>
      <c r="T204" s="72"/>
      <c r="AC204" s="16"/>
      <c r="AD204" s="3"/>
      <c r="AE204" s="3"/>
      <c r="AF204" s="3"/>
      <c r="AG204" s="3"/>
      <c r="AH204" s="3"/>
      <c r="AI204" s="15"/>
      <c r="AJ204" s="14"/>
    </row>
    <row r="205" spans="1:36">
      <c r="A205" s="25" t="s">
        <v>241</v>
      </c>
      <c r="B205" s="25" t="s">
        <v>242</v>
      </c>
      <c r="C205" s="25">
        <v>1997</v>
      </c>
      <c r="D205" s="77" t="s">
        <v>243</v>
      </c>
      <c r="G205" s="32" t="s">
        <v>98</v>
      </c>
      <c r="I205" s="1"/>
      <c r="J205" s="15"/>
      <c r="K205" s="29"/>
      <c r="L205" s="68"/>
      <c r="M205" s="3"/>
      <c r="N205" s="3"/>
      <c r="O205" s="3"/>
      <c r="P205" s="28"/>
      <c r="Q205" s="16"/>
      <c r="R205" s="16"/>
      <c r="S205" s="14"/>
      <c r="T205" s="72"/>
      <c r="AC205" s="16"/>
      <c r="AD205" s="3"/>
      <c r="AE205" s="3"/>
      <c r="AF205" s="3"/>
      <c r="AG205" s="3"/>
      <c r="AH205" s="3"/>
      <c r="AI205" s="15"/>
      <c r="AJ205" s="14"/>
    </row>
    <row r="206" spans="1:36">
      <c r="A206" t="s">
        <v>244</v>
      </c>
      <c r="B206">
        <v>165</v>
      </c>
      <c r="C206">
        <v>2.82</v>
      </c>
      <c r="D206">
        <v>363.3</v>
      </c>
      <c r="E206">
        <v>200.6</v>
      </c>
      <c r="F206">
        <v>48.3</v>
      </c>
      <c r="G206" s="1">
        <f t="shared" ref="G206:G220" si="155">22*((F206+8)/10)^0.3</f>
        <v>36.94666129747133</v>
      </c>
      <c r="H206">
        <v>580.5</v>
      </c>
      <c r="I206" s="1">
        <f t="shared" si="135"/>
        <v>3.5181818181818181</v>
      </c>
      <c r="J206" s="15">
        <f t="shared" si="136"/>
        <v>0.17579628612415266</v>
      </c>
      <c r="K206" s="29">
        <f t="shared" si="151"/>
        <v>58.51063829787234</v>
      </c>
      <c r="L206" s="68">
        <f t="shared" si="152"/>
        <v>1.0050550777123888</v>
      </c>
      <c r="M206">
        <v>1661.6</v>
      </c>
      <c r="N206" s="3">
        <f t="shared" si="137"/>
        <v>1341</v>
      </c>
      <c r="O206" s="3">
        <f t="shared" si="138"/>
        <v>1588</v>
      </c>
      <c r="P206" s="28">
        <f t="shared" si="153"/>
        <v>1485.3650154208642</v>
      </c>
      <c r="Q206" s="16">
        <f t="shared" si="139"/>
        <v>1670.4794687487763</v>
      </c>
      <c r="R206" s="16">
        <f t="shared" si="140"/>
        <v>1670.4794687487763</v>
      </c>
      <c r="S206" s="14">
        <f t="shared" si="141"/>
        <v>0.99468447896852796</v>
      </c>
      <c r="T206" s="72">
        <f t="shared" si="154"/>
        <v>0.35142162621756073</v>
      </c>
      <c r="AC206" s="16">
        <f t="shared" si="142"/>
        <v>1485.365015420864</v>
      </c>
      <c r="AD206" s="3">
        <f t="shared" si="143"/>
        <v>0.17533403896795413</v>
      </c>
      <c r="AE206" s="3">
        <f t="shared" si="144"/>
        <v>2.1789347078467216</v>
      </c>
      <c r="AF206" s="3">
        <f t="shared" si="145"/>
        <v>0.83766701948397704</v>
      </c>
      <c r="AG206" s="3">
        <f t="shared" si="146"/>
        <v>2.1789347078467216</v>
      </c>
      <c r="AH206" s="3">
        <f t="shared" si="147"/>
        <v>0.83766701948397704</v>
      </c>
      <c r="AI206" s="15">
        <f t="shared" si="148"/>
        <v>1</v>
      </c>
      <c r="AJ206" s="14">
        <f t="shared" si="150"/>
        <v>2.1789347078467216</v>
      </c>
    </row>
    <row r="207" spans="1:36">
      <c r="A207" t="s">
        <v>245</v>
      </c>
      <c r="B207">
        <v>190</v>
      </c>
      <c r="C207">
        <v>1.94</v>
      </c>
      <c r="D207">
        <v>256.39999999999998</v>
      </c>
      <c r="E207">
        <v>204.7</v>
      </c>
      <c r="F207">
        <v>41</v>
      </c>
      <c r="G207" s="1">
        <f t="shared" si="155"/>
        <v>35.439003765705728</v>
      </c>
      <c r="H207">
        <v>663.5</v>
      </c>
      <c r="I207" s="1">
        <f t="shared" si="135"/>
        <v>3.4921052631578946</v>
      </c>
      <c r="J207" s="15">
        <f t="shared" si="136"/>
        <v>0.16625388299255686</v>
      </c>
      <c r="K207" s="29">
        <f t="shared" si="151"/>
        <v>97.938144329896915</v>
      </c>
      <c r="L207" s="68">
        <f t="shared" si="152"/>
        <v>1.1872974092759134</v>
      </c>
      <c r="M207">
        <v>1678.2</v>
      </c>
      <c r="N207" s="3">
        <f t="shared" si="137"/>
        <v>1242</v>
      </c>
      <c r="O207" s="3">
        <f t="shared" si="138"/>
        <v>1384</v>
      </c>
      <c r="P207" s="28">
        <f t="shared" si="153"/>
        <v>1409.3522696966256</v>
      </c>
      <c r="Q207" s="16">
        <f t="shared" si="139"/>
        <v>1524.1516265432444</v>
      </c>
      <c r="R207" s="16">
        <f t="shared" si="140"/>
        <v>1524.1516265432444</v>
      </c>
      <c r="S207" s="14">
        <f t="shared" si="141"/>
        <v>1.1010715540199469</v>
      </c>
      <c r="T207" s="72">
        <f t="shared" si="154"/>
        <v>0.20851941412022554</v>
      </c>
      <c r="AC207" s="16">
        <f t="shared" si="142"/>
        <v>1409.3522696966256</v>
      </c>
      <c r="AD207" s="3">
        <f t="shared" si="143"/>
        <v>0.16569158581781737</v>
      </c>
      <c r="AE207" s="3">
        <f t="shared" si="144"/>
        <v>2.3014185897543724</v>
      </c>
      <c r="AF207" s="3">
        <f t="shared" si="145"/>
        <v>0.8328457929089087</v>
      </c>
      <c r="AG207" s="3">
        <f t="shared" si="146"/>
        <v>2.3014185897543724</v>
      </c>
      <c r="AH207" s="3">
        <f t="shared" si="147"/>
        <v>0.8328457929089087</v>
      </c>
      <c r="AI207" s="15">
        <f t="shared" si="148"/>
        <v>1</v>
      </c>
      <c r="AJ207" s="14">
        <f t="shared" si="150"/>
        <v>2.3014185897543724</v>
      </c>
    </row>
    <row r="208" spans="1:36">
      <c r="A208" t="s">
        <v>246</v>
      </c>
      <c r="B208">
        <v>190</v>
      </c>
      <c r="C208">
        <v>1.52</v>
      </c>
      <c r="D208">
        <v>306.10000000000002</v>
      </c>
      <c r="E208">
        <v>207.4</v>
      </c>
      <c r="F208">
        <v>48.3</v>
      </c>
      <c r="G208" s="1">
        <f t="shared" si="155"/>
        <v>36.94666129747133</v>
      </c>
      <c r="H208">
        <v>664.5</v>
      </c>
      <c r="I208" s="1">
        <f t="shared" si="135"/>
        <v>3.4973684210526317</v>
      </c>
      <c r="J208" s="15">
        <f t="shared" si="136"/>
        <v>0.18288960722027722</v>
      </c>
      <c r="K208" s="29">
        <f t="shared" si="151"/>
        <v>125</v>
      </c>
      <c r="L208" s="68">
        <f t="shared" si="152"/>
        <v>1.8091016548463359</v>
      </c>
      <c r="M208">
        <v>1694.8</v>
      </c>
      <c r="N208" s="3">
        <f t="shared" si="137"/>
        <v>1403</v>
      </c>
      <c r="O208" s="3">
        <f t="shared" si="138"/>
        <v>1537</v>
      </c>
      <c r="P208" s="28">
        <f t="shared" si="153"/>
        <v>1601.4724675741425</v>
      </c>
      <c r="Q208" s="16">
        <f t="shared" si="139"/>
        <v>1698.4489048238652</v>
      </c>
      <c r="R208" s="16">
        <f t="shared" si="140"/>
        <v>1698.4489048238652</v>
      </c>
      <c r="S208" s="14">
        <f t="shared" si="141"/>
        <v>0.99785162520138126</v>
      </c>
      <c r="T208" s="72">
        <f t="shared" si="154"/>
        <v>0.17202936515211562</v>
      </c>
      <c r="AC208" s="16">
        <f t="shared" si="142"/>
        <v>1601.4724675741425</v>
      </c>
      <c r="AD208" s="3">
        <f t="shared" si="143"/>
        <v>0.18219290631465321</v>
      </c>
      <c r="AE208" s="3">
        <f t="shared" si="144"/>
        <v>2.0937335700723758</v>
      </c>
      <c r="AF208" s="3">
        <f t="shared" si="145"/>
        <v>0.84109645315732662</v>
      </c>
      <c r="AG208" s="3">
        <f t="shared" si="146"/>
        <v>2.0937335700723758</v>
      </c>
      <c r="AH208" s="3">
        <f t="shared" si="147"/>
        <v>0.84109645315732662</v>
      </c>
      <c r="AI208" s="15">
        <f t="shared" si="148"/>
        <v>1</v>
      </c>
      <c r="AJ208" s="14">
        <f t="shared" si="150"/>
        <v>2.0937335700723758</v>
      </c>
    </row>
    <row r="209" spans="1:36">
      <c r="A209" t="s">
        <v>247</v>
      </c>
      <c r="B209">
        <v>190</v>
      </c>
      <c r="C209">
        <v>1.1299999999999999</v>
      </c>
      <c r="D209">
        <v>185.7</v>
      </c>
      <c r="E209">
        <v>178.4</v>
      </c>
      <c r="F209">
        <v>41</v>
      </c>
      <c r="G209" s="1">
        <f t="shared" si="155"/>
        <v>35.439003765705728</v>
      </c>
      <c r="H209">
        <v>664.5</v>
      </c>
      <c r="I209" s="1">
        <f t="shared" si="135"/>
        <v>3.4973684210526317</v>
      </c>
      <c r="J209" s="15">
        <f t="shared" si="136"/>
        <v>0.1762455302701687</v>
      </c>
      <c r="K209" s="29">
        <f t="shared" si="151"/>
        <v>168.14159292035399</v>
      </c>
      <c r="L209" s="68">
        <f t="shared" si="152"/>
        <v>1.4763070357120442</v>
      </c>
      <c r="M209">
        <v>1376.6</v>
      </c>
      <c r="N209" s="3">
        <f t="shared" si="137"/>
        <v>1089</v>
      </c>
      <c r="O209" s="3">
        <f t="shared" si="138"/>
        <v>1150</v>
      </c>
      <c r="P209" s="28">
        <f t="shared" si="153"/>
        <v>1259.4874993562655</v>
      </c>
      <c r="Q209" s="16">
        <f t="shared" si="139"/>
        <v>1305.8477708540586</v>
      </c>
      <c r="R209" s="16">
        <f t="shared" si="140"/>
        <v>1305.8477708540586</v>
      </c>
      <c r="S209" s="14">
        <f t="shared" si="141"/>
        <v>1.0541810697426603</v>
      </c>
      <c r="T209" s="72">
        <f t="shared" si="154"/>
        <v>9.8857435219532511E-2</v>
      </c>
      <c r="AC209" s="16">
        <f t="shared" si="142"/>
        <v>1259.4874993562655</v>
      </c>
      <c r="AD209" s="3">
        <f t="shared" si="143"/>
        <v>0.17547298785405555</v>
      </c>
      <c r="AE209" s="3">
        <f t="shared" si="144"/>
        <v>2.1771928056292746</v>
      </c>
      <c r="AF209" s="3">
        <f t="shared" si="145"/>
        <v>0.83773649392702776</v>
      </c>
      <c r="AG209" s="3">
        <f t="shared" si="146"/>
        <v>2.1771928056292746</v>
      </c>
      <c r="AH209" s="3">
        <f t="shared" si="147"/>
        <v>0.83773649392702776</v>
      </c>
      <c r="AI209" s="15">
        <f t="shared" si="148"/>
        <v>1</v>
      </c>
      <c r="AJ209" s="14">
        <f t="shared" si="150"/>
        <v>2.1771928056292746</v>
      </c>
    </row>
    <row r="210" spans="1:36">
      <c r="A210" t="s">
        <v>248</v>
      </c>
      <c r="B210">
        <v>190</v>
      </c>
      <c r="C210">
        <v>0.86</v>
      </c>
      <c r="D210">
        <v>210.7</v>
      </c>
      <c r="E210">
        <v>177</v>
      </c>
      <c r="F210">
        <v>41</v>
      </c>
      <c r="G210" s="1">
        <f t="shared" si="155"/>
        <v>35.439003765705728</v>
      </c>
      <c r="H210">
        <v>659</v>
      </c>
      <c r="I210" s="1">
        <f t="shared" si="135"/>
        <v>3.4684210526315788</v>
      </c>
      <c r="J210" s="15">
        <f t="shared" si="136"/>
        <v>0.17981794373559215</v>
      </c>
      <c r="K210" s="29">
        <f t="shared" si="151"/>
        <v>220.93023255813955</v>
      </c>
      <c r="L210" s="68">
        <f t="shared" si="152"/>
        <v>2.2009456264775418</v>
      </c>
      <c r="M210">
        <v>1349.9</v>
      </c>
      <c r="N210" s="3">
        <f t="shared" si="137"/>
        <v>1078</v>
      </c>
      <c r="O210" s="3">
        <f t="shared" si="138"/>
        <v>1131</v>
      </c>
      <c r="P210" s="28">
        <f t="shared" si="153"/>
        <v>1249.1866798331587</v>
      </c>
      <c r="Q210" s="16">
        <f t="shared" si="139"/>
        <v>1288.5565354808173</v>
      </c>
      <c r="R210" s="16">
        <f t="shared" si="140"/>
        <v>1288.5565354808173</v>
      </c>
      <c r="S210" s="14">
        <f t="shared" si="141"/>
        <v>1.0476063430901716</v>
      </c>
      <c r="T210" s="72">
        <f t="shared" si="154"/>
        <v>8.6192385294601964E-2</v>
      </c>
      <c r="AC210" s="16">
        <f t="shared" si="142"/>
        <v>1249.1866798331587</v>
      </c>
      <c r="AD210" s="3">
        <f t="shared" si="143"/>
        <v>0.17896755840473463</v>
      </c>
      <c r="AE210" s="3">
        <f t="shared" si="144"/>
        <v>2.1335997478553952</v>
      </c>
      <c r="AF210" s="3">
        <f t="shared" si="145"/>
        <v>0.83948377920236728</v>
      </c>
      <c r="AG210" s="3">
        <f t="shared" si="146"/>
        <v>2.1335997478553952</v>
      </c>
      <c r="AH210" s="3">
        <f t="shared" si="147"/>
        <v>0.83948377920236728</v>
      </c>
      <c r="AI210" s="15">
        <f t="shared" si="148"/>
        <v>1</v>
      </c>
      <c r="AJ210" s="14">
        <f t="shared" si="150"/>
        <v>2.1335997478553952</v>
      </c>
    </row>
    <row r="211" spans="1:36">
      <c r="A211" t="s">
        <v>249</v>
      </c>
      <c r="B211">
        <v>165</v>
      </c>
      <c r="C211">
        <v>2.82</v>
      </c>
      <c r="D211">
        <v>363.3</v>
      </c>
      <c r="E211">
        <v>200.6</v>
      </c>
      <c r="F211">
        <v>80.2</v>
      </c>
      <c r="G211" s="1">
        <f t="shared" si="155"/>
        <v>42.273018176668863</v>
      </c>
      <c r="H211">
        <v>580.5</v>
      </c>
      <c r="I211" s="1">
        <f t="shared" ref="I211:I237" si="156">(H211/B211)</f>
        <v>3.5181818181818181</v>
      </c>
      <c r="J211" s="15">
        <f t="shared" ref="J211:J237" si="157">SQRT((64*AC211*H211*H211)/(PI()^3*((B211^4-(B211-2*C211)^4)*E211+(B211-2*C211)^4*G211*0.8/1.35)))</f>
        <v>0.20398238260651247</v>
      </c>
      <c r="K211" s="29">
        <f t="shared" si="151"/>
        <v>58.51063829787234</v>
      </c>
      <c r="L211" s="68">
        <f t="shared" si="152"/>
        <v>1.0050550777123888</v>
      </c>
      <c r="M211">
        <v>2295</v>
      </c>
      <c r="N211" s="3">
        <f t="shared" ref="N211:N237" si="158">ROUND((0.85*F211*(B211-2*C211)^2+D211*(B211*B211-(B211-2*C211)^2))*PI()/4000,0)</f>
        <v>1882</v>
      </c>
      <c r="O211" s="3">
        <f t="shared" ref="O211:O237" si="159">ROUND((0.85*F211+6*C211*D211/(B211-2*C211))*PI()*(B211-2*C211)^2/4000,0)</f>
        <v>2129</v>
      </c>
      <c r="P211" s="28">
        <f t="shared" si="153"/>
        <v>2121.6317333294</v>
      </c>
      <c r="Q211" s="16">
        <f t="shared" ref="Q211:Q237" si="160">0.00025*PI()*((B211*B211-(B211-2*C211)^2)*D211*AH211+F211*(B211-2*C211)^2*(1+AG211*C211*D211/(B211*F211)))</f>
        <v>2272.1425977950194</v>
      </c>
      <c r="R211" s="16">
        <f t="shared" ref="R211:R237" si="161">AI211*Q211</f>
        <v>2270.1617102468022</v>
      </c>
      <c r="S211" s="14">
        <f t="shared" ref="S211:S237" si="162">M211/R211</f>
        <v>1.0109411984358143</v>
      </c>
      <c r="T211" s="72">
        <f t="shared" si="154"/>
        <v>0.24603204271776855</v>
      </c>
      <c r="AC211" s="16">
        <f t="shared" ref="AC211:AC237" si="163">0.00025*PI()*((B211*B211-(B211-2*C211)^2)*D211+F211*(B211-2*C211)^2)</f>
        <v>2121.6317333294</v>
      </c>
      <c r="AD211" s="3">
        <f t="shared" ref="AD211:AD237" si="164">SQRT((64*AC211*H211*H211)/(PI()^3*((B211^4-(B211-2*C211)^4)*E211+(B211-2*C211)^4*G211*0.6)))</f>
        <v>0.20340410007033602</v>
      </c>
      <c r="AE211" s="3">
        <f t="shared" ref="AE211:AE237" si="165">IF(AD211&gt;0.5,0,AJ211)</f>
        <v>1.8403690234309797</v>
      </c>
      <c r="AF211" s="3">
        <f t="shared" ref="AF211:AF237" si="166">IF((0.25*(3+2*AD211))&gt;1,1,(0.25*(3+2*AD211)))</f>
        <v>0.85170205003516797</v>
      </c>
      <c r="AG211" s="3">
        <f t="shared" ref="AG211:AG237" si="167">AE211</f>
        <v>1.8403690234309797</v>
      </c>
      <c r="AH211" s="3">
        <f t="shared" ref="AH211:AH237" si="168">AF211</f>
        <v>0.85170205003516797</v>
      </c>
      <c r="AI211" s="15">
        <f t="shared" ref="AI211:AI237" si="169">IF(J211&lt;0.2,1,1/(0.5*(1+0.21*(J211-0.2)+J211*J211)+SQRT((0.5*(1+0.21*(J211-0.2)+J211*J211))^2-J211*J211)))</f>
        <v>0.99912818519834989</v>
      </c>
      <c r="AJ211" s="14">
        <f t="shared" si="150"/>
        <v>1.8403690234309797</v>
      </c>
    </row>
    <row r="212" spans="1:36">
      <c r="A212" t="s">
        <v>250</v>
      </c>
      <c r="B212">
        <v>190</v>
      </c>
      <c r="C212">
        <v>1.94</v>
      </c>
      <c r="D212">
        <v>256.39999999999998</v>
      </c>
      <c r="E212">
        <v>204.7</v>
      </c>
      <c r="F212">
        <v>74.7</v>
      </c>
      <c r="G212" s="1">
        <f t="shared" si="155"/>
        <v>41.464299586011748</v>
      </c>
      <c r="H212">
        <v>663.5</v>
      </c>
      <c r="I212" s="1">
        <f t="shared" si="156"/>
        <v>3.4921052631578946</v>
      </c>
      <c r="J212" s="15">
        <f t="shared" si="157"/>
        <v>0.20435333927053398</v>
      </c>
      <c r="K212" s="29">
        <f t="shared" si="151"/>
        <v>97.938144329896915</v>
      </c>
      <c r="L212" s="68">
        <f t="shared" si="152"/>
        <v>1.1872974092759134</v>
      </c>
      <c r="M212">
        <v>2592</v>
      </c>
      <c r="N212" s="3">
        <f t="shared" si="158"/>
        <v>2021</v>
      </c>
      <c r="O212" s="3">
        <f t="shared" si="159"/>
        <v>2164</v>
      </c>
      <c r="P212" s="28">
        <f t="shared" si="153"/>
        <v>2326.2182735111874</v>
      </c>
      <c r="Q212" s="16">
        <f t="shared" si="160"/>
        <v>2413.5781892217015</v>
      </c>
      <c r="R212" s="16">
        <f t="shared" si="161"/>
        <v>2411.2778236601198</v>
      </c>
      <c r="S212" s="14">
        <f t="shared" si="162"/>
        <v>1.0749487158081017</v>
      </c>
      <c r="T212" s="72">
        <f t="shared" si="154"/>
        <v>0.1263326459569819</v>
      </c>
      <c r="AC212" s="16">
        <f t="shared" si="163"/>
        <v>2326.2182735111869</v>
      </c>
      <c r="AD212" s="3">
        <f t="shared" si="164"/>
        <v>0.20361339081159857</v>
      </c>
      <c r="AE212" s="3">
        <f t="shared" si="165"/>
        <v>1.837945289587972</v>
      </c>
      <c r="AF212" s="3">
        <f t="shared" si="166"/>
        <v>0.85180669540579923</v>
      </c>
      <c r="AG212" s="3">
        <f t="shared" si="167"/>
        <v>1.837945289587972</v>
      </c>
      <c r="AH212" s="3">
        <f t="shared" si="168"/>
        <v>0.85180669540579923</v>
      </c>
      <c r="AI212" s="15">
        <f t="shared" si="169"/>
        <v>0.99904690655067474</v>
      </c>
      <c r="AJ212" s="14">
        <f t="shared" si="150"/>
        <v>1.837945289587972</v>
      </c>
    </row>
    <row r="213" spans="1:36">
      <c r="A213" t="s">
        <v>251</v>
      </c>
      <c r="B213">
        <v>190</v>
      </c>
      <c r="C213">
        <v>1.52</v>
      </c>
      <c r="D213">
        <v>306.10000000000002</v>
      </c>
      <c r="E213">
        <v>207.4</v>
      </c>
      <c r="F213">
        <v>80.2</v>
      </c>
      <c r="G213" s="1">
        <f t="shared" si="155"/>
        <v>42.273018176668863</v>
      </c>
      <c r="H213">
        <v>663.5</v>
      </c>
      <c r="I213" s="1">
        <f t="shared" si="156"/>
        <v>3.4921052631578946</v>
      </c>
      <c r="J213" s="15">
        <f t="shared" si="157"/>
        <v>0.21770503491200779</v>
      </c>
      <c r="K213" s="29">
        <f t="shared" si="151"/>
        <v>125</v>
      </c>
      <c r="L213" s="68">
        <f t="shared" si="152"/>
        <v>1.8091016548463359</v>
      </c>
      <c r="M213">
        <v>2602</v>
      </c>
      <c r="N213" s="3">
        <f t="shared" si="158"/>
        <v>2147</v>
      </c>
      <c r="O213" s="3">
        <f t="shared" si="159"/>
        <v>2281</v>
      </c>
      <c r="P213" s="28">
        <f t="shared" si="153"/>
        <v>2477.2180659972032</v>
      </c>
      <c r="Q213" s="16">
        <f t="shared" si="160"/>
        <v>2551.6811695475103</v>
      </c>
      <c r="R213" s="16">
        <f t="shared" si="161"/>
        <v>2541.7624770613729</v>
      </c>
      <c r="S213" s="14">
        <f t="shared" si="162"/>
        <v>1.0236991156657054</v>
      </c>
      <c r="T213" s="72">
        <f t="shared" si="154"/>
        <v>0.11121358094668553</v>
      </c>
      <c r="AC213" s="16">
        <f t="shared" si="163"/>
        <v>2477.2180659972037</v>
      </c>
      <c r="AD213" s="3">
        <f t="shared" si="164"/>
        <v>0.21683345121048275</v>
      </c>
      <c r="AE213" s="3">
        <f t="shared" si="165"/>
        <v>1.687865827191499</v>
      </c>
      <c r="AF213" s="3">
        <f t="shared" si="166"/>
        <v>0.8584167256052414</v>
      </c>
      <c r="AG213" s="3">
        <f t="shared" si="167"/>
        <v>1.687865827191499</v>
      </c>
      <c r="AH213" s="3">
        <f t="shared" si="168"/>
        <v>0.8584167256052414</v>
      </c>
      <c r="AI213" s="15">
        <f t="shared" si="169"/>
        <v>0.99611287938144089</v>
      </c>
      <c r="AJ213" s="14">
        <f t="shared" si="150"/>
        <v>1.687865827191499</v>
      </c>
    </row>
    <row r="214" spans="1:36">
      <c r="A214" t="s">
        <v>252</v>
      </c>
      <c r="B214">
        <v>190</v>
      </c>
      <c r="C214">
        <v>1.1299999999999999</v>
      </c>
      <c r="D214">
        <v>185.7</v>
      </c>
      <c r="E214">
        <v>178.4</v>
      </c>
      <c r="F214">
        <v>80.2</v>
      </c>
      <c r="G214" s="1">
        <f t="shared" si="155"/>
        <v>42.273018176668863</v>
      </c>
      <c r="H214">
        <v>662.5</v>
      </c>
      <c r="I214" s="1">
        <f t="shared" si="156"/>
        <v>3.486842105263158</v>
      </c>
      <c r="J214" s="15">
        <f t="shared" si="157"/>
        <v>0.22492318306826761</v>
      </c>
      <c r="K214" s="29">
        <f t="shared" si="151"/>
        <v>168.14159292035399</v>
      </c>
      <c r="L214" s="68">
        <f t="shared" si="152"/>
        <v>1.4763070357120442</v>
      </c>
      <c r="M214">
        <v>2295</v>
      </c>
      <c r="N214" s="3">
        <f t="shared" si="158"/>
        <v>2012</v>
      </c>
      <c r="O214" s="3">
        <f t="shared" si="159"/>
        <v>2073</v>
      </c>
      <c r="P214" s="28">
        <f t="shared" si="153"/>
        <v>2344.6370013750611</v>
      </c>
      <c r="Q214" s="16">
        <f t="shared" si="160"/>
        <v>2376.6768165597146</v>
      </c>
      <c r="R214" s="16">
        <f t="shared" si="161"/>
        <v>2363.6503803169908</v>
      </c>
      <c r="S214" s="14">
        <f t="shared" si="162"/>
        <v>0.97095578056354337</v>
      </c>
      <c r="T214" s="72">
        <f t="shared" si="154"/>
        <v>5.3104042887833686E-2</v>
      </c>
      <c r="AC214" s="16">
        <f t="shared" si="163"/>
        <v>2344.6370013750616</v>
      </c>
      <c r="AD214" s="3">
        <f t="shared" si="164"/>
        <v>0.22388840647646735</v>
      </c>
      <c r="AE214" s="3">
        <f t="shared" si="165"/>
        <v>1.6102067956130763</v>
      </c>
      <c r="AF214" s="3">
        <f t="shared" si="166"/>
        <v>0.86194420323823362</v>
      </c>
      <c r="AG214" s="3">
        <f t="shared" si="167"/>
        <v>1.6102067956130763</v>
      </c>
      <c r="AH214" s="3">
        <f t="shared" si="168"/>
        <v>0.86194420323823362</v>
      </c>
      <c r="AI214" s="15">
        <f t="shared" si="169"/>
        <v>0.99451905444107458</v>
      </c>
      <c r="AJ214" s="14">
        <f t="shared" si="150"/>
        <v>1.6102067956130763</v>
      </c>
    </row>
    <row r="215" spans="1:36">
      <c r="A215" t="s">
        <v>253</v>
      </c>
      <c r="B215">
        <v>190</v>
      </c>
      <c r="C215">
        <v>0.86</v>
      </c>
      <c r="D215">
        <v>210.7</v>
      </c>
      <c r="E215">
        <v>177</v>
      </c>
      <c r="F215">
        <v>74.7</v>
      </c>
      <c r="G215" s="1">
        <f t="shared" si="155"/>
        <v>41.464299586011748</v>
      </c>
      <c r="H215">
        <v>663.5</v>
      </c>
      <c r="I215" s="1">
        <f t="shared" si="156"/>
        <v>3.4921052631578946</v>
      </c>
      <c r="J215" s="15">
        <f t="shared" si="157"/>
        <v>0.22541820534551832</v>
      </c>
      <c r="K215" s="29">
        <f t="shared" si="151"/>
        <v>220.93023255813955</v>
      </c>
      <c r="L215" s="68">
        <f t="shared" si="152"/>
        <v>2.2009456264775418</v>
      </c>
      <c r="M215">
        <v>2451</v>
      </c>
      <c r="N215" s="3">
        <f t="shared" si="158"/>
        <v>1875</v>
      </c>
      <c r="O215" s="3">
        <f t="shared" si="159"/>
        <v>1929</v>
      </c>
      <c r="P215" s="28">
        <f t="shared" si="153"/>
        <v>2187.4573948921143</v>
      </c>
      <c r="Q215" s="16">
        <f t="shared" si="160"/>
        <v>2215.248001192841</v>
      </c>
      <c r="R215" s="16">
        <f t="shared" si="161"/>
        <v>2202.8637359928716</v>
      </c>
      <c r="S215" s="14">
        <f t="shared" si="162"/>
        <v>1.1126425842655623</v>
      </c>
      <c r="T215" s="72">
        <f t="shared" si="154"/>
        <v>4.9221703638426526E-2</v>
      </c>
      <c r="AC215" s="16">
        <f t="shared" si="163"/>
        <v>2187.4573948921143</v>
      </c>
      <c r="AD215" s="3">
        <f t="shared" si="164"/>
        <v>0.22431427150558753</v>
      </c>
      <c r="AE215" s="3">
        <f t="shared" si="165"/>
        <v>1.6055731479650328</v>
      </c>
      <c r="AF215" s="3">
        <f t="shared" si="166"/>
        <v>0.86215713575279374</v>
      </c>
      <c r="AG215" s="3">
        <f t="shared" si="167"/>
        <v>1.6055731479650328</v>
      </c>
      <c r="AH215" s="3">
        <f t="shared" si="168"/>
        <v>0.86215713575279374</v>
      </c>
      <c r="AI215" s="15">
        <f t="shared" si="169"/>
        <v>0.99440953554938283</v>
      </c>
      <c r="AJ215" s="14">
        <f t="shared" si="150"/>
        <v>1.6055731479650328</v>
      </c>
    </row>
    <row r="216" spans="1:36">
      <c r="A216" t="s">
        <v>254</v>
      </c>
      <c r="B216">
        <v>165</v>
      </c>
      <c r="C216">
        <v>2.82</v>
      </c>
      <c r="D216">
        <v>363.3</v>
      </c>
      <c r="E216">
        <v>200.6</v>
      </c>
      <c r="F216">
        <v>108</v>
      </c>
      <c r="G216" s="1">
        <f t="shared" si="155"/>
        <v>45.894440273544518</v>
      </c>
      <c r="H216">
        <v>577.5</v>
      </c>
      <c r="I216" s="1">
        <f t="shared" si="156"/>
        <v>3.5</v>
      </c>
      <c r="J216" s="15">
        <f t="shared" si="157"/>
        <v>0.22358748923939795</v>
      </c>
      <c r="K216" s="29">
        <f t="shared" si="151"/>
        <v>58.51063829787234</v>
      </c>
      <c r="L216" s="68">
        <f t="shared" si="152"/>
        <v>1.0050550777123888</v>
      </c>
      <c r="M216">
        <v>2673</v>
      </c>
      <c r="N216" s="3">
        <f t="shared" si="158"/>
        <v>2353</v>
      </c>
      <c r="O216" s="3">
        <f t="shared" si="159"/>
        <v>2600</v>
      </c>
      <c r="P216" s="28">
        <f t="shared" si="153"/>
        <v>2676.121224171321</v>
      </c>
      <c r="Q216" s="16">
        <f t="shared" si="160"/>
        <v>2804.5231455735393</v>
      </c>
      <c r="R216" s="16">
        <f t="shared" si="161"/>
        <v>2789.9800764958513</v>
      </c>
      <c r="S216" s="14">
        <f t="shared" si="162"/>
        <v>0.95807135775579599</v>
      </c>
      <c r="T216" s="72">
        <f t="shared" si="154"/>
        <v>0.19505446335208892</v>
      </c>
      <c r="AC216" s="16">
        <f t="shared" si="163"/>
        <v>2676.121224171321</v>
      </c>
      <c r="AD216" s="3">
        <f t="shared" si="164"/>
        <v>0.22292529821813126</v>
      </c>
      <c r="AE216" s="3">
        <f t="shared" si="165"/>
        <v>1.6207086889204989</v>
      </c>
      <c r="AF216" s="3">
        <f t="shared" si="166"/>
        <v>0.86146264910906567</v>
      </c>
      <c r="AG216" s="3">
        <f t="shared" si="167"/>
        <v>1.6207086889204989</v>
      </c>
      <c r="AH216" s="3">
        <f t="shared" si="168"/>
        <v>0.86146264910906567</v>
      </c>
      <c r="AI216" s="15">
        <f t="shared" si="169"/>
        <v>0.99481442358547068</v>
      </c>
      <c r="AJ216" s="14">
        <f t="shared" si="150"/>
        <v>1.6207086889204989</v>
      </c>
    </row>
    <row r="217" spans="1:36">
      <c r="A217" t="s">
        <v>255</v>
      </c>
      <c r="B217">
        <v>190</v>
      </c>
      <c r="C217">
        <v>1.94</v>
      </c>
      <c r="D217">
        <v>256.39999999999998</v>
      </c>
      <c r="E217">
        <v>204.7</v>
      </c>
      <c r="F217">
        <v>108</v>
      </c>
      <c r="G217" s="1">
        <f t="shared" si="155"/>
        <v>45.894440273544518</v>
      </c>
      <c r="H217">
        <v>660</v>
      </c>
      <c r="I217" s="1">
        <f t="shared" si="156"/>
        <v>3.4736842105263159</v>
      </c>
      <c r="J217" s="15">
        <f t="shared" si="157"/>
        <v>0.23248668233004735</v>
      </c>
      <c r="K217" s="29">
        <f t="shared" si="151"/>
        <v>97.938144329896915</v>
      </c>
      <c r="L217" s="68">
        <f t="shared" si="152"/>
        <v>1.1872974092759134</v>
      </c>
      <c r="M217">
        <v>3360</v>
      </c>
      <c r="N217" s="3">
        <f t="shared" si="158"/>
        <v>2791</v>
      </c>
      <c r="O217" s="3">
        <f t="shared" si="159"/>
        <v>2934</v>
      </c>
      <c r="P217" s="28">
        <f t="shared" si="153"/>
        <v>3232.2015947878899</v>
      </c>
      <c r="Q217" s="16">
        <f t="shared" si="160"/>
        <v>3301.5385290531435</v>
      </c>
      <c r="R217" s="16">
        <f t="shared" si="161"/>
        <v>3277.9078789301407</v>
      </c>
      <c r="S217" s="14">
        <f t="shared" si="162"/>
        <v>1.0250440598399773</v>
      </c>
      <c r="T217" s="72">
        <f t="shared" si="154"/>
        <v>9.0921714177743265E-2</v>
      </c>
      <c r="AC217" s="16">
        <f t="shared" si="163"/>
        <v>3232.2015947878904</v>
      </c>
      <c r="AD217" s="3">
        <f t="shared" si="164"/>
        <v>0.23160971518110968</v>
      </c>
      <c r="AE217" s="3">
        <f t="shared" si="165"/>
        <v>1.527152291976142</v>
      </c>
      <c r="AF217" s="3">
        <f t="shared" si="166"/>
        <v>0.86580485759055481</v>
      </c>
      <c r="AG217" s="3">
        <f t="shared" si="167"/>
        <v>1.527152291976142</v>
      </c>
      <c r="AH217" s="3">
        <f t="shared" si="168"/>
        <v>0.86580485759055481</v>
      </c>
      <c r="AI217" s="15">
        <f t="shared" si="169"/>
        <v>0.9928425338928939</v>
      </c>
      <c r="AJ217" s="14">
        <f t="shared" si="150"/>
        <v>1.527152291976142</v>
      </c>
    </row>
    <row r="218" spans="1:36">
      <c r="A218" t="s">
        <v>256</v>
      </c>
      <c r="B218">
        <v>190</v>
      </c>
      <c r="C218">
        <v>1.52</v>
      </c>
      <c r="D218">
        <v>306.10000000000002</v>
      </c>
      <c r="E218">
        <v>207.4</v>
      </c>
      <c r="F218">
        <v>108</v>
      </c>
      <c r="G218" s="1">
        <f t="shared" si="155"/>
        <v>45.894440273544518</v>
      </c>
      <c r="H218">
        <v>661.5</v>
      </c>
      <c r="I218" s="1">
        <f t="shared" si="156"/>
        <v>3.4815789473684209</v>
      </c>
      <c r="J218" s="15">
        <f t="shared" si="157"/>
        <v>0.24166086008544538</v>
      </c>
      <c r="K218" s="29">
        <f t="shared" si="151"/>
        <v>125</v>
      </c>
      <c r="L218" s="68">
        <f t="shared" si="152"/>
        <v>1.8091016548463359</v>
      </c>
      <c r="M218">
        <v>3260</v>
      </c>
      <c r="N218" s="3">
        <f t="shared" si="158"/>
        <v>2796</v>
      </c>
      <c r="O218" s="3">
        <f t="shared" si="159"/>
        <v>2930</v>
      </c>
      <c r="P218" s="28">
        <f t="shared" si="153"/>
        <v>3240.4070201088357</v>
      </c>
      <c r="Q218" s="16">
        <f t="shared" si="160"/>
        <v>3300.9738947419146</v>
      </c>
      <c r="R218" s="16">
        <f t="shared" si="161"/>
        <v>3270.6027539805086</v>
      </c>
      <c r="S218" s="14">
        <f t="shared" si="162"/>
        <v>0.99675816515240057</v>
      </c>
      <c r="T218" s="72">
        <f t="shared" si="154"/>
        <v>8.5020273748239977E-2</v>
      </c>
      <c r="AC218" s="16">
        <f t="shared" si="163"/>
        <v>3240.4070201088362</v>
      </c>
      <c r="AD218" s="3">
        <f t="shared" si="164"/>
        <v>0.24066561256253413</v>
      </c>
      <c r="AE218" s="3">
        <f t="shared" si="165"/>
        <v>1.4323250977848154</v>
      </c>
      <c r="AF218" s="3">
        <f t="shared" si="166"/>
        <v>0.87033280628126708</v>
      </c>
      <c r="AG218" s="3">
        <f t="shared" si="167"/>
        <v>1.4323250977848154</v>
      </c>
      <c r="AH218" s="3">
        <f t="shared" si="168"/>
        <v>0.87033280628126708</v>
      </c>
      <c r="AI218" s="15">
        <f t="shared" si="169"/>
        <v>0.99079933930717123</v>
      </c>
      <c r="AJ218" s="14">
        <f t="shared" si="150"/>
        <v>1.4323250977848154</v>
      </c>
    </row>
    <row r="219" spans="1:36">
      <c r="A219" t="s">
        <v>257</v>
      </c>
      <c r="B219">
        <v>190</v>
      </c>
      <c r="C219">
        <v>1.1299999999999999</v>
      </c>
      <c r="D219">
        <v>185.7</v>
      </c>
      <c r="E219">
        <v>178.4</v>
      </c>
      <c r="F219">
        <v>108</v>
      </c>
      <c r="G219" s="1">
        <f t="shared" si="155"/>
        <v>45.894440273544518</v>
      </c>
      <c r="H219">
        <v>660</v>
      </c>
      <c r="I219" s="1">
        <f t="shared" si="156"/>
        <v>3.4736842105263159</v>
      </c>
      <c r="J219" s="15">
        <f t="shared" si="157"/>
        <v>0.25041485510827505</v>
      </c>
      <c r="K219" s="29">
        <f t="shared" si="151"/>
        <v>168.14159292035399</v>
      </c>
      <c r="L219" s="68">
        <f t="shared" si="152"/>
        <v>1.4763070357120442</v>
      </c>
      <c r="M219">
        <v>3058</v>
      </c>
      <c r="N219" s="3">
        <f t="shared" si="158"/>
        <v>2666</v>
      </c>
      <c r="O219" s="3">
        <f t="shared" si="159"/>
        <v>2727</v>
      </c>
      <c r="P219" s="28">
        <f t="shared" si="153"/>
        <v>3114.2073114802274</v>
      </c>
      <c r="Q219" s="16">
        <f t="shared" si="160"/>
        <v>3139.7207908722671</v>
      </c>
      <c r="R219" s="16">
        <f t="shared" si="161"/>
        <v>3104.6782847834852</v>
      </c>
      <c r="S219" s="14">
        <f t="shared" si="162"/>
        <v>0.98496517819180729</v>
      </c>
      <c r="T219" s="72">
        <f t="shared" si="154"/>
        <v>3.9981186679008136E-2</v>
      </c>
      <c r="AC219" s="16">
        <f t="shared" si="163"/>
        <v>3114.2073114802279</v>
      </c>
      <c r="AD219" s="3">
        <f t="shared" si="164"/>
        <v>0.24923895445469213</v>
      </c>
      <c r="AE219" s="3">
        <f t="shared" si="165"/>
        <v>1.3451203016885538</v>
      </c>
      <c r="AF219" s="3">
        <f t="shared" si="166"/>
        <v>0.87461947722734612</v>
      </c>
      <c r="AG219" s="3">
        <f t="shared" si="167"/>
        <v>1.3451203016885538</v>
      </c>
      <c r="AH219" s="3">
        <f t="shared" si="168"/>
        <v>0.87461947722734612</v>
      </c>
      <c r="AI219" s="15">
        <f t="shared" si="169"/>
        <v>0.98883897377414676</v>
      </c>
      <c r="AJ219" s="14">
        <f t="shared" si="150"/>
        <v>1.3451203016885538</v>
      </c>
    </row>
    <row r="220" spans="1:36">
      <c r="A220" t="s">
        <v>258</v>
      </c>
      <c r="B220">
        <v>190</v>
      </c>
      <c r="C220">
        <v>0.86</v>
      </c>
      <c r="D220">
        <v>210.7</v>
      </c>
      <c r="E220">
        <v>177</v>
      </c>
      <c r="F220">
        <v>108</v>
      </c>
      <c r="G220" s="1">
        <f t="shared" si="155"/>
        <v>45.894440273544518</v>
      </c>
      <c r="H220">
        <v>662</v>
      </c>
      <c r="I220" s="1">
        <f t="shared" si="156"/>
        <v>3.4842105263157896</v>
      </c>
      <c r="J220" s="15">
        <f t="shared" si="157"/>
        <v>0.25772390650294741</v>
      </c>
      <c r="K220" s="29">
        <f t="shared" si="151"/>
        <v>220.93023255813955</v>
      </c>
      <c r="L220" s="68">
        <f t="shared" si="152"/>
        <v>2.2009456264775418</v>
      </c>
      <c r="M220">
        <v>3070</v>
      </c>
      <c r="N220" s="3">
        <f t="shared" si="158"/>
        <v>2664</v>
      </c>
      <c r="O220" s="3">
        <f t="shared" si="159"/>
        <v>2717</v>
      </c>
      <c r="P220" s="28">
        <f t="shared" si="153"/>
        <v>3114.5913655586783</v>
      </c>
      <c r="Q220" s="16">
        <f t="shared" si="160"/>
        <v>3135.3030212565127</v>
      </c>
      <c r="R220" s="16">
        <f t="shared" si="161"/>
        <v>3095.1507150845787</v>
      </c>
      <c r="S220" s="14">
        <f t="shared" si="162"/>
        <v>0.99187415496053111</v>
      </c>
      <c r="T220" s="72">
        <f t="shared" si="154"/>
        <v>3.4569664837477282E-2</v>
      </c>
      <c r="AC220" s="16">
        <f t="shared" si="163"/>
        <v>3114.5913655586783</v>
      </c>
      <c r="AD220" s="3">
        <f t="shared" si="164"/>
        <v>0.25643576300342114</v>
      </c>
      <c r="AE220" s="3">
        <f t="shared" si="165"/>
        <v>1.2738464937382041</v>
      </c>
      <c r="AF220" s="3">
        <f t="shared" si="166"/>
        <v>0.87821788150171054</v>
      </c>
      <c r="AG220" s="3">
        <f t="shared" si="167"/>
        <v>1.2738464937382041</v>
      </c>
      <c r="AH220" s="3">
        <f t="shared" si="168"/>
        <v>0.87821788150171054</v>
      </c>
      <c r="AI220" s="15">
        <f t="shared" si="169"/>
        <v>0.98719348468083878</v>
      </c>
      <c r="AJ220" s="14">
        <f t="shared" si="150"/>
        <v>1.2738464937382041</v>
      </c>
    </row>
    <row r="221" spans="1:36">
      <c r="G221" s="25" t="s">
        <v>98</v>
      </c>
      <c r="I221" s="1"/>
      <c r="J221" s="15"/>
      <c r="K221" s="29"/>
      <c r="L221" s="68"/>
      <c r="N221" s="3"/>
      <c r="O221" s="3"/>
      <c r="P221" s="28"/>
      <c r="Q221" s="16"/>
      <c r="R221" s="16"/>
      <c r="S221" s="14"/>
      <c r="T221" s="72"/>
      <c r="AC221" s="16"/>
      <c r="AD221" s="3"/>
      <c r="AE221" s="3"/>
      <c r="AF221" s="3"/>
      <c r="AG221" s="3"/>
      <c r="AH221" s="3"/>
      <c r="AI221" s="15"/>
      <c r="AJ221" s="14"/>
    </row>
    <row r="222" spans="1:36">
      <c r="A222" s="73" t="s">
        <v>259</v>
      </c>
      <c r="B222" s="5" t="s">
        <v>260</v>
      </c>
      <c r="C222" s="73">
        <v>1988</v>
      </c>
      <c r="D222" s="4" t="s">
        <v>261</v>
      </c>
      <c r="E222" s="77" t="s">
        <v>262</v>
      </c>
      <c r="F222" s="81" t="s">
        <v>263</v>
      </c>
      <c r="G222" s="81"/>
      <c r="H222" s="4" t="s">
        <v>7</v>
      </c>
      <c r="I222" s="1"/>
      <c r="J222" s="15"/>
      <c r="K222" s="29"/>
      <c r="L222" s="68"/>
      <c r="N222" s="3"/>
      <c r="O222" s="3"/>
      <c r="P222" s="28"/>
      <c r="Q222" s="16"/>
      <c r="R222" s="16"/>
      <c r="S222" s="14"/>
      <c r="T222" s="72"/>
      <c r="AC222" s="16"/>
      <c r="AD222" s="3"/>
      <c r="AE222" s="3"/>
      <c r="AF222" s="3"/>
      <c r="AG222" s="3"/>
      <c r="AH222" s="3"/>
      <c r="AI222" s="15"/>
      <c r="AJ222" s="14"/>
    </row>
    <row r="223" spans="1:36">
      <c r="A223" s="4" t="s">
        <v>264</v>
      </c>
      <c r="B223" s="14">
        <v>165</v>
      </c>
      <c r="C223" s="14">
        <v>4.3</v>
      </c>
      <c r="D223" s="3">
        <v>317.7</v>
      </c>
      <c r="E223">
        <v>200</v>
      </c>
      <c r="F223" s="1">
        <v>43.3</v>
      </c>
      <c r="G223" s="1">
        <f>22*((F223+8)/10)^0.3</f>
        <v>35.930055691100932</v>
      </c>
      <c r="H223" s="3">
        <v>2440</v>
      </c>
      <c r="I223" s="1">
        <f t="shared" si="156"/>
        <v>14.787878787878787</v>
      </c>
      <c r="J223" s="15">
        <f t="shared" si="157"/>
        <v>0.67275795073405653</v>
      </c>
      <c r="K223" s="29">
        <f t="shared" si="151"/>
        <v>38.372093023255815</v>
      </c>
      <c r="L223" s="68">
        <f t="shared" si="152"/>
        <v>0.57639782285997032</v>
      </c>
      <c r="M223" s="3">
        <v>1149</v>
      </c>
      <c r="N223" s="3">
        <f t="shared" si="158"/>
        <v>1397</v>
      </c>
      <c r="O223" s="3">
        <f t="shared" si="159"/>
        <v>1714</v>
      </c>
      <c r="P223" s="28">
        <f t="shared" si="153"/>
        <v>1521.5479946493192</v>
      </c>
      <c r="Q223" s="16">
        <f t="shared" si="160"/>
        <v>1521.5479946493192</v>
      </c>
      <c r="R223" s="16">
        <f t="shared" si="161"/>
        <v>1308.7801310822101</v>
      </c>
      <c r="S223" s="14">
        <f t="shared" si="162"/>
        <v>0.87791675065383945</v>
      </c>
      <c r="T223" s="72">
        <f t="shared" si="154"/>
        <v>0.45327917201602408</v>
      </c>
      <c r="AC223" s="16">
        <f t="shared" si="163"/>
        <v>1521.5479946493192</v>
      </c>
      <c r="AD223" s="3">
        <f t="shared" si="164"/>
        <v>0.6714650397566676</v>
      </c>
      <c r="AE223" s="3">
        <f t="shared" si="165"/>
        <v>0</v>
      </c>
      <c r="AF223" s="3">
        <f t="shared" si="166"/>
        <v>1</v>
      </c>
      <c r="AG223" s="3">
        <f t="shared" si="167"/>
        <v>0</v>
      </c>
      <c r="AH223" s="3">
        <f t="shared" si="168"/>
        <v>1</v>
      </c>
      <c r="AI223" s="15">
        <f t="shared" si="169"/>
        <v>0.86016355427805813</v>
      </c>
      <c r="AJ223" s="14">
        <f t="shared" si="150"/>
        <v>0.14260685796384287</v>
      </c>
    </row>
    <row r="224" spans="1:36">
      <c r="A224" s="4" t="s">
        <v>265</v>
      </c>
      <c r="B224" s="14">
        <v>160</v>
      </c>
      <c r="C224" s="14">
        <v>4.5</v>
      </c>
      <c r="D224" s="3">
        <v>317.7</v>
      </c>
      <c r="E224">
        <v>200</v>
      </c>
      <c r="F224" s="1">
        <v>43.3</v>
      </c>
      <c r="G224" s="1">
        <f>22*((F224+8)/10)^0.3</f>
        <v>35.930055691100932</v>
      </c>
      <c r="H224" s="3">
        <v>2420</v>
      </c>
      <c r="I224" s="1">
        <f t="shared" si="156"/>
        <v>15.125</v>
      </c>
      <c r="J224" s="15">
        <f t="shared" si="157"/>
        <v>0.68324193251824072</v>
      </c>
      <c r="K224" s="29">
        <f t="shared" si="151"/>
        <v>35.555555555555557</v>
      </c>
      <c r="L224" s="68">
        <f t="shared" si="152"/>
        <v>0.5340898345153664</v>
      </c>
      <c r="M224" s="3">
        <v>1561</v>
      </c>
      <c r="N224" s="3">
        <f t="shared" si="158"/>
        <v>1358</v>
      </c>
      <c r="O224" s="3">
        <f t="shared" si="159"/>
        <v>1676</v>
      </c>
      <c r="P224" s="28">
        <f t="shared" si="153"/>
        <v>1473.8197598082945</v>
      </c>
      <c r="Q224" s="16">
        <f t="shared" si="160"/>
        <v>1473.8197598082947</v>
      </c>
      <c r="R224" s="16">
        <f t="shared" si="161"/>
        <v>1260.8050347809801</v>
      </c>
      <c r="S224" s="14">
        <f t="shared" si="162"/>
        <v>1.2380978477542073</v>
      </c>
      <c r="T224" s="72">
        <f t="shared" si="154"/>
        <v>0.47387698840879122</v>
      </c>
      <c r="AC224" s="16">
        <f t="shared" si="163"/>
        <v>1473.8197598082947</v>
      </c>
      <c r="AD224" s="3">
        <f t="shared" si="164"/>
        <v>0.68200672187225231</v>
      </c>
      <c r="AE224" s="3">
        <f t="shared" si="165"/>
        <v>0</v>
      </c>
      <c r="AF224" s="3">
        <f t="shared" si="166"/>
        <v>1</v>
      </c>
      <c r="AG224" s="3">
        <f t="shared" si="167"/>
        <v>0</v>
      </c>
      <c r="AH224" s="3">
        <f t="shared" si="168"/>
        <v>1</v>
      </c>
      <c r="AI224" s="15">
        <f t="shared" si="169"/>
        <v>0.85546758780393728</v>
      </c>
      <c r="AJ224" s="14">
        <f t="shared" si="150"/>
        <v>0.19013951290524034</v>
      </c>
    </row>
    <row r="225" spans="1:36">
      <c r="A225" s="4" t="s">
        <v>266</v>
      </c>
      <c r="B225" s="14">
        <v>165</v>
      </c>
      <c r="C225" s="14">
        <v>4.3</v>
      </c>
      <c r="D225" s="3">
        <v>317.7</v>
      </c>
      <c r="E225">
        <v>200</v>
      </c>
      <c r="F225" s="1">
        <v>43.3</v>
      </c>
      <c r="G225" s="1">
        <f>22*((F225+8)/10)^0.3</f>
        <v>35.930055691100932</v>
      </c>
      <c r="H225" s="3">
        <v>3640</v>
      </c>
      <c r="I225" s="1">
        <f t="shared" si="156"/>
        <v>22.060606060606062</v>
      </c>
      <c r="J225" s="15">
        <f t="shared" si="157"/>
        <v>1.0036225166688384</v>
      </c>
      <c r="K225" s="29">
        <f t="shared" si="151"/>
        <v>38.372093023255815</v>
      </c>
      <c r="L225" s="68">
        <f t="shared" si="152"/>
        <v>0.57639782285997032</v>
      </c>
      <c r="M225" s="3">
        <v>987</v>
      </c>
      <c r="N225" s="3">
        <f t="shared" si="158"/>
        <v>1397</v>
      </c>
      <c r="O225" s="3">
        <f t="shared" si="159"/>
        <v>1714</v>
      </c>
      <c r="P225" s="28">
        <f t="shared" si="153"/>
        <v>1521.5479946493192</v>
      </c>
      <c r="Q225" s="16">
        <f t="shared" si="160"/>
        <v>1521.5479946493192</v>
      </c>
      <c r="R225" s="16">
        <f t="shared" si="161"/>
        <v>1008.8930411752488</v>
      </c>
      <c r="S225" s="14">
        <f t="shared" si="162"/>
        <v>0.97829993836636464</v>
      </c>
      <c r="T225" s="72">
        <f t="shared" si="154"/>
        <v>0.45327917201602408</v>
      </c>
      <c r="AC225" s="16">
        <f t="shared" si="163"/>
        <v>1521.5479946493192</v>
      </c>
      <c r="AD225" s="3">
        <f t="shared" si="164"/>
        <v>1.0016937478337173</v>
      </c>
      <c r="AE225" s="3">
        <f t="shared" si="165"/>
        <v>0</v>
      </c>
      <c r="AF225" s="3">
        <f t="shared" si="166"/>
        <v>1</v>
      </c>
      <c r="AG225" s="3">
        <f t="shared" si="167"/>
        <v>0</v>
      </c>
      <c r="AH225" s="3">
        <f t="shared" si="168"/>
        <v>1</v>
      </c>
      <c r="AI225" s="15">
        <f t="shared" si="169"/>
        <v>0.66307013957044103</v>
      </c>
      <c r="AJ225" s="14">
        <f t="shared" si="150"/>
        <v>3.4263018607119324</v>
      </c>
    </row>
    <row r="226" spans="1:36">
      <c r="G226" s="1" t="s">
        <v>7</v>
      </c>
      <c r="I226" s="1"/>
      <c r="J226" s="15"/>
      <c r="K226" s="29"/>
      <c r="L226" s="68"/>
      <c r="N226" s="3"/>
      <c r="O226" s="3"/>
      <c r="P226" s="28"/>
      <c r="Q226" s="16"/>
      <c r="R226" s="16"/>
      <c r="S226" s="14"/>
      <c r="T226" s="72"/>
      <c r="AC226" s="16"/>
      <c r="AD226" s="3"/>
      <c r="AE226" s="3"/>
      <c r="AF226" s="3"/>
      <c r="AG226" s="3"/>
      <c r="AH226" s="3"/>
      <c r="AI226" s="15"/>
      <c r="AJ226" s="14"/>
    </row>
    <row r="227" spans="1:36">
      <c r="A227" s="73" t="s">
        <v>267</v>
      </c>
      <c r="B227" s="5" t="s">
        <v>268</v>
      </c>
      <c r="C227" s="73">
        <v>1991</v>
      </c>
      <c r="D227" s="4" t="s">
        <v>269</v>
      </c>
      <c r="E227" s="77" t="s">
        <v>270</v>
      </c>
      <c r="G227" s="32" t="s">
        <v>98</v>
      </c>
      <c r="I227" s="1"/>
      <c r="J227" s="15"/>
      <c r="K227" s="29"/>
      <c r="L227" s="68"/>
      <c r="N227" s="3"/>
      <c r="O227" s="3"/>
      <c r="P227" s="28"/>
      <c r="Q227" s="16"/>
      <c r="R227" s="16"/>
      <c r="S227" s="14"/>
      <c r="T227" s="72"/>
      <c r="AC227" s="16"/>
      <c r="AD227" s="3"/>
      <c r="AE227" s="3"/>
      <c r="AF227" s="3"/>
      <c r="AG227" s="3"/>
      <c r="AH227" s="3"/>
      <c r="AI227" s="15"/>
      <c r="AJ227" s="14"/>
    </row>
    <row r="228" spans="1:36">
      <c r="A228" s="4" t="s">
        <v>271</v>
      </c>
      <c r="B228" s="14">
        <v>190.7</v>
      </c>
      <c r="C228" s="14">
        <v>6</v>
      </c>
      <c r="D228" s="3">
        <v>505</v>
      </c>
      <c r="E228">
        <v>200</v>
      </c>
      <c r="F228" s="1">
        <v>55.9</v>
      </c>
      <c r="G228" s="1">
        <f t="shared" ref="G228:G237" si="170">22*((F228+8)/10)^0.3</f>
        <v>38.377169322076952</v>
      </c>
      <c r="H228" s="3">
        <v>1150</v>
      </c>
      <c r="I228" s="1">
        <f t="shared" si="156"/>
        <v>6.0304142632406927</v>
      </c>
      <c r="J228" s="15">
        <f t="shared" si="157"/>
        <v>0.32095382897014979</v>
      </c>
      <c r="K228" s="29">
        <f t="shared" si="151"/>
        <v>31.783333333333331</v>
      </c>
      <c r="L228" s="68">
        <f t="shared" si="152"/>
        <v>0.75889282899921184</v>
      </c>
      <c r="M228" s="3">
        <v>3064</v>
      </c>
      <c r="N228" s="3">
        <f t="shared" si="158"/>
        <v>2950</v>
      </c>
      <c r="O228" s="3">
        <f t="shared" si="159"/>
        <v>3743</v>
      </c>
      <c r="P228" s="28">
        <f t="shared" si="153"/>
        <v>3160.1730307841899</v>
      </c>
      <c r="Q228" s="16">
        <f t="shared" si="160"/>
        <v>3288.3174045014493</v>
      </c>
      <c r="R228" s="16">
        <f t="shared" si="161"/>
        <v>3198.0420783268924</v>
      </c>
      <c r="S228" s="14">
        <f t="shared" si="162"/>
        <v>0.95808620554579482</v>
      </c>
      <c r="T228" s="72">
        <f t="shared" si="154"/>
        <v>0.55635056597244648</v>
      </c>
      <c r="AC228" s="16">
        <f t="shared" si="163"/>
        <v>3160.1730307841899</v>
      </c>
      <c r="AD228" s="3">
        <f t="shared" si="164"/>
        <v>0.32039974904487079</v>
      </c>
      <c r="AE228" s="3">
        <f t="shared" si="165"/>
        <v>0.71775662886616609</v>
      </c>
      <c r="AF228" s="3">
        <f t="shared" si="166"/>
        <v>0.91019987452243534</v>
      </c>
      <c r="AG228" s="3">
        <f t="shared" si="167"/>
        <v>0.71775662886616609</v>
      </c>
      <c r="AH228" s="3">
        <f t="shared" si="168"/>
        <v>0.91019987452243534</v>
      </c>
      <c r="AI228" s="15">
        <f t="shared" si="169"/>
        <v>0.97254665074272417</v>
      </c>
      <c r="AJ228" s="14">
        <f t="shared" si="150"/>
        <v>0.71775662886616609</v>
      </c>
    </row>
    <row r="229" spans="1:36">
      <c r="A229" s="4" t="s">
        <v>272</v>
      </c>
      <c r="B229" s="14">
        <v>190.7</v>
      </c>
      <c r="C229" s="14">
        <v>6</v>
      </c>
      <c r="D229" s="3">
        <v>505</v>
      </c>
      <c r="E229">
        <v>200</v>
      </c>
      <c r="F229" s="1">
        <v>55.9</v>
      </c>
      <c r="G229" s="1">
        <f t="shared" si="170"/>
        <v>38.377169322076952</v>
      </c>
      <c r="H229" s="3">
        <v>2300</v>
      </c>
      <c r="I229" s="1">
        <f t="shared" si="156"/>
        <v>12.060828526481385</v>
      </c>
      <c r="J229" s="15">
        <f t="shared" si="157"/>
        <v>0.64190765794029958</v>
      </c>
      <c r="K229" s="29">
        <f t="shared" si="151"/>
        <v>31.783333333333331</v>
      </c>
      <c r="L229" s="68">
        <f t="shared" si="152"/>
        <v>0.75889282899921184</v>
      </c>
      <c r="M229" s="3">
        <v>2610</v>
      </c>
      <c r="N229" s="3">
        <f t="shared" si="158"/>
        <v>2950</v>
      </c>
      <c r="O229" s="3">
        <f t="shared" si="159"/>
        <v>3743</v>
      </c>
      <c r="P229" s="28">
        <f t="shared" si="153"/>
        <v>3160.1730307841899</v>
      </c>
      <c r="Q229" s="16">
        <f t="shared" si="160"/>
        <v>3160.1730307841899</v>
      </c>
      <c r="R229" s="16">
        <f t="shared" si="161"/>
        <v>2760.0431150814438</v>
      </c>
      <c r="S229" s="14">
        <f t="shared" si="162"/>
        <v>0.94563740172695954</v>
      </c>
      <c r="T229" s="72">
        <f t="shared" si="154"/>
        <v>0.55635056597244648</v>
      </c>
      <c r="AC229" s="16">
        <f t="shared" si="163"/>
        <v>3160.1730307841899</v>
      </c>
      <c r="AD229" s="3">
        <f t="shared" si="164"/>
        <v>0.64079949808974157</v>
      </c>
      <c r="AE229" s="3">
        <f t="shared" si="165"/>
        <v>0</v>
      </c>
      <c r="AF229" s="3">
        <f t="shared" si="166"/>
        <v>1</v>
      </c>
      <c r="AG229" s="3">
        <f t="shared" si="167"/>
        <v>0</v>
      </c>
      <c r="AH229" s="3">
        <f t="shared" si="168"/>
        <v>1</v>
      </c>
      <c r="AI229" s="15">
        <f t="shared" si="169"/>
        <v>0.87338354203869184</v>
      </c>
      <c r="AJ229" s="14">
        <f t="shared" si="150"/>
        <v>2.5817230124881796E-2</v>
      </c>
    </row>
    <row r="230" spans="1:36">
      <c r="A230" s="4" t="s">
        <v>273</v>
      </c>
      <c r="B230" s="14">
        <v>190.7</v>
      </c>
      <c r="C230" s="14">
        <v>6</v>
      </c>
      <c r="D230" s="3">
        <v>505</v>
      </c>
      <c r="E230">
        <v>200</v>
      </c>
      <c r="F230" s="1">
        <v>55.9</v>
      </c>
      <c r="G230" s="1">
        <f t="shared" si="170"/>
        <v>38.377169322076952</v>
      </c>
      <c r="H230" s="3">
        <v>2450</v>
      </c>
      <c r="I230" s="1">
        <f t="shared" si="156"/>
        <v>12.847404299947563</v>
      </c>
      <c r="J230" s="15">
        <f t="shared" si="157"/>
        <v>0.68377120084944953</v>
      </c>
      <c r="K230" s="29">
        <f t="shared" si="151"/>
        <v>31.783333333333331</v>
      </c>
      <c r="L230" s="68">
        <f t="shared" si="152"/>
        <v>0.75889282899921184</v>
      </c>
      <c r="M230" s="3">
        <v>2060</v>
      </c>
      <c r="N230" s="3">
        <f t="shared" si="158"/>
        <v>2950</v>
      </c>
      <c r="O230" s="3">
        <f t="shared" si="159"/>
        <v>3743</v>
      </c>
      <c r="P230" s="28">
        <f t="shared" si="153"/>
        <v>3160.1730307841899</v>
      </c>
      <c r="Q230" s="16">
        <f t="shared" si="160"/>
        <v>3160.1730307841899</v>
      </c>
      <c r="R230" s="16">
        <f t="shared" si="161"/>
        <v>2702.6675483146196</v>
      </c>
      <c r="S230" s="14">
        <f t="shared" si="162"/>
        <v>0.76220991415855555</v>
      </c>
      <c r="T230" s="72">
        <f t="shared" si="154"/>
        <v>0.55635056597244648</v>
      </c>
      <c r="AC230" s="16">
        <f t="shared" si="163"/>
        <v>3160.1730307841899</v>
      </c>
      <c r="AD230" s="3">
        <f t="shared" si="164"/>
        <v>0.68259076970428989</v>
      </c>
      <c r="AE230" s="3">
        <f t="shared" si="165"/>
        <v>0</v>
      </c>
      <c r="AF230" s="3">
        <f t="shared" si="166"/>
        <v>1</v>
      </c>
      <c r="AG230" s="3">
        <f t="shared" si="167"/>
        <v>0</v>
      </c>
      <c r="AH230" s="3">
        <f t="shared" si="168"/>
        <v>1</v>
      </c>
      <c r="AI230" s="15">
        <f t="shared" si="169"/>
        <v>0.85522771126363251</v>
      </c>
      <c r="AJ230" s="14">
        <f t="shared" si="150"/>
        <v>0.19288346152405111</v>
      </c>
    </row>
    <row r="231" spans="1:36">
      <c r="A231" s="4" t="s">
        <v>274</v>
      </c>
      <c r="B231" s="14">
        <v>190.7</v>
      </c>
      <c r="C231" s="14">
        <v>6</v>
      </c>
      <c r="D231" s="3">
        <v>505</v>
      </c>
      <c r="E231">
        <v>200</v>
      </c>
      <c r="F231" s="1">
        <v>48.4</v>
      </c>
      <c r="G231" s="1">
        <f t="shared" si="170"/>
        <v>36.966336456851892</v>
      </c>
      <c r="H231" s="3">
        <v>1150</v>
      </c>
      <c r="I231" s="1">
        <f t="shared" si="156"/>
        <v>6.0304142632406927</v>
      </c>
      <c r="J231" s="15">
        <f t="shared" si="157"/>
        <v>0.31285172221200247</v>
      </c>
      <c r="K231" s="29">
        <f t="shared" si="151"/>
        <v>31.783333333333331</v>
      </c>
      <c r="L231" s="68">
        <f t="shared" si="152"/>
        <v>0.75889282899921184</v>
      </c>
      <c r="M231" s="3">
        <v>3150</v>
      </c>
      <c r="N231" s="3">
        <f t="shared" si="158"/>
        <v>2790</v>
      </c>
      <c r="O231" s="3">
        <f t="shared" si="159"/>
        <v>3583</v>
      </c>
      <c r="P231" s="28">
        <f t="shared" si="153"/>
        <v>2972.0680697104135</v>
      </c>
      <c r="Q231" s="16">
        <f t="shared" si="160"/>
        <v>3118.029258971897</v>
      </c>
      <c r="R231" s="16">
        <f t="shared" si="161"/>
        <v>3038.4299405356373</v>
      </c>
      <c r="S231" s="14">
        <f t="shared" si="162"/>
        <v>1.0367196419360896</v>
      </c>
      <c r="T231" s="72">
        <f t="shared" si="154"/>
        <v>0.59156251236835034</v>
      </c>
      <c r="AC231" s="16">
        <f t="shared" si="163"/>
        <v>2972.0680697104135</v>
      </c>
      <c r="AD231" s="3">
        <f t="shared" si="164"/>
        <v>0.31232609704380537</v>
      </c>
      <c r="AE231" s="3">
        <f t="shared" si="165"/>
        <v>0.78027624989808197</v>
      </c>
      <c r="AF231" s="3">
        <f t="shared" si="166"/>
        <v>0.90616304852190266</v>
      </c>
      <c r="AG231" s="3">
        <f t="shared" si="167"/>
        <v>0.78027624989808197</v>
      </c>
      <c r="AH231" s="3">
        <f t="shared" si="168"/>
        <v>0.90616304852190266</v>
      </c>
      <c r="AI231" s="15">
        <f t="shared" si="169"/>
        <v>0.97447127277358969</v>
      </c>
      <c r="AJ231" s="14">
        <f t="shared" si="150"/>
        <v>0.78027624989808197</v>
      </c>
    </row>
    <row r="232" spans="1:36">
      <c r="A232" s="4" t="s">
        <v>275</v>
      </c>
      <c r="B232" s="14">
        <v>190.7</v>
      </c>
      <c r="C232" s="14">
        <v>6</v>
      </c>
      <c r="D232" s="3">
        <v>505</v>
      </c>
      <c r="E232">
        <v>200</v>
      </c>
      <c r="F232" s="1">
        <v>48.4</v>
      </c>
      <c r="G232" s="1">
        <f t="shared" si="170"/>
        <v>36.966336456851892</v>
      </c>
      <c r="H232" s="3">
        <v>3450</v>
      </c>
      <c r="I232" s="1">
        <f t="shared" si="156"/>
        <v>18.091242789722077</v>
      </c>
      <c r="J232" s="15">
        <f t="shared" si="157"/>
        <v>0.93855516663600747</v>
      </c>
      <c r="K232" s="29">
        <f t="shared" si="151"/>
        <v>31.783333333333331</v>
      </c>
      <c r="L232" s="68">
        <f t="shared" si="152"/>
        <v>0.75889282899921184</v>
      </c>
      <c r="M232" s="3">
        <v>2130</v>
      </c>
      <c r="N232" s="3">
        <f t="shared" si="158"/>
        <v>2790</v>
      </c>
      <c r="O232" s="3">
        <f t="shared" si="159"/>
        <v>3583</v>
      </c>
      <c r="P232" s="28">
        <f t="shared" si="153"/>
        <v>2972.0680697104135</v>
      </c>
      <c r="Q232" s="16">
        <f t="shared" si="160"/>
        <v>2972.0680697104135</v>
      </c>
      <c r="R232" s="16">
        <f t="shared" si="161"/>
        <v>2104.5287690103955</v>
      </c>
      <c r="S232" s="14">
        <f t="shared" si="162"/>
        <v>1.0121030566864533</v>
      </c>
      <c r="T232" s="72">
        <f t="shared" si="154"/>
        <v>0.59156251236835034</v>
      </c>
      <c r="AC232" s="16">
        <f t="shared" si="163"/>
        <v>2972.0680697104135</v>
      </c>
      <c r="AD232" s="3">
        <f t="shared" si="164"/>
        <v>0.93697829113141606</v>
      </c>
      <c r="AE232" s="3">
        <f t="shared" si="165"/>
        <v>0</v>
      </c>
      <c r="AF232" s="3">
        <f t="shared" si="166"/>
        <v>1</v>
      </c>
      <c r="AG232" s="3">
        <f t="shared" si="167"/>
        <v>0</v>
      </c>
      <c r="AH232" s="3">
        <f t="shared" si="168"/>
        <v>1</v>
      </c>
      <c r="AI232" s="15">
        <f t="shared" si="169"/>
        <v>0.70810247936732229</v>
      </c>
      <c r="AJ232" s="14">
        <f t="shared" si="150"/>
        <v>2.4906830209451325</v>
      </c>
    </row>
    <row r="233" spans="1:36">
      <c r="A233" s="4" t="s">
        <v>276</v>
      </c>
      <c r="B233" s="14">
        <v>267.39999999999998</v>
      </c>
      <c r="C233" s="14">
        <v>7</v>
      </c>
      <c r="D233" s="3">
        <v>461</v>
      </c>
      <c r="E233">
        <v>200</v>
      </c>
      <c r="F233" s="1">
        <v>55.9</v>
      </c>
      <c r="G233" s="1">
        <f t="shared" si="170"/>
        <v>38.377169322076952</v>
      </c>
      <c r="H233" s="3">
        <v>1600</v>
      </c>
      <c r="I233" s="1">
        <f t="shared" si="156"/>
        <v>5.9835452505609581</v>
      </c>
      <c r="J233" s="15">
        <f t="shared" si="157"/>
        <v>0.31448204756898362</v>
      </c>
      <c r="K233" s="29">
        <f t="shared" si="151"/>
        <v>38.199999999999996</v>
      </c>
      <c r="L233" s="68">
        <f t="shared" si="152"/>
        <v>0.83263356973995262</v>
      </c>
      <c r="M233" s="3">
        <v>5180</v>
      </c>
      <c r="N233" s="3">
        <f t="shared" si="158"/>
        <v>5036</v>
      </c>
      <c r="O233" s="3">
        <f t="shared" si="159"/>
        <v>6250</v>
      </c>
      <c r="P233" s="28">
        <f t="shared" si="153"/>
        <v>5459.0429842844369</v>
      </c>
      <c r="Q233" s="16">
        <f t="shared" si="160"/>
        <v>5680.9262657963227</v>
      </c>
      <c r="R233" s="16">
        <f t="shared" si="161"/>
        <v>5533.7065960016234</v>
      </c>
      <c r="S233" s="14">
        <f t="shared" si="162"/>
        <v>0.93608143296625201</v>
      </c>
      <c r="T233" s="72">
        <f t="shared" si="154"/>
        <v>0.48358553754055073</v>
      </c>
      <c r="AC233" s="16">
        <f t="shared" si="163"/>
        <v>5459.0429842844378</v>
      </c>
      <c r="AD233" s="3">
        <f t="shared" si="164"/>
        <v>0.31385206311533542</v>
      </c>
      <c r="AE233" s="3">
        <f t="shared" si="165"/>
        <v>0.76828983023608721</v>
      </c>
      <c r="AF233" s="3">
        <f t="shared" si="166"/>
        <v>0.90692603155766771</v>
      </c>
      <c r="AG233" s="3">
        <f t="shared" si="167"/>
        <v>0.76828983023608721</v>
      </c>
      <c r="AH233" s="3">
        <f t="shared" si="168"/>
        <v>0.90692603155766771</v>
      </c>
      <c r="AI233" s="15">
        <f t="shared" si="169"/>
        <v>0.97408527009387913</v>
      </c>
      <c r="AJ233" s="14">
        <f t="shared" si="150"/>
        <v>0.76828983023608721</v>
      </c>
    </row>
    <row r="234" spans="1:36">
      <c r="A234" s="4" t="s">
        <v>277</v>
      </c>
      <c r="B234" s="14">
        <v>267.39999999999998</v>
      </c>
      <c r="C234" s="14">
        <v>7</v>
      </c>
      <c r="D234" s="3">
        <v>461</v>
      </c>
      <c r="E234">
        <v>200</v>
      </c>
      <c r="F234" s="1">
        <v>55.9</v>
      </c>
      <c r="G234" s="1">
        <f t="shared" si="170"/>
        <v>38.377169322076952</v>
      </c>
      <c r="H234" s="3">
        <v>3200</v>
      </c>
      <c r="I234" s="1">
        <f t="shared" si="156"/>
        <v>11.967090501121916</v>
      </c>
      <c r="J234" s="15">
        <f t="shared" si="157"/>
        <v>0.62896409513796725</v>
      </c>
      <c r="K234" s="29">
        <f t="shared" si="151"/>
        <v>38.199999999999996</v>
      </c>
      <c r="L234" s="68">
        <f t="shared" si="152"/>
        <v>0.83263356973995262</v>
      </c>
      <c r="M234" s="3">
        <v>4540</v>
      </c>
      <c r="N234" s="3">
        <f t="shared" si="158"/>
        <v>5036</v>
      </c>
      <c r="O234" s="3">
        <f t="shared" si="159"/>
        <v>6250</v>
      </c>
      <c r="P234" s="28">
        <f t="shared" si="153"/>
        <v>5459.0429842844369</v>
      </c>
      <c r="Q234" s="16">
        <f t="shared" si="160"/>
        <v>5459.0429842844378</v>
      </c>
      <c r="R234" s="16">
        <f t="shared" si="161"/>
        <v>4796.7190972491344</v>
      </c>
      <c r="S234" s="14">
        <f t="shared" si="162"/>
        <v>0.94648027286059755</v>
      </c>
      <c r="T234" s="72">
        <f t="shared" si="154"/>
        <v>0.48358553754055073</v>
      </c>
      <c r="AC234" s="16">
        <f t="shared" si="163"/>
        <v>5459.0429842844378</v>
      </c>
      <c r="AD234" s="3">
        <f t="shared" si="164"/>
        <v>0.62770412623067084</v>
      </c>
      <c r="AE234" s="3">
        <f t="shared" si="165"/>
        <v>0</v>
      </c>
      <c r="AF234" s="3">
        <f t="shared" si="166"/>
        <v>1</v>
      </c>
      <c r="AG234" s="3">
        <f t="shared" si="167"/>
        <v>0</v>
      </c>
      <c r="AH234" s="3">
        <f t="shared" si="168"/>
        <v>1</v>
      </c>
      <c r="AI234" s="15">
        <f t="shared" si="169"/>
        <v>0.8786739930529931</v>
      </c>
      <c r="AJ234" s="14">
        <f t="shared" si="150"/>
        <v>0</v>
      </c>
    </row>
    <row r="235" spans="1:36">
      <c r="A235" s="4" t="s">
        <v>278</v>
      </c>
      <c r="B235" s="14">
        <v>267.39999999999998</v>
      </c>
      <c r="C235" s="14">
        <v>7</v>
      </c>
      <c r="D235" s="3">
        <v>461</v>
      </c>
      <c r="E235">
        <v>200</v>
      </c>
      <c r="F235" s="1">
        <v>55.9</v>
      </c>
      <c r="G235" s="1">
        <f t="shared" si="170"/>
        <v>38.377169322076952</v>
      </c>
      <c r="H235" s="3">
        <v>4800</v>
      </c>
      <c r="I235" s="1">
        <f t="shared" si="156"/>
        <v>17.950635751682874</v>
      </c>
      <c r="J235" s="15">
        <f t="shared" si="157"/>
        <v>0.94344614270695093</v>
      </c>
      <c r="K235" s="29">
        <f t="shared" si="151"/>
        <v>38.199999999999996</v>
      </c>
      <c r="L235" s="68">
        <f t="shared" si="152"/>
        <v>0.83263356973995262</v>
      </c>
      <c r="M235" s="3">
        <v>3630</v>
      </c>
      <c r="N235" s="3">
        <f t="shared" si="158"/>
        <v>5036</v>
      </c>
      <c r="O235" s="3">
        <f t="shared" si="159"/>
        <v>6250</v>
      </c>
      <c r="P235" s="28">
        <f t="shared" si="153"/>
        <v>5459.0429842844369</v>
      </c>
      <c r="Q235" s="16">
        <f t="shared" si="160"/>
        <v>5459.0429842844378</v>
      </c>
      <c r="R235" s="16">
        <f t="shared" si="161"/>
        <v>3847.3574556052313</v>
      </c>
      <c r="S235" s="14">
        <f t="shared" si="162"/>
        <v>0.94350474108181392</v>
      </c>
      <c r="T235" s="72">
        <f t="shared" si="154"/>
        <v>0.48358553754055073</v>
      </c>
      <c r="AC235" s="16">
        <f t="shared" si="163"/>
        <v>5459.0429842844378</v>
      </c>
      <c r="AD235" s="3">
        <f t="shared" si="164"/>
        <v>0.94155618934600638</v>
      </c>
      <c r="AE235" s="3">
        <f t="shared" si="165"/>
        <v>0</v>
      </c>
      <c r="AF235" s="3">
        <f t="shared" si="166"/>
        <v>1</v>
      </c>
      <c r="AG235" s="3">
        <f t="shared" si="167"/>
        <v>0</v>
      </c>
      <c r="AH235" s="3">
        <f t="shared" si="168"/>
        <v>1</v>
      </c>
      <c r="AI235" s="15">
        <f t="shared" si="169"/>
        <v>0.70476775264108615</v>
      </c>
      <c r="AJ235" s="14">
        <f t="shared" si="150"/>
        <v>2.5521874779270188</v>
      </c>
    </row>
    <row r="236" spans="1:36">
      <c r="A236" s="4" t="s">
        <v>279</v>
      </c>
      <c r="B236" s="14">
        <v>267.39999999999998</v>
      </c>
      <c r="C236" s="14">
        <v>7</v>
      </c>
      <c r="D236" s="3">
        <v>461</v>
      </c>
      <c r="E236">
        <v>200</v>
      </c>
      <c r="F236" s="1">
        <v>48.4</v>
      </c>
      <c r="G236" s="1">
        <f t="shared" si="170"/>
        <v>36.966336456851892</v>
      </c>
      <c r="H236" s="3">
        <v>1600</v>
      </c>
      <c r="I236" s="1">
        <f t="shared" si="156"/>
        <v>5.9835452505609581</v>
      </c>
      <c r="J236" s="15">
        <f t="shared" si="157"/>
        <v>0.30520070947107075</v>
      </c>
      <c r="K236" s="29">
        <f t="shared" si="151"/>
        <v>38.199999999999996</v>
      </c>
      <c r="L236" s="68">
        <f t="shared" si="152"/>
        <v>0.83263356973995262</v>
      </c>
      <c r="M236" s="3">
        <v>5190</v>
      </c>
      <c r="N236" s="3">
        <f t="shared" si="158"/>
        <v>4715</v>
      </c>
      <c r="O236" s="3">
        <f t="shared" si="159"/>
        <v>5928</v>
      </c>
      <c r="P236" s="28">
        <f t="shared" si="153"/>
        <v>5080.8056745878002</v>
      </c>
      <c r="Q236" s="16">
        <f t="shared" si="160"/>
        <v>5335.429808714438</v>
      </c>
      <c r="R236" s="16">
        <f t="shared" si="161"/>
        <v>5208.8438434030704</v>
      </c>
      <c r="S236" s="14">
        <f t="shared" si="162"/>
        <v>0.99638233666249454</v>
      </c>
      <c r="T236" s="72">
        <f t="shared" si="154"/>
        <v>0.51958575176688582</v>
      </c>
      <c r="AC236" s="16">
        <f t="shared" si="163"/>
        <v>5080.8056745878002</v>
      </c>
      <c r="AD236" s="3">
        <f t="shared" si="164"/>
        <v>0.30460470544048501</v>
      </c>
      <c r="AE236" s="3">
        <f t="shared" si="165"/>
        <v>0.84214140115126601</v>
      </c>
      <c r="AF236" s="3">
        <f t="shared" si="166"/>
        <v>0.90230235272024251</v>
      </c>
      <c r="AG236" s="3">
        <f t="shared" si="167"/>
        <v>0.84214140115126601</v>
      </c>
      <c r="AH236" s="3">
        <f t="shared" si="168"/>
        <v>0.90230235272024251</v>
      </c>
      <c r="AI236" s="15">
        <f t="shared" si="169"/>
        <v>0.97627445775697164</v>
      </c>
      <c r="AJ236" s="14">
        <f t="shared" si="150"/>
        <v>0.84214140115126601</v>
      </c>
    </row>
    <row r="237" spans="1:36">
      <c r="A237" s="4" t="s">
        <v>280</v>
      </c>
      <c r="B237" s="14">
        <v>267.39999999999998</v>
      </c>
      <c r="C237" s="14">
        <v>7</v>
      </c>
      <c r="D237" s="3">
        <v>461</v>
      </c>
      <c r="E237">
        <v>200</v>
      </c>
      <c r="F237" s="1">
        <v>48.4</v>
      </c>
      <c r="G237" s="1">
        <f t="shared" si="170"/>
        <v>36.966336456851892</v>
      </c>
      <c r="H237" s="3">
        <v>4800</v>
      </c>
      <c r="I237" s="1">
        <f t="shared" si="156"/>
        <v>17.950635751682874</v>
      </c>
      <c r="J237" s="15">
        <f t="shared" si="157"/>
        <v>0.91560212841321209</v>
      </c>
      <c r="K237" s="29">
        <f t="shared" si="151"/>
        <v>38.199999999999996</v>
      </c>
      <c r="L237" s="68">
        <f t="shared" si="152"/>
        <v>0.83263356973995262</v>
      </c>
      <c r="M237" s="3">
        <v>3900</v>
      </c>
      <c r="N237" s="3">
        <f t="shared" si="158"/>
        <v>4715</v>
      </c>
      <c r="O237" s="3">
        <f t="shared" si="159"/>
        <v>5928</v>
      </c>
      <c r="P237" s="28">
        <f t="shared" si="153"/>
        <v>5080.8056745878002</v>
      </c>
      <c r="Q237" s="16">
        <f t="shared" si="160"/>
        <v>5080.8056745878002</v>
      </c>
      <c r="R237" s="16">
        <f t="shared" si="161"/>
        <v>3676.4183223783766</v>
      </c>
      <c r="S237" s="14">
        <f t="shared" si="162"/>
        <v>1.0608150808793113</v>
      </c>
      <c r="T237" s="72">
        <f t="shared" si="154"/>
        <v>0.51958575176688582</v>
      </c>
      <c r="AC237" s="16">
        <f t="shared" si="163"/>
        <v>5080.8056745878002</v>
      </c>
      <c r="AD237" s="3">
        <f t="shared" si="164"/>
        <v>0.91381411632145504</v>
      </c>
      <c r="AE237" s="3">
        <f t="shared" si="165"/>
        <v>0</v>
      </c>
      <c r="AF237" s="3">
        <f t="shared" si="166"/>
        <v>1</v>
      </c>
      <c r="AG237" s="3">
        <f t="shared" si="167"/>
        <v>0</v>
      </c>
      <c r="AH237" s="3">
        <f t="shared" si="168"/>
        <v>1</v>
      </c>
      <c r="AI237" s="15">
        <f t="shared" si="169"/>
        <v>0.72358963476331739</v>
      </c>
      <c r="AJ237" s="14">
        <f t="shared" si="150"/>
        <v>2.1903949142552293</v>
      </c>
    </row>
    <row r="238" spans="1:36">
      <c r="K238" s="29"/>
      <c r="L238" s="68"/>
      <c r="N238" s="3"/>
      <c r="O238" s="3"/>
      <c r="P238" s="28"/>
      <c r="Q238" s="16"/>
      <c r="R238" s="16"/>
      <c r="S238" s="14"/>
      <c r="T238" s="72"/>
      <c r="AC238" s="16"/>
      <c r="AD238" s="3"/>
      <c r="AE238" s="3"/>
      <c r="AF238" s="3"/>
      <c r="AG238" s="3"/>
      <c r="AH238" s="3"/>
      <c r="AI238" s="15"/>
      <c r="AJ238" s="14"/>
    </row>
    <row r="239" spans="1:36">
      <c r="A239" s="73" t="s">
        <v>281</v>
      </c>
      <c r="B239" s="40" t="s">
        <v>282</v>
      </c>
      <c r="C239" s="77" t="s">
        <v>283</v>
      </c>
      <c r="E239" s="25" t="s">
        <v>98</v>
      </c>
      <c r="G239" s="25" t="s">
        <v>98</v>
      </c>
      <c r="K239" s="29"/>
      <c r="L239" s="68"/>
      <c r="N239" s="3"/>
      <c r="O239" s="3"/>
      <c r="P239" s="28"/>
      <c r="Q239" s="16"/>
      <c r="R239" s="16"/>
      <c r="S239" s="14"/>
      <c r="T239" s="72"/>
      <c r="AC239" s="16"/>
      <c r="AD239" s="3"/>
      <c r="AE239" s="3"/>
      <c r="AF239" s="3"/>
      <c r="AG239" s="3"/>
      <c r="AH239" s="3"/>
      <c r="AI239" s="15"/>
      <c r="AJ239" s="14"/>
    </row>
    <row r="240" spans="1:36">
      <c r="A240" s="4" t="s">
        <v>284</v>
      </c>
      <c r="B240" s="14">
        <v>166</v>
      </c>
      <c r="C240" s="14">
        <v>5</v>
      </c>
      <c r="D240">
        <v>274.39999999999998</v>
      </c>
      <c r="E240">
        <v>200</v>
      </c>
      <c r="F240" s="1">
        <v>29.62</v>
      </c>
      <c r="G240" s="1">
        <f t="shared" ref="G240:G250" si="171">22*((F240+8)/10)^0.3</f>
        <v>32.73771157621033</v>
      </c>
      <c r="H240">
        <v>1100</v>
      </c>
      <c r="I240" s="1">
        <f t="shared" ref="I240:I250" si="172">(H240/B240)</f>
        <v>6.6265060240963853</v>
      </c>
      <c r="J240" s="15">
        <f t="shared" ref="J240:J250" si="173">SQRT((64*AC240*H240*H240)/(PI()^3*((B240^4-(B240-2*C240)^4)*E240+(B240-2*C240)^4*G240*0.8/1.35)))</f>
        <v>0.26472645128083838</v>
      </c>
      <c r="K240" s="29">
        <f t="shared" si="151"/>
        <v>33.200000000000003</v>
      </c>
      <c r="L240" s="68">
        <f t="shared" si="152"/>
        <v>0.43073664302600473</v>
      </c>
      <c r="M240">
        <v>1985</v>
      </c>
      <c r="N240" s="3">
        <f>ROUND((0.85*F240*(B240-2*C240)^2+D240*(B240*B240-(B240-2*C240)^2))*PI()/4000,0)</f>
        <v>1175</v>
      </c>
      <c r="O240" s="3">
        <f>ROUND((0.85*F240+6*C240*D240/(B240-2*C240))*PI()*(B240-2*C240)^2/4000,0)</f>
        <v>1490</v>
      </c>
      <c r="P240" s="28">
        <f t="shared" si="153"/>
        <v>1260.0930646822781</v>
      </c>
      <c r="Q240" s="16">
        <f>0.00025*PI()*((B240*B240-(B240-2*C240)^2)*D240*AH240+F240*(B240-2*C240)^2*(1+AG240*C240*D240/(B240*F240)))</f>
        <v>1367.554825972464</v>
      </c>
      <c r="R240" s="16">
        <f>AI240*Q240</f>
        <v>1347.8744120202668</v>
      </c>
      <c r="S240" s="14">
        <f>M240/R240</f>
        <v>1.4726891335705194</v>
      </c>
      <c r="T240" s="72">
        <f t="shared" si="154"/>
        <v>0.55071542244519134</v>
      </c>
      <c r="AC240" s="16">
        <f>0.00025*PI()*((B240*B240-(B240-2*C240)^2)*D240+F240*(B240-2*C240)^2)</f>
        <v>1260.0930646822783</v>
      </c>
      <c r="AD240" s="3">
        <f>SQRT((64*AC240*H240*H240)/(PI()^3*((B240^4-(B240-2*C240)^4)*E240+(B240-2*C240)^4*G240*0.6)))</f>
        <v>0.26430415577842337</v>
      </c>
      <c r="AE240" s="3">
        <f>IF(AD240&gt;0.5,0,AJ240)</f>
        <v>1.1979367930488345</v>
      </c>
      <c r="AF240" s="3">
        <f>IF((0.25*(3+2*AD240))&gt;1,1,(0.25*(3+2*AD240)))</f>
        <v>0.88215207788921168</v>
      </c>
      <c r="AG240" s="3">
        <f>AE240</f>
        <v>1.1979367930488345</v>
      </c>
      <c r="AH240" s="3">
        <f>AF240</f>
        <v>0.88215207788921168</v>
      </c>
      <c r="AI240" s="15">
        <f>IF(J240&lt;0.2,1,1/(0.5*(1+0.21*(J240-0.2)+J240*J240)+SQRT((0.5*(1+0.21*(J240-0.2)+J240*J240))^2-J240*J240)))</f>
        <v>0.98560904939353899</v>
      </c>
      <c r="AJ240" s="14">
        <f>IF((4.9-18.5*AD240+17*AD240*AD240)&lt;0,0,(4.9-18.5*AD240+17*AD240*AD240))</f>
        <v>1.1979367930488345</v>
      </c>
    </row>
    <row r="241" spans="1:36">
      <c r="A241" s="4" t="s">
        <v>285</v>
      </c>
      <c r="B241" s="14">
        <v>166</v>
      </c>
      <c r="C241" s="14">
        <v>5</v>
      </c>
      <c r="D241">
        <v>277.33999999999997</v>
      </c>
      <c r="E241">
        <v>200</v>
      </c>
      <c r="F241" s="1">
        <v>39.06</v>
      </c>
      <c r="G241" s="1">
        <f t="shared" si="171"/>
        <v>35.012107857421725</v>
      </c>
      <c r="H241">
        <v>710</v>
      </c>
      <c r="I241" s="1">
        <f t="shared" si="172"/>
        <v>4.2771084337349397</v>
      </c>
      <c r="J241" s="15">
        <f t="shared" si="173"/>
        <v>0.18155745179058211</v>
      </c>
      <c r="K241" s="29">
        <f t="shared" si="151"/>
        <v>33.200000000000003</v>
      </c>
      <c r="L241" s="68">
        <f t="shared" si="152"/>
        <v>0.43535167848699763</v>
      </c>
      <c r="M241">
        <v>1656.2</v>
      </c>
      <c r="N241" s="3">
        <f t="shared" ref="N241:N250" si="174">ROUND((0.85*F241*(B241-2*C241)^2+D241*(B241*B241-(B241-2*C241)^2))*PI()/4000,0)</f>
        <v>1336</v>
      </c>
      <c r="O241" s="3">
        <f t="shared" ref="O241:O250" si="175">ROUND((0.85*F241+6*C241*D241/(B241-2*C241))*PI()*(B241-2*C241)^2/4000,0)</f>
        <v>1654</v>
      </c>
      <c r="P241" s="28">
        <f t="shared" si="153"/>
        <v>1447.9592372254456</v>
      </c>
      <c r="Q241" s="16">
        <f t="shared" ref="Q241:Q250" si="176">0.00025*PI()*((B241*B241-(B241-2*C241)^2)*D241*AH241+F241*(B241-2*C241)^2*(1+AG241*C241*D241/(B241*F241)))</f>
        <v>1672.3243183247807</v>
      </c>
      <c r="R241" s="16">
        <f t="shared" ref="R241:R250" si="177">AI241*Q241</f>
        <v>1672.3243183247807</v>
      </c>
      <c r="S241" s="14">
        <f t="shared" ref="S241:S250" si="178">M241/R241</f>
        <v>0.99035813917904814</v>
      </c>
      <c r="T241" s="72">
        <f t="shared" si="154"/>
        <v>0.48439753947355224</v>
      </c>
      <c r="AC241" s="16">
        <f t="shared" ref="AC241:AC250" si="179">0.00025*PI()*((B241*B241-(B241-2*C241)^2)*D241+F241*(B241-2*C241)^2)</f>
        <v>1447.9592372254458</v>
      </c>
      <c r="AD241" s="3">
        <f t="shared" ref="AD241:AD250" si="180">SQRT((64*AC241*H241*H241)/(PI()^3*((B241^4-(B241-2*C241)^4)*E241+(B241-2*C241)^4*G241*0.6)))</f>
        <v>0.1812531539841461</v>
      </c>
      <c r="AE241" s="3">
        <f t="shared" ref="AE241:AE250" si="181">IF(AD241&gt;0.5,0,AJ241)</f>
        <v>2.1053126503897075</v>
      </c>
      <c r="AF241" s="3">
        <f t="shared" ref="AF241:AF250" si="182">IF((0.25*(3+2*AD241))&gt;1,1,(0.25*(3+2*AD241)))</f>
        <v>0.8406265769920731</v>
      </c>
      <c r="AG241" s="3">
        <f t="shared" ref="AG241:AG250" si="183">AE241</f>
        <v>2.1053126503897075</v>
      </c>
      <c r="AH241" s="3">
        <f t="shared" ref="AH241:AH250" si="184">AF241</f>
        <v>0.8406265769920731</v>
      </c>
      <c r="AI241" s="15">
        <f t="shared" ref="AI241:AI250" si="185">IF(J241&lt;0.2,1,1/(0.5*(1+0.21*(J241-0.2)+J241*J241)+SQRT((0.5*(1+0.21*(J241-0.2)+J241*J241))^2-J241*J241)))</f>
        <v>1</v>
      </c>
      <c r="AJ241" s="14">
        <f t="shared" ref="AJ241:AJ250" si="186">IF((4.9-18.5*AD241+17*AD241*AD241)&lt;0,0,(4.9-18.5*AD241+17*AD241*AD241))</f>
        <v>2.1053126503897075</v>
      </c>
    </row>
    <row r="242" spans="1:36">
      <c r="A242" s="4" t="s">
        <v>286</v>
      </c>
      <c r="B242" s="14">
        <v>166</v>
      </c>
      <c r="C242" s="14">
        <v>5</v>
      </c>
      <c r="D242">
        <v>277.33999999999997</v>
      </c>
      <c r="E242">
        <v>200</v>
      </c>
      <c r="F242" s="1">
        <v>42.24</v>
      </c>
      <c r="G242" s="1">
        <f t="shared" si="171"/>
        <v>35.705701506847127</v>
      </c>
      <c r="H242">
        <v>710</v>
      </c>
      <c r="I242" s="1">
        <f t="shared" si="172"/>
        <v>4.2771084337349397</v>
      </c>
      <c r="J242" s="15">
        <f t="shared" si="173"/>
        <v>0.18483733619191395</v>
      </c>
      <c r="K242" s="29">
        <f t="shared" si="151"/>
        <v>33.200000000000003</v>
      </c>
      <c r="L242" s="68">
        <f t="shared" si="152"/>
        <v>0.43535167848699763</v>
      </c>
      <c r="M242">
        <v>1906.1</v>
      </c>
      <c r="N242" s="3">
        <f t="shared" si="174"/>
        <v>1388</v>
      </c>
      <c r="O242" s="3">
        <f t="shared" si="175"/>
        <v>1706</v>
      </c>
      <c r="P242" s="28">
        <f t="shared" si="153"/>
        <v>1508.7400072855658</v>
      </c>
      <c r="Q242" s="16">
        <f t="shared" si="176"/>
        <v>1727.8395205050183</v>
      </c>
      <c r="R242" s="16">
        <f t="shared" si="177"/>
        <v>1727.8395205050183</v>
      </c>
      <c r="S242" s="14">
        <f t="shared" si="178"/>
        <v>1.1031695810747975</v>
      </c>
      <c r="T242" s="72">
        <f t="shared" si="154"/>
        <v>0.4648832061077921</v>
      </c>
      <c r="AC242" s="16">
        <f t="shared" si="179"/>
        <v>1508.740007285566</v>
      </c>
      <c r="AD242" s="3">
        <f t="shared" si="180"/>
        <v>0.18452308914257304</v>
      </c>
      <c r="AE242" s="3">
        <f t="shared" si="181"/>
        <v>2.0651519481166041</v>
      </c>
      <c r="AF242" s="3">
        <f t="shared" si="182"/>
        <v>0.84226154457128655</v>
      </c>
      <c r="AG242" s="3">
        <f t="shared" si="183"/>
        <v>2.0651519481166041</v>
      </c>
      <c r="AH242" s="3">
        <f t="shared" si="184"/>
        <v>0.84226154457128655</v>
      </c>
      <c r="AI242" s="15">
        <f t="shared" si="185"/>
        <v>1</v>
      </c>
      <c r="AJ242" s="14">
        <f t="shared" si="186"/>
        <v>2.0651519481166041</v>
      </c>
    </row>
    <row r="243" spans="1:36">
      <c r="A243" s="4" t="s">
        <v>287</v>
      </c>
      <c r="B243" s="14">
        <v>166</v>
      </c>
      <c r="C243" s="14">
        <v>5</v>
      </c>
      <c r="D243">
        <v>313.60000000000002</v>
      </c>
      <c r="E243">
        <v>200</v>
      </c>
      <c r="F243" s="1">
        <v>42.24</v>
      </c>
      <c r="G243" s="1">
        <f t="shared" si="171"/>
        <v>35.705701506847127</v>
      </c>
      <c r="H243">
        <v>870</v>
      </c>
      <c r="I243" s="1">
        <f t="shared" si="172"/>
        <v>5.2409638554216871</v>
      </c>
      <c r="J243" s="15">
        <f t="shared" si="173"/>
        <v>0.23327232715769003</v>
      </c>
      <c r="K243" s="29">
        <f t="shared" si="151"/>
        <v>33.200000000000003</v>
      </c>
      <c r="L243" s="68">
        <f t="shared" si="152"/>
        <v>0.4922704491725769</v>
      </c>
      <c r="M243">
        <v>1827.7</v>
      </c>
      <c r="N243" s="3">
        <f t="shared" si="174"/>
        <v>1479</v>
      </c>
      <c r="O243" s="3">
        <f t="shared" si="175"/>
        <v>1839</v>
      </c>
      <c r="P243" s="28">
        <f t="shared" si="153"/>
        <v>1600.4408977289945</v>
      </c>
      <c r="Q243" s="16">
        <f t="shared" si="176"/>
        <v>1767.8049471521967</v>
      </c>
      <c r="R243" s="16">
        <f t="shared" si="177"/>
        <v>1754.8433803553394</v>
      </c>
      <c r="S243" s="14">
        <f t="shared" si="178"/>
        <v>1.0415174484858631</v>
      </c>
      <c r="T243" s="72">
        <f t="shared" si="154"/>
        <v>0.49554393626082605</v>
      </c>
      <c r="AC243" s="16">
        <f t="shared" si="179"/>
        <v>1600.4408977289945</v>
      </c>
      <c r="AD243" s="3">
        <f t="shared" si="180"/>
        <v>0.23287573444534926</v>
      </c>
      <c r="AE243" s="3">
        <f t="shared" si="181"/>
        <v>1.5137277435498731</v>
      </c>
      <c r="AF243" s="3">
        <f t="shared" si="182"/>
        <v>0.86643786722267468</v>
      </c>
      <c r="AG243" s="3">
        <f t="shared" si="183"/>
        <v>1.5137277435498731</v>
      </c>
      <c r="AH243" s="3">
        <f t="shared" si="184"/>
        <v>0.86643786722267468</v>
      </c>
      <c r="AI243" s="15">
        <f t="shared" si="185"/>
        <v>0.99266798816366164</v>
      </c>
      <c r="AJ243" s="14">
        <f t="shared" si="186"/>
        <v>1.5137277435498731</v>
      </c>
    </row>
    <row r="244" spans="1:36">
      <c r="A244" s="4" t="s">
        <v>288</v>
      </c>
      <c r="B244" s="14">
        <v>166</v>
      </c>
      <c r="C244" s="14">
        <v>5</v>
      </c>
      <c r="D244">
        <v>284.2</v>
      </c>
      <c r="E244">
        <v>200</v>
      </c>
      <c r="F244" s="1">
        <v>42.24</v>
      </c>
      <c r="G244" s="1">
        <f t="shared" si="171"/>
        <v>35.705701506847127</v>
      </c>
      <c r="H244">
        <v>870</v>
      </c>
      <c r="I244" s="1">
        <f t="shared" si="172"/>
        <v>5.2409638554216871</v>
      </c>
      <c r="J244" s="15">
        <f t="shared" si="173"/>
        <v>0.22778929347117877</v>
      </c>
      <c r="K244" s="29">
        <f t="shared" si="151"/>
        <v>33.200000000000003</v>
      </c>
      <c r="L244" s="68">
        <f t="shared" si="152"/>
        <v>0.44612009456264778</v>
      </c>
      <c r="M244">
        <v>1862</v>
      </c>
      <c r="N244" s="3">
        <f t="shared" si="174"/>
        <v>1405</v>
      </c>
      <c r="O244" s="3">
        <f t="shared" si="175"/>
        <v>1731</v>
      </c>
      <c r="P244" s="28">
        <f t="shared" si="153"/>
        <v>1526.0888243964851</v>
      </c>
      <c r="Q244" s="16">
        <f t="shared" si="176"/>
        <v>1685.3560384459729</v>
      </c>
      <c r="R244" s="16">
        <f t="shared" si="177"/>
        <v>1675.0493436156814</v>
      </c>
      <c r="S244" s="14">
        <f t="shared" si="178"/>
        <v>1.1116090442928539</v>
      </c>
      <c r="T244" s="72">
        <f t="shared" si="154"/>
        <v>0.47096649774967175</v>
      </c>
      <c r="AC244" s="16">
        <f t="shared" si="179"/>
        <v>1526.0888243964851</v>
      </c>
      <c r="AD244" s="3">
        <f t="shared" si="180"/>
        <v>0.22740202261551978</v>
      </c>
      <c r="AE244" s="3">
        <f t="shared" si="181"/>
        <v>1.5721611397365836</v>
      </c>
      <c r="AF244" s="3">
        <f t="shared" si="182"/>
        <v>0.86370101130775989</v>
      </c>
      <c r="AG244" s="3">
        <f t="shared" si="183"/>
        <v>1.5721611397365836</v>
      </c>
      <c r="AH244" s="3">
        <f t="shared" si="184"/>
        <v>0.86370101130775989</v>
      </c>
      <c r="AI244" s="15">
        <f t="shared" si="185"/>
        <v>0.99388455934818676</v>
      </c>
      <c r="AJ244" s="14">
        <f t="shared" si="186"/>
        <v>1.5721611397365836</v>
      </c>
    </row>
    <row r="245" spans="1:36">
      <c r="A245" s="4" t="s">
        <v>289</v>
      </c>
      <c r="B245" s="14">
        <v>166</v>
      </c>
      <c r="C245" s="14">
        <v>5</v>
      </c>
      <c r="D245">
        <v>294</v>
      </c>
      <c r="E245">
        <v>200</v>
      </c>
      <c r="F245" s="1">
        <v>42.24</v>
      </c>
      <c r="G245" s="1">
        <f t="shared" si="171"/>
        <v>35.705701506847127</v>
      </c>
      <c r="H245">
        <v>1700</v>
      </c>
      <c r="I245" s="1">
        <f t="shared" si="172"/>
        <v>10.240963855421686</v>
      </c>
      <c r="J245" s="15">
        <f t="shared" si="173"/>
        <v>0.44870526630666174</v>
      </c>
      <c r="K245" s="29">
        <f t="shared" si="151"/>
        <v>33.200000000000003</v>
      </c>
      <c r="L245" s="68">
        <f t="shared" si="152"/>
        <v>0.46150354609929084</v>
      </c>
      <c r="M245">
        <v>1543.5</v>
      </c>
      <c r="N245" s="3">
        <f t="shared" si="174"/>
        <v>1430</v>
      </c>
      <c r="O245" s="3">
        <f t="shared" si="175"/>
        <v>1767</v>
      </c>
      <c r="P245" s="28">
        <f t="shared" si="153"/>
        <v>1550.8728488406548</v>
      </c>
      <c r="Q245" s="16">
        <f t="shared" si="176"/>
        <v>1535.6085321284138</v>
      </c>
      <c r="R245" s="16">
        <f t="shared" si="177"/>
        <v>1442.6827814864848</v>
      </c>
      <c r="S245" s="14">
        <f t="shared" si="178"/>
        <v>1.0698817645897436</v>
      </c>
      <c r="T245" s="72">
        <f t="shared" si="154"/>
        <v>0.4794208202696375</v>
      </c>
      <c r="AC245" s="16">
        <f t="shared" si="179"/>
        <v>1550.8728488406548</v>
      </c>
      <c r="AD245" s="3">
        <f t="shared" si="180"/>
        <v>0.44794241011718389</v>
      </c>
      <c r="AE245" s="3">
        <f t="shared" si="181"/>
        <v>2.4156260119151174E-2</v>
      </c>
      <c r="AF245" s="3">
        <f t="shared" si="182"/>
        <v>0.97397120505859192</v>
      </c>
      <c r="AG245" s="3">
        <f t="shared" si="183"/>
        <v>2.4156260119151174E-2</v>
      </c>
      <c r="AH245" s="3">
        <f t="shared" si="184"/>
        <v>0.97397120505859192</v>
      </c>
      <c r="AI245" s="15">
        <f t="shared" si="185"/>
        <v>0.93948604172371319</v>
      </c>
      <c r="AJ245" s="14">
        <f t="shared" si="186"/>
        <v>2.4156260119151174E-2</v>
      </c>
    </row>
    <row r="246" spans="1:36">
      <c r="A246" s="4" t="s">
        <v>290</v>
      </c>
      <c r="B246" s="14">
        <v>166</v>
      </c>
      <c r="C246" s="14">
        <v>5</v>
      </c>
      <c r="D246">
        <v>313.60000000000002</v>
      </c>
      <c r="E246">
        <v>200</v>
      </c>
      <c r="F246" s="1">
        <v>42.24</v>
      </c>
      <c r="G246" s="1">
        <f t="shared" si="171"/>
        <v>35.705701506847127</v>
      </c>
      <c r="H246">
        <v>1700</v>
      </c>
      <c r="I246" s="1">
        <f t="shared" si="172"/>
        <v>10.240963855421686</v>
      </c>
      <c r="J246" s="15">
        <f t="shared" si="173"/>
        <v>0.45581948984835985</v>
      </c>
      <c r="K246" s="29">
        <f t="shared" si="151"/>
        <v>33.200000000000003</v>
      </c>
      <c r="L246" s="68">
        <f t="shared" si="152"/>
        <v>0.4922704491725769</v>
      </c>
      <c r="M246">
        <v>1460.2</v>
      </c>
      <c r="N246" s="3">
        <f t="shared" si="174"/>
        <v>1479</v>
      </c>
      <c r="O246" s="3">
        <f t="shared" si="175"/>
        <v>1839</v>
      </c>
      <c r="P246" s="28">
        <f t="shared" si="153"/>
        <v>1600.4408977289945</v>
      </c>
      <c r="Q246" s="16">
        <f t="shared" si="176"/>
        <v>1582.9372457139009</v>
      </c>
      <c r="R246" s="16">
        <f t="shared" si="177"/>
        <v>1483.9336501120017</v>
      </c>
      <c r="S246" s="14">
        <f t="shared" si="178"/>
        <v>0.98400625923523577</v>
      </c>
      <c r="T246" s="72">
        <f t="shared" si="154"/>
        <v>0.49554393626082605</v>
      </c>
      <c r="AC246" s="16">
        <f t="shared" si="179"/>
        <v>1600.4408977289945</v>
      </c>
      <c r="AD246" s="3">
        <f t="shared" si="180"/>
        <v>0.45504453857137211</v>
      </c>
      <c r="AE246" s="3">
        <f t="shared" si="181"/>
        <v>1.7900818513774119E-3</v>
      </c>
      <c r="AF246" s="3">
        <f t="shared" si="182"/>
        <v>0.97752226928568609</v>
      </c>
      <c r="AG246" s="3">
        <f t="shared" si="183"/>
        <v>1.7900818513774119E-3</v>
      </c>
      <c r="AH246" s="3">
        <f t="shared" si="184"/>
        <v>0.97752226928568609</v>
      </c>
      <c r="AI246" s="15">
        <f t="shared" si="185"/>
        <v>0.93745576720115087</v>
      </c>
      <c r="AJ246" s="14">
        <f t="shared" si="186"/>
        <v>1.7900818513774119E-3</v>
      </c>
    </row>
    <row r="247" spans="1:36">
      <c r="A247" s="4" t="s">
        <v>291</v>
      </c>
      <c r="B247" s="14">
        <v>166</v>
      </c>
      <c r="C247" s="14">
        <v>5</v>
      </c>
      <c r="D247">
        <v>289.10000000000002</v>
      </c>
      <c r="E247">
        <v>200</v>
      </c>
      <c r="F247">
        <v>28.09</v>
      </c>
      <c r="G247" s="1">
        <f t="shared" si="171"/>
        <v>32.332459737955162</v>
      </c>
      <c r="H247">
        <v>2700</v>
      </c>
      <c r="I247" s="1">
        <f t="shared" si="172"/>
        <v>16.265060240963855</v>
      </c>
      <c r="J247" s="15">
        <f t="shared" si="173"/>
        <v>0.65285977793330496</v>
      </c>
      <c r="K247" s="29">
        <f t="shared" si="151"/>
        <v>33.200000000000003</v>
      </c>
      <c r="L247" s="68">
        <f t="shared" si="152"/>
        <v>0.4538118203309694</v>
      </c>
      <c r="M247">
        <v>1117.2</v>
      </c>
      <c r="N247" s="3">
        <f t="shared" si="174"/>
        <v>1187</v>
      </c>
      <c r="O247" s="3">
        <f t="shared" si="175"/>
        <v>1519</v>
      </c>
      <c r="P247" s="28">
        <f t="shared" si="153"/>
        <v>1268.0255233007397</v>
      </c>
      <c r="Q247" s="16">
        <f t="shared" si="176"/>
        <v>1268.0255233007397</v>
      </c>
      <c r="R247" s="16">
        <f t="shared" si="177"/>
        <v>1101.6485822194475</v>
      </c>
      <c r="S247" s="14">
        <f t="shared" si="178"/>
        <v>1.0141164959784379</v>
      </c>
      <c r="T247" s="72">
        <f t="shared" si="154"/>
        <v>0.57658833175521851</v>
      </c>
      <c r="AC247" s="16">
        <f t="shared" si="179"/>
        <v>1268.0255233007397</v>
      </c>
      <c r="AD247" s="3">
        <f t="shared" si="180"/>
        <v>0.65182792768088904</v>
      </c>
      <c r="AE247" s="3">
        <f t="shared" si="181"/>
        <v>0</v>
      </c>
      <c r="AF247" s="3">
        <f t="shared" si="182"/>
        <v>1</v>
      </c>
      <c r="AG247" s="3">
        <f t="shared" si="183"/>
        <v>0</v>
      </c>
      <c r="AH247" s="3">
        <f t="shared" si="184"/>
        <v>1</v>
      </c>
      <c r="AI247" s="15">
        <f t="shared" si="185"/>
        <v>0.86879054244254961</v>
      </c>
      <c r="AJ247" s="14">
        <f t="shared" si="186"/>
        <v>6.4137342084512383E-2</v>
      </c>
    </row>
    <row r="248" spans="1:36">
      <c r="A248" s="4" t="s">
        <v>292</v>
      </c>
      <c r="B248" s="14">
        <v>166</v>
      </c>
      <c r="C248" s="14">
        <v>5</v>
      </c>
      <c r="D248">
        <v>289.10000000000002</v>
      </c>
      <c r="E248">
        <v>200</v>
      </c>
      <c r="F248">
        <v>28.09</v>
      </c>
      <c r="G248" s="1">
        <f t="shared" si="171"/>
        <v>32.332459737955162</v>
      </c>
      <c r="H248">
        <v>2700</v>
      </c>
      <c r="I248" s="1">
        <f t="shared" si="172"/>
        <v>16.265060240963855</v>
      </c>
      <c r="J248" s="15">
        <f t="shared" si="173"/>
        <v>0.65285977793330496</v>
      </c>
      <c r="K248" s="29">
        <f t="shared" si="151"/>
        <v>33.200000000000003</v>
      </c>
      <c r="L248" s="68">
        <f t="shared" si="152"/>
        <v>0.4538118203309694</v>
      </c>
      <c r="M248">
        <v>1271.06</v>
      </c>
      <c r="N248" s="3">
        <f t="shared" si="174"/>
        <v>1187</v>
      </c>
      <c r="O248" s="3">
        <f t="shared" si="175"/>
        <v>1519</v>
      </c>
      <c r="P248" s="28">
        <f t="shared" si="153"/>
        <v>1268.0255233007397</v>
      </c>
      <c r="Q248" s="16">
        <f t="shared" si="176"/>
        <v>1268.0255233007397</v>
      </c>
      <c r="R248" s="16">
        <f t="shared" si="177"/>
        <v>1101.6485822194475</v>
      </c>
      <c r="S248" s="14">
        <f t="shared" si="178"/>
        <v>1.1537799081438893</v>
      </c>
      <c r="T248" s="72">
        <f t="shared" si="154"/>
        <v>0.57658833175521851</v>
      </c>
      <c r="AC248" s="16">
        <f t="shared" si="179"/>
        <v>1268.0255233007397</v>
      </c>
      <c r="AD248" s="3">
        <f t="shared" si="180"/>
        <v>0.65182792768088904</v>
      </c>
      <c r="AE248" s="3">
        <f t="shared" si="181"/>
        <v>0</v>
      </c>
      <c r="AF248" s="3">
        <f t="shared" si="182"/>
        <v>1</v>
      </c>
      <c r="AG248" s="3">
        <f t="shared" si="183"/>
        <v>0</v>
      </c>
      <c r="AH248" s="3">
        <f t="shared" si="184"/>
        <v>1</v>
      </c>
      <c r="AI248" s="15">
        <f t="shared" si="185"/>
        <v>0.86879054244254961</v>
      </c>
      <c r="AJ248" s="14">
        <f t="shared" si="186"/>
        <v>6.4137342084512383E-2</v>
      </c>
    </row>
    <row r="249" spans="1:36">
      <c r="A249" s="4" t="s">
        <v>293</v>
      </c>
      <c r="B249" s="14">
        <v>166</v>
      </c>
      <c r="C249" s="14">
        <v>5</v>
      </c>
      <c r="D249">
        <v>287.14</v>
      </c>
      <c r="E249">
        <v>200</v>
      </c>
      <c r="F249">
        <v>28.09</v>
      </c>
      <c r="G249" s="1">
        <f t="shared" si="171"/>
        <v>32.332459737955162</v>
      </c>
      <c r="H249">
        <v>3700</v>
      </c>
      <c r="I249" s="1">
        <f t="shared" si="172"/>
        <v>22.289156626506024</v>
      </c>
      <c r="J249" s="15">
        <f t="shared" si="173"/>
        <v>0.89290933821728158</v>
      </c>
      <c r="K249" s="29">
        <f t="shared" si="151"/>
        <v>33.200000000000003</v>
      </c>
      <c r="L249" s="68">
        <f t="shared" si="152"/>
        <v>0.45073513002364068</v>
      </c>
      <c r="M249">
        <v>983.92</v>
      </c>
      <c r="N249" s="3">
        <f t="shared" si="174"/>
        <v>1183</v>
      </c>
      <c r="O249" s="3">
        <f t="shared" si="175"/>
        <v>1512</v>
      </c>
      <c r="P249" s="28">
        <f t="shared" si="153"/>
        <v>1263.0687184119054</v>
      </c>
      <c r="Q249" s="16">
        <f t="shared" si="176"/>
        <v>1263.0687184119056</v>
      </c>
      <c r="R249" s="16">
        <f t="shared" si="177"/>
        <v>932.89158406350464</v>
      </c>
      <c r="S249" s="14">
        <f t="shared" si="178"/>
        <v>1.0546991920692701</v>
      </c>
      <c r="T249" s="72">
        <f t="shared" si="154"/>
        <v>0.57492668896686427</v>
      </c>
      <c r="AC249" s="16">
        <f t="shared" si="179"/>
        <v>1263.0687184119056</v>
      </c>
      <c r="AD249" s="3">
        <f t="shared" si="180"/>
        <v>0.89149808765909788</v>
      </c>
      <c r="AE249" s="3">
        <f t="shared" si="181"/>
        <v>0</v>
      </c>
      <c r="AF249" s="3">
        <f t="shared" si="182"/>
        <v>1</v>
      </c>
      <c r="AG249" s="3">
        <f t="shared" si="183"/>
        <v>0</v>
      </c>
      <c r="AH249" s="3">
        <f t="shared" si="184"/>
        <v>1</v>
      </c>
      <c r="AI249" s="15">
        <f t="shared" si="185"/>
        <v>0.73859131373030706</v>
      </c>
      <c r="AJ249" s="14">
        <f t="shared" si="186"/>
        <v>1.9183556634037764</v>
      </c>
    </row>
    <row r="250" spans="1:36">
      <c r="A250" s="4" t="s">
        <v>294</v>
      </c>
      <c r="B250" s="14">
        <v>166</v>
      </c>
      <c r="C250" s="14">
        <v>5</v>
      </c>
      <c r="D250">
        <v>287.14</v>
      </c>
      <c r="E250">
        <v>200</v>
      </c>
      <c r="F250">
        <v>28.09</v>
      </c>
      <c r="G250" s="1">
        <f t="shared" si="171"/>
        <v>32.332459737955162</v>
      </c>
      <c r="H250">
        <v>3700</v>
      </c>
      <c r="I250" s="1">
        <f t="shared" si="172"/>
        <v>22.289156626506024</v>
      </c>
      <c r="J250" s="15">
        <f t="shared" si="173"/>
        <v>0.89290933821728158</v>
      </c>
      <c r="K250" s="29">
        <f t="shared" si="151"/>
        <v>33.200000000000003</v>
      </c>
      <c r="L250" s="68">
        <f t="shared" si="152"/>
        <v>0.45073513002364068</v>
      </c>
      <c r="M250">
        <v>958.44</v>
      </c>
      <c r="N250" s="3">
        <f t="shared" si="174"/>
        <v>1183</v>
      </c>
      <c r="O250" s="3">
        <f t="shared" si="175"/>
        <v>1512</v>
      </c>
      <c r="P250" s="28">
        <f t="shared" si="153"/>
        <v>1263.0687184119054</v>
      </c>
      <c r="Q250" s="16">
        <f t="shared" si="176"/>
        <v>1263.0687184119056</v>
      </c>
      <c r="R250" s="16">
        <f t="shared" si="177"/>
        <v>932.89158406350464</v>
      </c>
      <c r="S250" s="14">
        <f t="shared" si="178"/>
        <v>1.0273862647846079</v>
      </c>
      <c r="T250" s="72">
        <f t="shared" si="154"/>
        <v>0.57492668896686427</v>
      </c>
      <c r="AC250" s="16">
        <f t="shared" si="179"/>
        <v>1263.0687184119056</v>
      </c>
      <c r="AD250" s="3">
        <f t="shared" si="180"/>
        <v>0.89149808765909788</v>
      </c>
      <c r="AE250" s="3">
        <f t="shared" si="181"/>
        <v>0</v>
      </c>
      <c r="AF250" s="3">
        <f t="shared" si="182"/>
        <v>1</v>
      </c>
      <c r="AG250" s="3">
        <f t="shared" si="183"/>
        <v>0</v>
      </c>
      <c r="AH250" s="3">
        <f t="shared" si="184"/>
        <v>1</v>
      </c>
      <c r="AI250" s="15">
        <f t="shared" si="185"/>
        <v>0.73859131373030706</v>
      </c>
      <c r="AJ250" s="14">
        <f t="shared" si="186"/>
        <v>1.9183556634037764</v>
      </c>
    </row>
    <row r="251" spans="1:36">
      <c r="A251" s="4"/>
      <c r="B251" s="14"/>
      <c r="C251" s="14"/>
      <c r="I251" s="1"/>
      <c r="J251" s="15"/>
      <c r="K251" s="29"/>
      <c r="L251" s="68"/>
      <c r="N251" s="3"/>
      <c r="O251" s="3"/>
      <c r="P251" s="28"/>
      <c r="Q251" s="16"/>
      <c r="R251" s="16"/>
      <c r="S251" s="14"/>
      <c r="T251" s="72"/>
      <c r="AC251" s="16"/>
      <c r="AD251" s="3"/>
      <c r="AE251" s="3"/>
      <c r="AF251" s="3"/>
      <c r="AG251" s="3"/>
      <c r="AH251" s="3"/>
      <c r="AI251" s="15"/>
      <c r="AJ251" s="14"/>
    </row>
    <row r="252" spans="1:36">
      <c r="A252" s="73" t="s">
        <v>295</v>
      </c>
      <c r="B252" s="40">
        <v>1985</v>
      </c>
      <c r="C252" s="77" t="s">
        <v>296</v>
      </c>
      <c r="G252" s="25" t="s">
        <v>98</v>
      </c>
      <c r="I252" s="1"/>
      <c r="J252" s="15"/>
      <c r="K252" s="29"/>
      <c r="L252" s="68"/>
      <c r="N252" s="3"/>
      <c r="O252" s="3"/>
      <c r="P252" s="28"/>
      <c r="Q252" s="16"/>
      <c r="R252" s="16"/>
      <c r="S252" s="14"/>
      <c r="T252" s="72"/>
      <c r="AC252" s="16"/>
      <c r="AD252" s="3"/>
      <c r="AE252" s="3"/>
      <c r="AF252" s="3"/>
      <c r="AG252" s="3"/>
      <c r="AH252" s="3"/>
      <c r="AI252" s="15"/>
      <c r="AJ252" s="14"/>
    </row>
    <row r="253" spans="1:36">
      <c r="A253" s="4" t="s">
        <v>288</v>
      </c>
      <c r="B253" s="14">
        <v>108</v>
      </c>
      <c r="C253" s="14">
        <v>4</v>
      </c>
      <c r="D253">
        <v>338.88</v>
      </c>
      <c r="E253">
        <v>200</v>
      </c>
      <c r="F253">
        <v>28.99</v>
      </c>
      <c r="G253" s="1">
        <f t="shared" ref="G253:G275" si="187">22*((F253+8)/10)^0.3</f>
        <v>32.572266557587611</v>
      </c>
      <c r="H253">
        <v>648</v>
      </c>
      <c r="I253" s="1">
        <f t="shared" ref="I253:I275" si="188">(H253/B253)</f>
        <v>6</v>
      </c>
      <c r="J253" s="15">
        <f t="shared" ref="J253:J275" si="189">SQRT((64*AC253*H253*H253)/(PI()^3*((B253^4-(B253-2*C253)^4)*E253+(B253-2*C253)^4*G253*0.8/1.35)))</f>
        <v>0.2521677020362279</v>
      </c>
      <c r="K253" s="29">
        <f t="shared" si="151"/>
        <v>27</v>
      </c>
      <c r="L253" s="68">
        <f t="shared" si="152"/>
        <v>0.4326127659574468</v>
      </c>
      <c r="M253">
        <v>825.16</v>
      </c>
      <c r="N253" s="3">
        <f t="shared" ref="N253:N274" si="190">ROUND((0.85*F253*(B253-2*C253)^2+D253*(B253*B253-(B253-2*C253)^2))*PI()/4000,0)</f>
        <v>636</v>
      </c>
      <c r="O253" s="3">
        <f t="shared" ref="O253:O274" si="191">ROUND((0.85*F253+6*C253*D253/(B253-2*C253))*PI()*(B253-2*C253)^2/4000,0)</f>
        <v>832</v>
      </c>
      <c r="P253" s="28">
        <f t="shared" si="153"/>
        <v>670.57006164350003</v>
      </c>
      <c r="Q253" s="16">
        <f t="shared" ref="Q253:Q274" si="192">0.00025*PI()*((B253*B253-(B253-2*C253)^2)*D253*AH253+F253*(B253-2*C253)^2*(1+AG253*C253*D253/(B253*F253)))</f>
        <v>745.65804886435421</v>
      </c>
      <c r="R253" s="16">
        <f t="shared" ref="R253:R274" si="193">AI253*Q253</f>
        <v>737.04204447833877</v>
      </c>
      <c r="S253" s="14">
        <f t="shared" ref="S253:S275" si="194">M253/R253</f>
        <v>1.1195562128128376</v>
      </c>
      <c r="T253" s="72">
        <f t="shared" si="154"/>
        <v>0.66045766044060727</v>
      </c>
      <c r="AC253" s="16">
        <f t="shared" ref="AC253:AC275" si="195">0.00025*PI()*((B253*B253-(B253-2*C253)^2)*D253+F253*(B253-2*C253)^2)</f>
        <v>670.57006164350003</v>
      </c>
      <c r="AD253" s="3">
        <f t="shared" ref="AD253:AD275" si="196">SQRT((64*AC253*H253*H253)/(PI()^3*((B253^4-(B253-2*C253)^4)*E253+(B253-2*C253)^4*G253*0.6)))</f>
        <v>0.25183552525209502</v>
      </c>
      <c r="AE253" s="3">
        <f t="shared" ref="AE253:AE275" si="197">IF(AD253&gt;0.5,0,AJ253)</f>
        <v>1.3192020230792183</v>
      </c>
      <c r="AF253" s="3">
        <f t="shared" ref="AF253:AF275" si="198">IF((0.25*(3+2*AD253))&gt;1,1,(0.25*(3+2*AD253)))</f>
        <v>0.87591776262604748</v>
      </c>
      <c r="AG253" s="3">
        <f t="shared" ref="AG253:AG275" si="199">AE253</f>
        <v>1.3192020230792183</v>
      </c>
      <c r="AH253" s="3">
        <f t="shared" ref="AH253:AH275" si="200">AF253</f>
        <v>0.87591776262604748</v>
      </c>
      <c r="AI253" s="15">
        <f t="shared" ref="AI253:AI272" si="201">IF(J253&lt;0.2,1,1/(0.5*(1+0.21*(J253-0.2)+J253*J253)+SQRT((0.5*(1+0.21*(J253-0.2)+J253*J253))^2-J253*J253)))</f>
        <v>0.9884450997355454</v>
      </c>
      <c r="AJ253" s="14">
        <f t="shared" ref="AJ253:AJ275" si="202">IF((4.9-18.5*AD253+17*AD253*AD253)&lt;0,0,(4.9-18.5*AD253+17*AD253*AD253))</f>
        <v>1.3192020230792183</v>
      </c>
    </row>
    <row r="254" spans="1:36">
      <c r="A254" s="4" t="s">
        <v>289</v>
      </c>
      <c r="B254" s="14">
        <v>108</v>
      </c>
      <c r="C254" s="14">
        <v>4</v>
      </c>
      <c r="D254">
        <v>338.88</v>
      </c>
      <c r="E254">
        <v>200</v>
      </c>
      <c r="F254">
        <v>28.99</v>
      </c>
      <c r="G254" s="1">
        <f t="shared" si="187"/>
        <v>32.572266557587611</v>
      </c>
      <c r="H254">
        <v>648</v>
      </c>
      <c r="I254" s="1">
        <f t="shared" si="188"/>
        <v>6</v>
      </c>
      <c r="J254" s="15">
        <f t="shared" si="189"/>
        <v>0.2521677020362279</v>
      </c>
      <c r="K254" s="29">
        <f t="shared" si="151"/>
        <v>27</v>
      </c>
      <c r="L254" s="68">
        <f t="shared" si="152"/>
        <v>0.4326127659574468</v>
      </c>
      <c r="M254">
        <v>828.1</v>
      </c>
      <c r="N254" s="3">
        <f t="shared" si="190"/>
        <v>636</v>
      </c>
      <c r="O254" s="3">
        <f t="shared" si="191"/>
        <v>832</v>
      </c>
      <c r="P254" s="28">
        <f t="shared" si="153"/>
        <v>670.57006164350003</v>
      </c>
      <c r="Q254" s="16">
        <f t="shared" si="192"/>
        <v>745.65804886435421</v>
      </c>
      <c r="R254" s="16">
        <f t="shared" si="193"/>
        <v>737.04204447833877</v>
      </c>
      <c r="S254" s="14">
        <f t="shared" si="194"/>
        <v>1.1235451304356863</v>
      </c>
      <c r="T254" s="72">
        <f t="shared" si="154"/>
        <v>0.66045766044060727</v>
      </c>
      <c r="AC254" s="16">
        <f t="shared" si="195"/>
        <v>670.57006164350003</v>
      </c>
      <c r="AD254" s="3">
        <f t="shared" si="196"/>
        <v>0.25183552525209502</v>
      </c>
      <c r="AE254" s="3">
        <f t="shared" si="197"/>
        <v>1.3192020230792183</v>
      </c>
      <c r="AF254" s="3">
        <f t="shared" si="198"/>
        <v>0.87591776262604748</v>
      </c>
      <c r="AG254" s="3">
        <f t="shared" si="199"/>
        <v>1.3192020230792183</v>
      </c>
      <c r="AH254" s="3">
        <f t="shared" si="200"/>
        <v>0.87591776262604748</v>
      </c>
      <c r="AI254" s="15">
        <f t="shared" si="201"/>
        <v>0.9884450997355454</v>
      </c>
      <c r="AJ254" s="14">
        <f t="shared" si="202"/>
        <v>1.3192020230792183</v>
      </c>
    </row>
    <row r="255" spans="1:36">
      <c r="A255" s="4" t="s">
        <v>290</v>
      </c>
      <c r="B255" s="14">
        <v>108</v>
      </c>
      <c r="C255" s="14">
        <v>4</v>
      </c>
      <c r="D255">
        <v>338.88</v>
      </c>
      <c r="E255">
        <v>200</v>
      </c>
      <c r="F255">
        <v>28.99</v>
      </c>
      <c r="G255" s="1">
        <f t="shared" si="187"/>
        <v>32.572266557587611</v>
      </c>
      <c r="H255">
        <v>864</v>
      </c>
      <c r="I255" s="1">
        <f t="shared" si="188"/>
        <v>8</v>
      </c>
      <c r="J255" s="15">
        <f t="shared" si="189"/>
        <v>0.33622360271497048</v>
      </c>
      <c r="K255" s="29">
        <f t="shared" si="151"/>
        <v>27</v>
      </c>
      <c r="L255" s="68">
        <f t="shared" si="152"/>
        <v>0.4326127659574468</v>
      </c>
      <c r="M255">
        <v>766.36</v>
      </c>
      <c r="N255" s="3">
        <f t="shared" si="190"/>
        <v>636</v>
      </c>
      <c r="O255" s="3">
        <f t="shared" si="191"/>
        <v>832</v>
      </c>
      <c r="P255" s="28">
        <f t="shared" si="153"/>
        <v>670.57006164350003</v>
      </c>
      <c r="Q255" s="16">
        <f t="shared" si="192"/>
        <v>693.82244617264121</v>
      </c>
      <c r="R255" s="16">
        <f t="shared" si="193"/>
        <v>672.22675921105645</v>
      </c>
      <c r="S255" s="14">
        <f t="shared" si="194"/>
        <v>1.1400319750725498</v>
      </c>
      <c r="T255" s="72">
        <f t="shared" si="154"/>
        <v>0.66045766044060727</v>
      </c>
      <c r="AC255" s="16">
        <f t="shared" si="195"/>
        <v>670.57006164350003</v>
      </c>
      <c r="AD255" s="3">
        <f t="shared" si="196"/>
        <v>0.33578070033612667</v>
      </c>
      <c r="AE255" s="3">
        <f t="shared" si="197"/>
        <v>0.60478458199139196</v>
      </c>
      <c r="AF255" s="3">
        <f t="shared" si="198"/>
        <v>0.91789035016806331</v>
      </c>
      <c r="AG255" s="3">
        <f t="shared" si="199"/>
        <v>0.60478458199139196</v>
      </c>
      <c r="AH255" s="3">
        <f t="shared" si="200"/>
        <v>0.91789035016806331</v>
      </c>
      <c r="AI255" s="15">
        <f t="shared" si="201"/>
        <v>0.96887433221465535</v>
      </c>
      <c r="AJ255" s="14">
        <f t="shared" si="202"/>
        <v>0.60478458199139196</v>
      </c>
    </row>
    <row r="256" spans="1:36">
      <c r="A256" s="4" t="s">
        <v>291</v>
      </c>
      <c r="B256" s="14">
        <v>108</v>
      </c>
      <c r="C256" s="14">
        <v>4</v>
      </c>
      <c r="D256">
        <v>338.88</v>
      </c>
      <c r="E256">
        <v>200</v>
      </c>
      <c r="F256">
        <v>28.99</v>
      </c>
      <c r="G256" s="1">
        <f t="shared" si="187"/>
        <v>32.572266557587611</v>
      </c>
      <c r="H256">
        <v>864</v>
      </c>
      <c r="I256" s="1">
        <f t="shared" si="188"/>
        <v>8</v>
      </c>
      <c r="J256" s="15">
        <f t="shared" si="189"/>
        <v>0.33622360271497048</v>
      </c>
      <c r="K256" s="29">
        <f t="shared" si="151"/>
        <v>27</v>
      </c>
      <c r="L256" s="68">
        <f t="shared" si="152"/>
        <v>0.4326127659574468</v>
      </c>
      <c r="M256">
        <v>801.64</v>
      </c>
      <c r="N256" s="3">
        <f t="shared" si="190"/>
        <v>636</v>
      </c>
      <c r="O256" s="3">
        <f t="shared" si="191"/>
        <v>832</v>
      </c>
      <c r="P256" s="28">
        <f t="shared" si="153"/>
        <v>670.57006164350003</v>
      </c>
      <c r="Q256" s="16">
        <f t="shared" si="192"/>
        <v>693.82244617264121</v>
      </c>
      <c r="R256" s="16">
        <f t="shared" si="193"/>
        <v>672.22675921105645</v>
      </c>
      <c r="S256" s="14">
        <f t="shared" si="194"/>
        <v>1.1925142654850969</v>
      </c>
      <c r="T256" s="72">
        <f t="shared" si="154"/>
        <v>0.66045766044060727</v>
      </c>
      <c r="AC256" s="16">
        <f t="shared" si="195"/>
        <v>670.57006164350003</v>
      </c>
      <c r="AD256" s="3">
        <f t="shared" si="196"/>
        <v>0.33578070033612667</v>
      </c>
      <c r="AE256" s="3">
        <f t="shared" si="197"/>
        <v>0.60478458199139196</v>
      </c>
      <c r="AF256" s="3">
        <f t="shared" si="198"/>
        <v>0.91789035016806331</v>
      </c>
      <c r="AG256" s="3">
        <f t="shared" si="199"/>
        <v>0.60478458199139196</v>
      </c>
      <c r="AH256" s="3">
        <f t="shared" si="200"/>
        <v>0.91789035016806331</v>
      </c>
      <c r="AI256" s="15">
        <f t="shared" si="201"/>
        <v>0.96887433221465535</v>
      </c>
      <c r="AJ256" s="14">
        <f t="shared" si="202"/>
        <v>0.60478458199139196</v>
      </c>
    </row>
    <row r="257" spans="1:36">
      <c r="A257" s="4" t="s">
        <v>292</v>
      </c>
      <c r="B257" s="14">
        <v>108</v>
      </c>
      <c r="C257" s="14">
        <v>4</v>
      </c>
      <c r="D257">
        <v>338.88</v>
      </c>
      <c r="E257">
        <v>200</v>
      </c>
      <c r="F257">
        <v>28.99</v>
      </c>
      <c r="G257" s="1">
        <f t="shared" si="187"/>
        <v>32.572266557587611</v>
      </c>
      <c r="H257">
        <v>864</v>
      </c>
      <c r="I257" s="1">
        <f t="shared" si="188"/>
        <v>8</v>
      </c>
      <c r="J257" s="15">
        <f t="shared" si="189"/>
        <v>0.33622360271497048</v>
      </c>
      <c r="K257" s="29">
        <f t="shared" si="151"/>
        <v>27</v>
      </c>
      <c r="L257" s="68">
        <f t="shared" si="152"/>
        <v>0.4326127659574468</v>
      </c>
      <c r="M257">
        <v>869.26</v>
      </c>
      <c r="N257" s="3">
        <f t="shared" si="190"/>
        <v>636</v>
      </c>
      <c r="O257" s="3">
        <f t="shared" si="191"/>
        <v>832</v>
      </c>
      <c r="P257" s="28">
        <f t="shared" si="153"/>
        <v>670.57006164350003</v>
      </c>
      <c r="Q257" s="16">
        <f t="shared" si="192"/>
        <v>693.82244617264121</v>
      </c>
      <c r="R257" s="16">
        <f t="shared" si="193"/>
        <v>672.22675921105645</v>
      </c>
      <c r="S257" s="14">
        <f t="shared" si="194"/>
        <v>1.2931053221091453</v>
      </c>
      <c r="T257" s="72">
        <f t="shared" si="154"/>
        <v>0.66045766044060727</v>
      </c>
      <c r="AC257" s="16">
        <f t="shared" si="195"/>
        <v>670.57006164350003</v>
      </c>
      <c r="AD257" s="3">
        <f t="shared" si="196"/>
        <v>0.33578070033612667</v>
      </c>
      <c r="AE257" s="3">
        <f t="shared" si="197"/>
        <v>0.60478458199139196</v>
      </c>
      <c r="AF257" s="3">
        <f t="shared" si="198"/>
        <v>0.91789035016806331</v>
      </c>
      <c r="AG257" s="3">
        <f t="shared" si="199"/>
        <v>0.60478458199139196</v>
      </c>
      <c r="AH257" s="3">
        <f t="shared" si="200"/>
        <v>0.91789035016806331</v>
      </c>
      <c r="AI257" s="15">
        <f t="shared" si="201"/>
        <v>0.96887433221465535</v>
      </c>
      <c r="AJ257" s="14">
        <f t="shared" si="202"/>
        <v>0.60478458199139196</v>
      </c>
    </row>
    <row r="258" spans="1:36">
      <c r="A258" s="4" t="s">
        <v>293</v>
      </c>
      <c r="B258" s="14">
        <v>108</v>
      </c>
      <c r="C258" s="14">
        <v>4</v>
      </c>
      <c r="D258">
        <v>338.88</v>
      </c>
      <c r="E258">
        <v>200</v>
      </c>
      <c r="F258">
        <v>28.99</v>
      </c>
      <c r="G258" s="1">
        <f t="shared" si="187"/>
        <v>32.572266557587611</v>
      </c>
      <c r="H258">
        <v>1080</v>
      </c>
      <c r="I258" s="1">
        <f t="shared" si="188"/>
        <v>10</v>
      </c>
      <c r="J258" s="15">
        <f t="shared" si="189"/>
        <v>0.42027950339371317</v>
      </c>
      <c r="K258" s="29">
        <f t="shared" si="151"/>
        <v>27</v>
      </c>
      <c r="L258" s="68">
        <f t="shared" si="152"/>
        <v>0.4326127659574468</v>
      </c>
      <c r="M258">
        <v>836.92</v>
      </c>
      <c r="N258" s="3">
        <f t="shared" si="190"/>
        <v>636</v>
      </c>
      <c r="O258" s="3">
        <f t="shared" si="191"/>
        <v>832</v>
      </c>
      <c r="P258" s="28">
        <f t="shared" si="153"/>
        <v>670.57006164350003</v>
      </c>
      <c r="Q258" s="16">
        <f t="shared" si="192"/>
        <v>665.60480720314433</v>
      </c>
      <c r="R258" s="16">
        <f t="shared" si="193"/>
        <v>630.57317985631209</v>
      </c>
      <c r="S258" s="14">
        <f t="shared" si="194"/>
        <v>1.3272369119642986</v>
      </c>
      <c r="T258" s="72">
        <f t="shared" si="154"/>
        <v>0.66045766044060727</v>
      </c>
      <c r="AC258" s="16">
        <f t="shared" si="195"/>
        <v>670.57006164350003</v>
      </c>
      <c r="AD258" s="3">
        <f t="shared" si="196"/>
        <v>0.41972587542015838</v>
      </c>
      <c r="AE258" s="3">
        <f t="shared" si="197"/>
        <v>0.12995808317978153</v>
      </c>
      <c r="AF258" s="3">
        <f t="shared" si="198"/>
        <v>0.95986293771007913</v>
      </c>
      <c r="AG258" s="3">
        <f t="shared" si="199"/>
        <v>0.12995808317978153</v>
      </c>
      <c r="AH258" s="3">
        <f t="shared" si="200"/>
        <v>0.95986293771007913</v>
      </c>
      <c r="AI258" s="15">
        <f t="shared" si="201"/>
        <v>0.94736872845910736</v>
      </c>
      <c r="AJ258" s="14">
        <f t="shared" si="202"/>
        <v>0.12995808317978153</v>
      </c>
    </row>
    <row r="259" spans="1:36">
      <c r="A259" s="4" t="s">
        <v>294</v>
      </c>
      <c r="B259" s="14">
        <v>108</v>
      </c>
      <c r="C259" s="14">
        <v>4</v>
      </c>
      <c r="D259">
        <v>338.88</v>
      </c>
      <c r="E259">
        <v>200</v>
      </c>
      <c r="F259">
        <v>28.99</v>
      </c>
      <c r="G259" s="1">
        <f t="shared" si="187"/>
        <v>32.572266557587611</v>
      </c>
      <c r="H259">
        <v>1080</v>
      </c>
      <c r="I259" s="1">
        <f t="shared" si="188"/>
        <v>10</v>
      </c>
      <c r="J259" s="15">
        <f t="shared" si="189"/>
        <v>0.42027950339371317</v>
      </c>
      <c r="K259" s="29">
        <f t="shared" si="151"/>
        <v>27</v>
      </c>
      <c r="L259" s="68">
        <f t="shared" si="152"/>
        <v>0.4326127659574468</v>
      </c>
      <c r="M259">
        <v>783.02</v>
      </c>
      <c r="N259" s="3">
        <f t="shared" si="190"/>
        <v>636</v>
      </c>
      <c r="O259" s="3">
        <f t="shared" si="191"/>
        <v>832</v>
      </c>
      <c r="P259" s="28">
        <f t="shared" si="153"/>
        <v>670.57006164350003</v>
      </c>
      <c r="Q259" s="16">
        <f t="shared" si="192"/>
        <v>665.60480720314433</v>
      </c>
      <c r="R259" s="16">
        <f t="shared" si="193"/>
        <v>630.57317985631209</v>
      </c>
      <c r="S259" s="14">
        <f t="shared" si="194"/>
        <v>1.2417591248939985</v>
      </c>
      <c r="T259" s="72">
        <f t="shared" si="154"/>
        <v>0.66045766044060727</v>
      </c>
      <c r="AC259" s="16">
        <f t="shared" si="195"/>
        <v>670.57006164350003</v>
      </c>
      <c r="AD259" s="3">
        <f t="shared" si="196"/>
        <v>0.41972587542015838</v>
      </c>
      <c r="AE259" s="3">
        <f t="shared" si="197"/>
        <v>0.12995808317978153</v>
      </c>
      <c r="AF259" s="3">
        <f t="shared" si="198"/>
        <v>0.95986293771007913</v>
      </c>
      <c r="AG259" s="3">
        <f t="shared" si="199"/>
        <v>0.12995808317978153</v>
      </c>
      <c r="AH259" s="3">
        <f t="shared" si="200"/>
        <v>0.95986293771007913</v>
      </c>
      <c r="AI259" s="15">
        <f t="shared" si="201"/>
        <v>0.94736872845910736</v>
      </c>
      <c r="AJ259" s="14">
        <f t="shared" si="202"/>
        <v>0.12995808317978153</v>
      </c>
    </row>
    <row r="260" spans="1:36">
      <c r="A260" s="4" t="s">
        <v>297</v>
      </c>
      <c r="B260" s="14">
        <v>108</v>
      </c>
      <c r="C260" s="14">
        <v>4</v>
      </c>
      <c r="D260">
        <v>338.88</v>
      </c>
      <c r="E260">
        <v>200</v>
      </c>
      <c r="F260">
        <v>28.99</v>
      </c>
      <c r="G260" s="1">
        <f t="shared" si="187"/>
        <v>32.572266557587611</v>
      </c>
      <c r="H260">
        <v>1620</v>
      </c>
      <c r="I260" s="1">
        <f t="shared" si="188"/>
        <v>15</v>
      </c>
      <c r="J260" s="15">
        <f t="shared" si="189"/>
        <v>0.63041925509056973</v>
      </c>
      <c r="K260" s="29">
        <f t="shared" si="151"/>
        <v>27</v>
      </c>
      <c r="L260" s="68">
        <f t="shared" si="152"/>
        <v>0.4326127659574468</v>
      </c>
      <c r="M260">
        <v>707.56</v>
      </c>
      <c r="N260" s="3">
        <f t="shared" si="190"/>
        <v>636</v>
      </c>
      <c r="O260" s="3">
        <f t="shared" si="191"/>
        <v>832</v>
      </c>
      <c r="P260" s="28">
        <f t="shared" si="153"/>
        <v>670.57006164350003</v>
      </c>
      <c r="Q260" s="16">
        <f t="shared" si="192"/>
        <v>670.57006164350003</v>
      </c>
      <c r="R260" s="16">
        <f t="shared" si="193"/>
        <v>588.81854145023556</v>
      </c>
      <c r="S260" s="14">
        <f t="shared" si="194"/>
        <v>1.2016605289930393</v>
      </c>
      <c r="T260" s="72">
        <f t="shared" si="154"/>
        <v>0.66045766044060727</v>
      </c>
      <c r="AC260" s="16">
        <f t="shared" si="195"/>
        <v>670.57006164350003</v>
      </c>
      <c r="AD260" s="3">
        <f t="shared" si="196"/>
        <v>0.62958881313023751</v>
      </c>
      <c r="AE260" s="3">
        <f t="shared" si="197"/>
        <v>0</v>
      </c>
      <c r="AF260" s="3">
        <f t="shared" si="198"/>
        <v>1</v>
      </c>
      <c r="AG260" s="3">
        <f t="shared" si="199"/>
        <v>0</v>
      </c>
      <c r="AH260" s="3">
        <f t="shared" si="200"/>
        <v>1</v>
      </c>
      <c r="AI260" s="15">
        <f t="shared" si="201"/>
        <v>0.87808653432439299</v>
      </c>
      <c r="AJ260" s="14">
        <f t="shared" si="202"/>
        <v>0</v>
      </c>
    </row>
    <row r="261" spans="1:36">
      <c r="A261" s="4" t="s">
        <v>298</v>
      </c>
      <c r="B261" s="14">
        <v>108</v>
      </c>
      <c r="C261" s="14">
        <v>4</v>
      </c>
      <c r="D261">
        <v>338.88</v>
      </c>
      <c r="E261">
        <v>200</v>
      </c>
      <c r="F261">
        <v>28.99</v>
      </c>
      <c r="G261" s="1">
        <f t="shared" si="187"/>
        <v>32.572266557587611</v>
      </c>
      <c r="H261">
        <v>1620</v>
      </c>
      <c r="I261" s="1">
        <f t="shared" si="188"/>
        <v>15</v>
      </c>
      <c r="J261" s="15">
        <f t="shared" si="189"/>
        <v>0.63041925509056973</v>
      </c>
      <c r="K261" s="29">
        <f t="shared" si="151"/>
        <v>27</v>
      </c>
      <c r="L261" s="68">
        <f t="shared" si="152"/>
        <v>0.4326127659574468</v>
      </c>
      <c r="M261">
        <v>646.79999999999995</v>
      </c>
      <c r="N261" s="3">
        <f t="shared" si="190"/>
        <v>636</v>
      </c>
      <c r="O261" s="3">
        <f t="shared" si="191"/>
        <v>832</v>
      </c>
      <c r="P261" s="28">
        <f t="shared" si="153"/>
        <v>670.57006164350003</v>
      </c>
      <c r="Q261" s="16">
        <f t="shared" si="192"/>
        <v>670.57006164350003</v>
      </c>
      <c r="R261" s="16">
        <f t="shared" si="193"/>
        <v>588.81854145023556</v>
      </c>
      <c r="S261" s="14">
        <f t="shared" si="194"/>
        <v>1.0984708436778476</v>
      </c>
      <c r="T261" s="72">
        <f t="shared" si="154"/>
        <v>0.66045766044060727</v>
      </c>
      <c r="AC261" s="16">
        <f t="shared" si="195"/>
        <v>670.57006164350003</v>
      </c>
      <c r="AD261" s="3">
        <f t="shared" si="196"/>
        <v>0.62958881313023751</v>
      </c>
      <c r="AE261" s="3">
        <f t="shared" si="197"/>
        <v>0</v>
      </c>
      <c r="AF261" s="3">
        <f t="shared" si="198"/>
        <v>1</v>
      </c>
      <c r="AG261" s="3">
        <f t="shared" si="199"/>
        <v>0</v>
      </c>
      <c r="AH261" s="3">
        <f t="shared" si="200"/>
        <v>1</v>
      </c>
      <c r="AI261" s="15">
        <f t="shared" si="201"/>
        <v>0.87808653432439299</v>
      </c>
      <c r="AJ261" s="14">
        <f t="shared" si="202"/>
        <v>0</v>
      </c>
    </row>
    <row r="262" spans="1:36">
      <c r="A262" s="4" t="s">
        <v>299</v>
      </c>
      <c r="B262" s="14">
        <v>108</v>
      </c>
      <c r="C262" s="14">
        <v>4</v>
      </c>
      <c r="D262">
        <v>338.88</v>
      </c>
      <c r="E262">
        <v>200</v>
      </c>
      <c r="F262">
        <v>28.99</v>
      </c>
      <c r="G262" s="1">
        <f t="shared" si="187"/>
        <v>32.572266557587611</v>
      </c>
      <c r="H262">
        <v>1620</v>
      </c>
      <c r="I262" s="1">
        <f t="shared" si="188"/>
        <v>15</v>
      </c>
      <c r="J262" s="15">
        <f t="shared" si="189"/>
        <v>0.63041925509056973</v>
      </c>
      <c r="K262" s="29">
        <f t="shared" si="151"/>
        <v>27</v>
      </c>
      <c r="L262" s="68">
        <f t="shared" si="152"/>
        <v>0.4326127659574468</v>
      </c>
      <c r="M262">
        <v>643.86</v>
      </c>
      <c r="N262" s="3">
        <f t="shared" si="190"/>
        <v>636</v>
      </c>
      <c r="O262" s="3">
        <f t="shared" si="191"/>
        <v>832</v>
      </c>
      <c r="P262" s="28">
        <f t="shared" si="153"/>
        <v>670.57006164350003</v>
      </c>
      <c r="Q262" s="16">
        <f t="shared" si="192"/>
        <v>670.57006164350003</v>
      </c>
      <c r="R262" s="16">
        <f t="shared" si="193"/>
        <v>588.81854145023556</v>
      </c>
      <c r="S262" s="14">
        <f t="shared" si="194"/>
        <v>1.0934777943884031</v>
      </c>
      <c r="T262" s="72">
        <f t="shared" si="154"/>
        <v>0.66045766044060727</v>
      </c>
      <c r="AC262" s="16">
        <f t="shared" si="195"/>
        <v>670.57006164350003</v>
      </c>
      <c r="AD262" s="3">
        <f t="shared" si="196"/>
        <v>0.62958881313023751</v>
      </c>
      <c r="AE262" s="3">
        <f t="shared" si="197"/>
        <v>0</v>
      </c>
      <c r="AF262" s="3">
        <f t="shared" si="198"/>
        <v>1</v>
      </c>
      <c r="AG262" s="3">
        <f t="shared" si="199"/>
        <v>0</v>
      </c>
      <c r="AH262" s="3">
        <f t="shared" si="200"/>
        <v>1</v>
      </c>
      <c r="AI262" s="15">
        <f t="shared" si="201"/>
        <v>0.87808653432439299</v>
      </c>
      <c r="AJ262" s="14">
        <f t="shared" si="202"/>
        <v>0</v>
      </c>
    </row>
    <row r="263" spans="1:36">
      <c r="A263" s="4" t="s">
        <v>300</v>
      </c>
      <c r="B263" s="14">
        <v>108</v>
      </c>
      <c r="C263" s="14">
        <v>4</v>
      </c>
      <c r="D263">
        <v>338.88</v>
      </c>
      <c r="E263">
        <v>200</v>
      </c>
      <c r="F263">
        <v>28.99</v>
      </c>
      <c r="G263" s="1">
        <f t="shared" si="187"/>
        <v>32.572266557587611</v>
      </c>
      <c r="H263">
        <v>2160</v>
      </c>
      <c r="I263" s="1">
        <f t="shared" si="188"/>
        <v>20</v>
      </c>
      <c r="J263" s="15">
        <f t="shared" si="189"/>
        <v>0.84055900678742634</v>
      </c>
      <c r="K263" s="29">
        <f t="shared" si="151"/>
        <v>27</v>
      </c>
      <c r="L263" s="68">
        <f t="shared" si="152"/>
        <v>0.4326127659574468</v>
      </c>
      <c r="M263">
        <v>672.28</v>
      </c>
      <c r="N263" s="3">
        <f t="shared" si="190"/>
        <v>636</v>
      </c>
      <c r="O263" s="3">
        <f t="shared" si="191"/>
        <v>832</v>
      </c>
      <c r="P263" s="28">
        <f t="shared" si="153"/>
        <v>670.57006164350003</v>
      </c>
      <c r="Q263" s="16">
        <f t="shared" si="192"/>
        <v>670.57006164350003</v>
      </c>
      <c r="R263" s="16">
        <f t="shared" si="193"/>
        <v>517.49270967948121</v>
      </c>
      <c r="S263" s="14">
        <f t="shared" si="194"/>
        <v>1.2991100887515674</v>
      </c>
      <c r="T263" s="72">
        <f t="shared" si="154"/>
        <v>0.66045766044060727</v>
      </c>
      <c r="AC263" s="16">
        <f t="shared" si="195"/>
        <v>670.57006164350003</v>
      </c>
      <c r="AD263" s="3">
        <f t="shared" si="196"/>
        <v>0.83945175084031676</v>
      </c>
      <c r="AE263" s="3">
        <f t="shared" si="197"/>
        <v>0</v>
      </c>
      <c r="AF263" s="3">
        <f t="shared" si="198"/>
        <v>1</v>
      </c>
      <c r="AG263" s="3">
        <f t="shared" si="199"/>
        <v>0</v>
      </c>
      <c r="AH263" s="3">
        <f t="shared" si="200"/>
        <v>1</v>
      </c>
      <c r="AI263" s="15">
        <f t="shared" si="201"/>
        <v>0.77172056922905041</v>
      </c>
      <c r="AJ263" s="14">
        <f t="shared" si="202"/>
        <v>1.3496897232649854</v>
      </c>
    </row>
    <row r="264" spans="1:36">
      <c r="A264" s="4" t="s">
        <v>301</v>
      </c>
      <c r="B264" s="14">
        <v>108</v>
      </c>
      <c r="C264" s="14">
        <v>4</v>
      </c>
      <c r="D264">
        <v>338.88</v>
      </c>
      <c r="E264">
        <v>200</v>
      </c>
      <c r="F264">
        <v>28.99</v>
      </c>
      <c r="G264" s="1">
        <f t="shared" si="187"/>
        <v>32.572266557587611</v>
      </c>
      <c r="H264">
        <v>2160</v>
      </c>
      <c r="I264" s="1">
        <f t="shared" si="188"/>
        <v>20</v>
      </c>
      <c r="J264" s="15">
        <f t="shared" si="189"/>
        <v>0.84055900678742634</v>
      </c>
      <c r="K264" s="29">
        <f t="shared" si="151"/>
        <v>27</v>
      </c>
      <c r="L264" s="68">
        <f t="shared" si="152"/>
        <v>0.4326127659574468</v>
      </c>
      <c r="M264">
        <v>697.76</v>
      </c>
      <c r="N264" s="3">
        <f t="shared" si="190"/>
        <v>636</v>
      </c>
      <c r="O264" s="3">
        <f t="shared" si="191"/>
        <v>832</v>
      </c>
      <c r="P264" s="28">
        <f t="shared" si="153"/>
        <v>670.57006164350003</v>
      </c>
      <c r="Q264" s="16">
        <f t="shared" si="192"/>
        <v>670.57006164350003</v>
      </c>
      <c r="R264" s="16">
        <f t="shared" si="193"/>
        <v>517.49270967948121</v>
      </c>
      <c r="S264" s="14">
        <f t="shared" si="194"/>
        <v>1.3483474973631429</v>
      </c>
      <c r="T264" s="72">
        <f t="shared" si="154"/>
        <v>0.66045766044060727</v>
      </c>
      <c r="AC264" s="16">
        <f t="shared" si="195"/>
        <v>670.57006164350003</v>
      </c>
      <c r="AD264" s="3">
        <f t="shared" si="196"/>
        <v>0.83945175084031676</v>
      </c>
      <c r="AE264" s="3">
        <f t="shared" si="197"/>
        <v>0</v>
      </c>
      <c r="AF264" s="3">
        <f t="shared" si="198"/>
        <v>1</v>
      </c>
      <c r="AG264" s="3">
        <f t="shared" si="199"/>
        <v>0</v>
      </c>
      <c r="AH264" s="3">
        <f t="shared" si="200"/>
        <v>1</v>
      </c>
      <c r="AI264" s="15">
        <f t="shared" si="201"/>
        <v>0.77172056922905041</v>
      </c>
      <c r="AJ264" s="14">
        <f t="shared" si="202"/>
        <v>1.3496897232649854</v>
      </c>
    </row>
    <row r="265" spans="1:36">
      <c r="A265" s="4" t="s">
        <v>302</v>
      </c>
      <c r="B265" s="14">
        <v>108</v>
      </c>
      <c r="C265" s="14">
        <v>4</v>
      </c>
      <c r="D265">
        <v>338.88</v>
      </c>
      <c r="E265">
        <v>200</v>
      </c>
      <c r="F265">
        <v>28.99</v>
      </c>
      <c r="G265" s="1">
        <f t="shared" si="187"/>
        <v>32.572266557587611</v>
      </c>
      <c r="H265">
        <v>2160</v>
      </c>
      <c r="I265" s="1">
        <f t="shared" si="188"/>
        <v>20</v>
      </c>
      <c r="J265" s="15">
        <f t="shared" si="189"/>
        <v>0.84055900678742634</v>
      </c>
      <c r="K265" s="29">
        <f t="shared" si="151"/>
        <v>27</v>
      </c>
      <c r="L265" s="68">
        <f t="shared" si="152"/>
        <v>0.4326127659574468</v>
      </c>
      <c r="M265">
        <v>676.2</v>
      </c>
      <c r="N265" s="3">
        <f t="shared" si="190"/>
        <v>636</v>
      </c>
      <c r="O265" s="3">
        <f t="shared" si="191"/>
        <v>832</v>
      </c>
      <c r="P265" s="28">
        <f t="shared" si="153"/>
        <v>670.57006164350003</v>
      </c>
      <c r="Q265" s="16">
        <f t="shared" si="192"/>
        <v>670.57006164350003</v>
      </c>
      <c r="R265" s="16">
        <f t="shared" si="193"/>
        <v>517.49270967948121</v>
      </c>
      <c r="S265" s="14">
        <f t="shared" si="194"/>
        <v>1.3066850746918099</v>
      </c>
      <c r="T265" s="72">
        <f t="shared" si="154"/>
        <v>0.66045766044060727</v>
      </c>
      <c r="AC265" s="16">
        <f t="shared" si="195"/>
        <v>670.57006164350003</v>
      </c>
      <c r="AD265" s="3">
        <f t="shared" si="196"/>
        <v>0.83945175084031676</v>
      </c>
      <c r="AE265" s="3">
        <f t="shared" si="197"/>
        <v>0</v>
      </c>
      <c r="AF265" s="3">
        <f t="shared" si="198"/>
        <v>1</v>
      </c>
      <c r="AG265" s="3">
        <f t="shared" si="199"/>
        <v>0</v>
      </c>
      <c r="AH265" s="3">
        <f t="shared" si="200"/>
        <v>1</v>
      </c>
      <c r="AI265" s="15">
        <f t="shared" si="201"/>
        <v>0.77172056922905041</v>
      </c>
      <c r="AJ265" s="14">
        <f t="shared" si="202"/>
        <v>1.3496897232649854</v>
      </c>
    </row>
    <row r="266" spans="1:36">
      <c r="A266" s="4" t="s">
        <v>303</v>
      </c>
      <c r="B266" s="14">
        <v>108</v>
      </c>
      <c r="C266" s="14">
        <v>4</v>
      </c>
      <c r="D266">
        <v>338.88</v>
      </c>
      <c r="E266">
        <v>200</v>
      </c>
      <c r="F266">
        <v>28.99</v>
      </c>
      <c r="G266" s="1">
        <f t="shared" si="187"/>
        <v>32.572266557587611</v>
      </c>
      <c r="H266">
        <v>2700</v>
      </c>
      <c r="I266" s="1">
        <f t="shared" si="188"/>
        <v>25</v>
      </c>
      <c r="J266" s="15">
        <f t="shared" si="189"/>
        <v>1.0506987584842828</v>
      </c>
      <c r="K266" s="29">
        <f t="shared" si="151"/>
        <v>27</v>
      </c>
      <c r="L266" s="68">
        <f t="shared" si="152"/>
        <v>0.4326127659574468</v>
      </c>
      <c r="M266">
        <v>648.76</v>
      </c>
      <c r="N266" s="3">
        <f t="shared" si="190"/>
        <v>636</v>
      </c>
      <c r="O266" s="3">
        <f t="shared" si="191"/>
        <v>832</v>
      </c>
      <c r="P266" s="28">
        <f t="shared" si="153"/>
        <v>670.57006164350003</v>
      </c>
      <c r="Q266" s="16">
        <f t="shared" si="192"/>
        <v>670.57006164350003</v>
      </c>
      <c r="R266" s="16">
        <f t="shared" si="193"/>
        <v>422.54762941937315</v>
      </c>
      <c r="S266" s="14">
        <f t="shared" si="194"/>
        <v>1.5353535432004848</v>
      </c>
      <c r="T266" s="72">
        <f t="shared" si="154"/>
        <v>0.66045766044060727</v>
      </c>
      <c r="AC266" s="16">
        <f t="shared" si="195"/>
        <v>670.57006164350003</v>
      </c>
      <c r="AD266" s="3">
        <f t="shared" si="196"/>
        <v>1.0493146885503959</v>
      </c>
      <c r="AE266" s="3">
        <f t="shared" si="197"/>
        <v>0</v>
      </c>
      <c r="AF266" s="3">
        <f t="shared" si="198"/>
        <v>1</v>
      </c>
      <c r="AG266" s="3">
        <f t="shared" si="199"/>
        <v>0</v>
      </c>
      <c r="AH266" s="3">
        <f t="shared" si="200"/>
        <v>1</v>
      </c>
      <c r="AI266" s="15">
        <f t="shared" si="201"/>
        <v>0.63013196321910236</v>
      </c>
      <c r="AJ266" s="14">
        <f t="shared" si="202"/>
        <v>4.2057206271471212</v>
      </c>
    </row>
    <row r="267" spans="1:36">
      <c r="A267" s="4" t="s">
        <v>304</v>
      </c>
      <c r="B267" s="14">
        <v>108</v>
      </c>
      <c r="C267" s="14">
        <v>4</v>
      </c>
      <c r="D267">
        <v>338.88</v>
      </c>
      <c r="E267">
        <v>200</v>
      </c>
      <c r="F267">
        <v>28.99</v>
      </c>
      <c r="G267" s="1">
        <f t="shared" si="187"/>
        <v>32.572266557587611</v>
      </c>
      <c r="H267">
        <v>3240</v>
      </c>
      <c r="I267" s="1">
        <f t="shared" si="188"/>
        <v>30</v>
      </c>
      <c r="J267" s="15">
        <f t="shared" si="189"/>
        <v>1.2608385101811395</v>
      </c>
      <c r="K267" s="29">
        <f t="shared" ref="K267:K330" si="203">B267/C267</f>
        <v>27</v>
      </c>
      <c r="L267" s="68">
        <f t="shared" ref="L267:L330" si="204">K267/(90*235/D267)</f>
        <v>0.4326127659574468</v>
      </c>
      <c r="M267">
        <v>559.58000000000004</v>
      </c>
      <c r="N267" s="3">
        <f t="shared" si="190"/>
        <v>636</v>
      </c>
      <c r="O267" s="3">
        <f t="shared" si="191"/>
        <v>832</v>
      </c>
      <c r="P267" s="28">
        <f t="shared" ref="P267:P330" si="205">PI()*((B267*B267-(B267-2*C267)^2)*D267+(B267-2*C267)^2*F267)/4000</f>
        <v>670.57006164350003</v>
      </c>
      <c r="Q267" s="16">
        <f t="shared" si="192"/>
        <v>670.57006164350003</v>
      </c>
      <c r="R267" s="16">
        <f t="shared" si="193"/>
        <v>330.49456735760833</v>
      </c>
      <c r="S267" s="14">
        <f t="shared" si="194"/>
        <v>1.6931594503171126</v>
      </c>
      <c r="T267" s="72">
        <f t="shared" ref="T267:T330" si="206">(PI()*(B267-C267)*C267*D267)/(1000*P267)</f>
        <v>0.66045766044060727</v>
      </c>
      <c r="AC267" s="16">
        <f t="shared" si="195"/>
        <v>670.57006164350003</v>
      </c>
      <c r="AD267" s="3">
        <f t="shared" si="196"/>
        <v>1.259177626260475</v>
      </c>
      <c r="AE267" s="3">
        <f t="shared" si="197"/>
        <v>0</v>
      </c>
      <c r="AF267" s="3">
        <f t="shared" si="198"/>
        <v>1</v>
      </c>
      <c r="AG267" s="3">
        <f t="shared" si="199"/>
        <v>0</v>
      </c>
      <c r="AH267" s="3">
        <f t="shared" si="200"/>
        <v>1</v>
      </c>
      <c r="AI267" s="15">
        <f t="shared" si="201"/>
        <v>0.49285613280676338</v>
      </c>
      <c r="AJ267" s="14">
        <f t="shared" si="202"/>
        <v>8.5591949202556101</v>
      </c>
    </row>
    <row r="268" spans="1:36">
      <c r="A268" s="4" t="s">
        <v>305</v>
      </c>
      <c r="B268" s="14">
        <v>108</v>
      </c>
      <c r="C268" s="14">
        <v>4</v>
      </c>
      <c r="D268">
        <v>338.88</v>
      </c>
      <c r="E268">
        <v>200</v>
      </c>
      <c r="F268">
        <v>28.99</v>
      </c>
      <c r="G268" s="1">
        <f t="shared" si="187"/>
        <v>32.572266557587611</v>
      </c>
      <c r="H268">
        <v>3240</v>
      </c>
      <c r="I268" s="1">
        <f t="shared" si="188"/>
        <v>30</v>
      </c>
      <c r="J268" s="15">
        <f t="shared" si="189"/>
        <v>1.2608385101811395</v>
      </c>
      <c r="K268" s="29">
        <f t="shared" si="203"/>
        <v>27</v>
      </c>
      <c r="L268" s="68">
        <f t="shared" si="204"/>
        <v>0.4326127659574468</v>
      </c>
      <c r="M268">
        <v>478.24</v>
      </c>
      <c r="N268" s="3">
        <f t="shared" si="190"/>
        <v>636</v>
      </c>
      <c r="O268" s="3">
        <f t="shared" si="191"/>
        <v>832</v>
      </c>
      <c r="P268" s="28">
        <f t="shared" si="205"/>
        <v>670.57006164350003</v>
      </c>
      <c r="Q268" s="16">
        <f t="shared" si="192"/>
        <v>670.57006164350003</v>
      </c>
      <c r="R268" s="16">
        <f t="shared" si="193"/>
        <v>330.49456735760833</v>
      </c>
      <c r="S268" s="14">
        <f t="shared" si="194"/>
        <v>1.4470434531606846</v>
      </c>
      <c r="T268" s="72">
        <f t="shared" si="206"/>
        <v>0.66045766044060727</v>
      </c>
      <c r="AC268" s="16">
        <f t="shared" si="195"/>
        <v>670.57006164350003</v>
      </c>
      <c r="AD268" s="3">
        <f t="shared" si="196"/>
        <v>1.259177626260475</v>
      </c>
      <c r="AE268" s="3">
        <f t="shared" si="197"/>
        <v>0</v>
      </c>
      <c r="AF268" s="3">
        <f t="shared" si="198"/>
        <v>1</v>
      </c>
      <c r="AG268" s="3">
        <f t="shared" si="199"/>
        <v>0</v>
      </c>
      <c r="AH268" s="3">
        <f t="shared" si="200"/>
        <v>1</v>
      </c>
      <c r="AI268" s="15">
        <f t="shared" si="201"/>
        <v>0.49285613280676338</v>
      </c>
      <c r="AJ268" s="14">
        <f t="shared" si="202"/>
        <v>8.5591949202556101</v>
      </c>
    </row>
    <row r="269" spans="1:36">
      <c r="A269" s="4" t="s">
        <v>306</v>
      </c>
      <c r="B269" s="14">
        <v>108</v>
      </c>
      <c r="C269" s="14">
        <v>4</v>
      </c>
      <c r="D269">
        <v>338.88</v>
      </c>
      <c r="E269">
        <v>200</v>
      </c>
      <c r="F269">
        <v>28.99</v>
      </c>
      <c r="G269" s="1">
        <f t="shared" si="187"/>
        <v>32.572266557587611</v>
      </c>
      <c r="H269">
        <v>3240</v>
      </c>
      <c r="I269" s="1">
        <f t="shared" si="188"/>
        <v>30</v>
      </c>
      <c r="J269" s="15">
        <f t="shared" si="189"/>
        <v>1.2608385101811395</v>
      </c>
      <c r="K269" s="29">
        <f t="shared" si="203"/>
        <v>27</v>
      </c>
      <c r="L269" s="68">
        <f t="shared" si="204"/>
        <v>0.4326127659574468</v>
      </c>
      <c r="M269">
        <v>600.74</v>
      </c>
      <c r="N269" s="3">
        <f t="shared" si="190"/>
        <v>636</v>
      </c>
      <c r="O269" s="3">
        <f t="shared" si="191"/>
        <v>832</v>
      </c>
      <c r="P269" s="28">
        <f t="shared" si="205"/>
        <v>670.57006164350003</v>
      </c>
      <c r="Q269" s="16">
        <f t="shared" si="192"/>
        <v>670.57006164350003</v>
      </c>
      <c r="R269" s="16">
        <f t="shared" si="193"/>
        <v>330.49456735760833</v>
      </c>
      <c r="S269" s="14">
        <f t="shared" si="194"/>
        <v>1.8177000753842205</v>
      </c>
      <c r="T269" s="72">
        <f t="shared" si="206"/>
        <v>0.66045766044060727</v>
      </c>
      <c r="AC269" s="16">
        <f t="shared" si="195"/>
        <v>670.57006164350003</v>
      </c>
      <c r="AD269" s="3">
        <f t="shared" si="196"/>
        <v>1.259177626260475</v>
      </c>
      <c r="AE269" s="3">
        <f t="shared" si="197"/>
        <v>0</v>
      </c>
      <c r="AF269" s="3">
        <f t="shared" si="198"/>
        <v>1</v>
      </c>
      <c r="AG269" s="3">
        <f t="shared" si="199"/>
        <v>0</v>
      </c>
      <c r="AH269" s="3">
        <f t="shared" si="200"/>
        <v>1</v>
      </c>
      <c r="AI269" s="15">
        <f t="shared" si="201"/>
        <v>0.49285613280676338</v>
      </c>
      <c r="AJ269" s="14">
        <f t="shared" si="202"/>
        <v>8.5591949202556101</v>
      </c>
    </row>
    <row r="270" spans="1:36">
      <c r="A270" s="4" t="s">
        <v>307</v>
      </c>
      <c r="B270" s="14">
        <v>108</v>
      </c>
      <c r="C270" s="14">
        <v>4</v>
      </c>
      <c r="D270">
        <v>338.88</v>
      </c>
      <c r="E270">
        <v>200</v>
      </c>
      <c r="F270">
        <v>28.99</v>
      </c>
      <c r="G270" s="1">
        <f t="shared" si="187"/>
        <v>32.572266557587611</v>
      </c>
      <c r="H270">
        <v>4320</v>
      </c>
      <c r="I270" s="1">
        <f t="shared" si="188"/>
        <v>40</v>
      </c>
      <c r="J270" s="15">
        <f t="shared" si="189"/>
        <v>1.6811180135748527</v>
      </c>
      <c r="K270" s="29">
        <f t="shared" si="203"/>
        <v>27</v>
      </c>
      <c r="L270" s="68">
        <f t="shared" si="204"/>
        <v>0.4326127659574468</v>
      </c>
      <c r="M270">
        <v>373.38</v>
      </c>
      <c r="N270" s="3">
        <f t="shared" si="190"/>
        <v>636</v>
      </c>
      <c r="O270" s="3">
        <f t="shared" si="191"/>
        <v>832</v>
      </c>
      <c r="P270" s="28">
        <f t="shared" si="205"/>
        <v>670.57006164350003</v>
      </c>
      <c r="Q270" s="16">
        <f t="shared" si="192"/>
        <v>670.57006164350003</v>
      </c>
      <c r="R270" s="16">
        <f t="shared" si="193"/>
        <v>204.8184523005819</v>
      </c>
      <c r="S270" s="14">
        <f t="shared" si="194"/>
        <v>1.8229802823236119</v>
      </c>
      <c r="T270" s="72">
        <f t="shared" si="206"/>
        <v>0.66045766044060727</v>
      </c>
      <c r="AC270" s="16">
        <f t="shared" si="195"/>
        <v>670.57006164350003</v>
      </c>
      <c r="AD270" s="3">
        <f t="shared" si="196"/>
        <v>1.6789035016806335</v>
      </c>
      <c r="AE270" s="3">
        <f t="shared" si="197"/>
        <v>0</v>
      </c>
      <c r="AF270" s="3">
        <f t="shared" si="198"/>
        <v>1</v>
      </c>
      <c r="AG270" s="3">
        <f t="shared" si="199"/>
        <v>0</v>
      </c>
      <c r="AH270" s="3">
        <f t="shared" si="200"/>
        <v>1</v>
      </c>
      <c r="AI270" s="15">
        <f t="shared" si="201"/>
        <v>0.3054393030887666</v>
      </c>
      <c r="AJ270" s="14">
        <f t="shared" si="202"/>
        <v>21.758473674151659</v>
      </c>
    </row>
    <row r="271" spans="1:36">
      <c r="A271" s="4" t="s">
        <v>308</v>
      </c>
      <c r="B271" s="14">
        <v>108</v>
      </c>
      <c r="C271" s="14">
        <v>4</v>
      </c>
      <c r="D271">
        <v>338.88</v>
      </c>
      <c r="E271">
        <v>200</v>
      </c>
      <c r="F271">
        <v>28.99</v>
      </c>
      <c r="G271" s="1">
        <f t="shared" si="187"/>
        <v>32.572266557587611</v>
      </c>
      <c r="H271">
        <v>4320</v>
      </c>
      <c r="I271" s="1">
        <f t="shared" si="188"/>
        <v>40</v>
      </c>
      <c r="J271" s="15">
        <f t="shared" si="189"/>
        <v>1.6811180135748527</v>
      </c>
      <c r="K271" s="29">
        <f t="shared" si="203"/>
        <v>27</v>
      </c>
      <c r="L271" s="68">
        <f t="shared" si="204"/>
        <v>0.4326127659574468</v>
      </c>
      <c r="M271">
        <v>345.94</v>
      </c>
      <c r="N271" s="3">
        <f t="shared" si="190"/>
        <v>636</v>
      </c>
      <c r="O271" s="3">
        <f t="shared" si="191"/>
        <v>832</v>
      </c>
      <c r="P271" s="28">
        <f t="shared" si="205"/>
        <v>670.57006164350003</v>
      </c>
      <c r="Q271" s="16">
        <f t="shared" si="192"/>
        <v>670.57006164350003</v>
      </c>
      <c r="R271" s="16">
        <f t="shared" si="193"/>
        <v>204.8184523005819</v>
      </c>
      <c r="S271" s="14">
        <f t="shared" si="194"/>
        <v>1.6890079781108529</v>
      </c>
      <c r="T271" s="72">
        <f t="shared" si="206"/>
        <v>0.66045766044060727</v>
      </c>
      <c r="AC271" s="16">
        <f t="shared" si="195"/>
        <v>670.57006164350003</v>
      </c>
      <c r="AD271" s="3">
        <f t="shared" si="196"/>
        <v>1.6789035016806335</v>
      </c>
      <c r="AE271" s="3">
        <f t="shared" si="197"/>
        <v>0</v>
      </c>
      <c r="AF271" s="3">
        <f t="shared" si="198"/>
        <v>1</v>
      </c>
      <c r="AG271" s="3">
        <f t="shared" si="199"/>
        <v>0</v>
      </c>
      <c r="AH271" s="3">
        <f t="shared" si="200"/>
        <v>1</v>
      </c>
      <c r="AI271" s="15">
        <f t="shared" si="201"/>
        <v>0.3054393030887666</v>
      </c>
      <c r="AJ271" s="14">
        <f t="shared" si="202"/>
        <v>21.758473674151659</v>
      </c>
    </row>
    <row r="272" spans="1:36">
      <c r="A272" s="4" t="s">
        <v>309</v>
      </c>
      <c r="B272" s="14">
        <v>108</v>
      </c>
      <c r="C272" s="14">
        <v>4</v>
      </c>
      <c r="D272">
        <v>338.88</v>
      </c>
      <c r="E272">
        <v>200</v>
      </c>
      <c r="F272">
        <v>28.99</v>
      </c>
      <c r="G272" s="1">
        <f t="shared" si="187"/>
        <v>32.572266557587611</v>
      </c>
      <c r="H272">
        <v>4320</v>
      </c>
      <c r="I272" s="1">
        <f t="shared" si="188"/>
        <v>40</v>
      </c>
      <c r="J272" s="15">
        <f t="shared" si="189"/>
        <v>1.6811180135748527</v>
      </c>
      <c r="K272" s="29">
        <f t="shared" si="203"/>
        <v>27</v>
      </c>
      <c r="L272" s="68">
        <f t="shared" si="204"/>
        <v>0.4326127659574468</v>
      </c>
      <c r="M272">
        <v>294</v>
      </c>
      <c r="N272" s="3">
        <f t="shared" si="190"/>
        <v>636</v>
      </c>
      <c r="O272" s="3">
        <f t="shared" si="191"/>
        <v>832</v>
      </c>
      <c r="P272" s="28">
        <f t="shared" si="205"/>
        <v>670.57006164350003</v>
      </c>
      <c r="Q272" s="16">
        <f t="shared" si="192"/>
        <v>670.57006164350003</v>
      </c>
      <c r="R272" s="16">
        <f t="shared" si="193"/>
        <v>204.8184523005819</v>
      </c>
      <c r="S272" s="14">
        <f t="shared" si="194"/>
        <v>1.4354175451367022</v>
      </c>
      <c r="T272" s="72">
        <f t="shared" si="206"/>
        <v>0.66045766044060727</v>
      </c>
      <c r="AC272" s="16">
        <f t="shared" si="195"/>
        <v>670.57006164350003</v>
      </c>
      <c r="AD272" s="3">
        <f t="shared" si="196"/>
        <v>1.6789035016806335</v>
      </c>
      <c r="AE272" s="3">
        <f t="shared" si="197"/>
        <v>0</v>
      </c>
      <c r="AF272" s="3">
        <f t="shared" si="198"/>
        <v>1</v>
      </c>
      <c r="AG272" s="3">
        <f t="shared" si="199"/>
        <v>0</v>
      </c>
      <c r="AH272" s="3">
        <f t="shared" si="200"/>
        <v>1</v>
      </c>
      <c r="AI272" s="15">
        <f t="shared" si="201"/>
        <v>0.3054393030887666</v>
      </c>
      <c r="AJ272" s="14">
        <f t="shared" si="202"/>
        <v>21.758473674151659</v>
      </c>
    </row>
    <row r="273" spans="1:36">
      <c r="A273" s="4" t="s">
        <v>310</v>
      </c>
      <c r="B273" s="14">
        <v>108</v>
      </c>
      <c r="C273" s="14">
        <v>4</v>
      </c>
      <c r="D273">
        <v>338.88</v>
      </c>
      <c r="E273">
        <v>200</v>
      </c>
      <c r="F273">
        <v>28.99</v>
      </c>
      <c r="G273" s="1">
        <f t="shared" si="187"/>
        <v>32.572266557587611</v>
      </c>
      <c r="H273">
        <v>5400</v>
      </c>
      <c r="I273" s="1">
        <f t="shared" si="188"/>
        <v>50</v>
      </c>
      <c r="J273" s="15">
        <f t="shared" si="189"/>
        <v>2.1013975169685657</v>
      </c>
      <c r="K273" s="29">
        <f t="shared" si="203"/>
        <v>27</v>
      </c>
      <c r="L273" s="68">
        <f t="shared" si="204"/>
        <v>0.4326127659574468</v>
      </c>
      <c r="M273">
        <v>225.4</v>
      </c>
      <c r="N273" s="3">
        <f t="shared" si="190"/>
        <v>636</v>
      </c>
      <c r="O273" s="3">
        <f t="shared" si="191"/>
        <v>832</v>
      </c>
      <c r="P273" s="28">
        <f t="shared" si="205"/>
        <v>670.57006164350003</v>
      </c>
      <c r="Q273" s="16">
        <f t="shared" si="192"/>
        <v>670.57006164350003</v>
      </c>
      <c r="R273" s="28">
        <f t="shared" si="193"/>
        <v>149.5371237465005</v>
      </c>
      <c r="S273" s="14">
        <f t="shared" si="194"/>
        <v>1.5073180114264093</v>
      </c>
      <c r="T273" s="72">
        <f t="shared" si="206"/>
        <v>0.66045766044060727</v>
      </c>
      <c r="AC273" s="16">
        <f t="shared" si="195"/>
        <v>670.57006164350003</v>
      </c>
      <c r="AD273" s="3">
        <f t="shared" si="196"/>
        <v>2.0986293771007918</v>
      </c>
      <c r="AE273" s="3">
        <f t="shared" si="197"/>
        <v>0</v>
      </c>
      <c r="AF273" s="3">
        <f t="shared" si="198"/>
        <v>1</v>
      </c>
      <c r="AG273" s="3">
        <f t="shared" si="199"/>
        <v>0</v>
      </c>
      <c r="AH273" s="3">
        <f t="shared" si="200"/>
        <v>1</v>
      </c>
      <c r="AI273" s="15">
        <f>IF(J273&lt;0.2,1,IF(J273&gt;2,0.223,1/(0.5*(1+0.21*(J273-0.2)+J273*J273)+SQRT((0.5*(1+0.21*(J273-0.2)+J273*J273))^2-J273*J273))))</f>
        <v>0.223</v>
      </c>
      <c r="AJ273" s="14">
        <f t="shared" si="202"/>
        <v>40.947525984953131</v>
      </c>
    </row>
    <row r="274" spans="1:36">
      <c r="A274" s="4" t="s">
        <v>311</v>
      </c>
      <c r="B274" s="14">
        <v>108</v>
      </c>
      <c r="C274" s="14">
        <v>4</v>
      </c>
      <c r="D274">
        <v>338.88</v>
      </c>
      <c r="E274">
        <v>200</v>
      </c>
      <c r="F274">
        <v>28.99</v>
      </c>
      <c r="G274" s="1">
        <f t="shared" si="187"/>
        <v>32.572266557587611</v>
      </c>
      <c r="H274">
        <v>5400</v>
      </c>
      <c r="I274" s="1">
        <f t="shared" si="188"/>
        <v>50</v>
      </c>
      <c r="J274" s="15">
        <f t="shared" si="189"/>
        <v>2.1013975169685657</v>
      </c>
      <c r="K274" s="29">
        <f t="shared" si="203"/>
        <v>27</v>
      </c>
      <c r="L274" s="68">
        <f t="shared" si="204"/>
        <v>0.4326127659574468</v>
      </c>
      <c r="M274">
        <v>210.7</v>
      </c>
      <c r="N274" s="3">
        <f t="shared" si="190"/>
        <v>636</v>
      </c>
      <c r="O274" s="3">
        <f t="shared" si="191"/>
        <v>832</v>
      </c>
      <c r="P274" s="28">
        <f t="shared" si="205"/>
        <v>670.57006164350003</v>
      </c>
      <c r="Q274" s="16">
        <f t="shared" si="192"/>
        <v>670.57006164350003</v>
      </c>
      <c r="R274" s="16">
        <f t="shared" si="193"/>
        <v>149.5371237465005</v>
      </c>
      <c r="S274" s="14">
        <f t="shared" si="194"/>
        <v>1.4090146628551214</v>
      </c>
      <c r="T274" s="72">
        <f t="shared" si="206"/>
        <v>0.66045766044060727</v>
      </c>
      <c r="AC274" s="16">
        <f t="shared" si="195"/>
        <v>670.57006164350003</v>
      </c>
      <c r="AD274" s="3">
        <f t="shared" si="196"/>
        <v>2.0986293771007918</v>
      </c>
      <c r="AE274" s="3">
        <f t="shared" si="197"/>
        <v>0</v>
      </c>
      <c r="AF274" s="3">
        <f t="shared" si="198"/>
        <v>1</v>
      </c>
      <c r="AG274" s="3">
        <f t="shared" si="199"/>
        <v>0</v>
      </c>
      <c r="AH274" s="3">
        <f t="shared" si="200"/>
        <v>1</v>
      </c>
      <c r="AI274" s="15">
        <f>IF(J274&lt;0.2,1,IF(J274&gt;2,0.223,1/(0.5*(1+0.21*(J274-0.2)+J274*J274)+SQRT((0.5*(1+0.21*(J274-0.2)+J274*J274))^2-J274*J274))))</f>
        <v>0.223</v>
      </c>
      <c r="AJ274" s="14">
        <f t="shared" si="202"/>
        <v>40.947525984953131</v>
      </c>
    </row>
    <row r="275" spans="1:36">
      <c r="A275" s="4" t="s">
        <v>312</v>
      </c>
      <c r="B275" s="14">
        <v>108</v>
      </c>
      <c r="C275" s="14">
        <v>4</v>
      </c>
      <c r="D275">
        <v>338.88</v>
      </c>
      <c r="E275">
        <v>200</v>
      </c>
      <c r="F275">
        <v>28.99</v>
      </c>
      <c r="G275" s="1">
        <f t="shared" si="187"/>
        <v>32.572266557587611</v>
      </c>
      <c r="H275">
        <v>5560</v>
      </c>
      <c r="I275" s="1">
        <f t="shared" si="188"/>
        <v>51.481481481481481</v>
      </c>
      <c r="J275" s="15">
        <f t="shared" si="189"/>
        <v>2.1636611471009677</v>
      </c>
      <c r="K275" s="29">
        <f t="shared" si="203"/>
        <v>27</v>
      </c>
      <c r="L275" s="68">
        <f t="shared" si="204"/>
        <v>0.4326127659574468</v>
      </c>
      <c r="M275">
        <v>212.5</v>
      </c>
      <c r="N275" s="3">
        <f t="shared" ref="N275:N326" si="207">ROUND((0.85*F275*(B275-2*C275)^2+D275*(B275*B275-(B275-2*C275)^2))*PI()/4000,0)</f>
        <v>636</v>
      </c>
      <c r="O275" s="3">
        <f t="shared" ref="O275:O326" si="208">ROUND((0.85*F275+6*C275*D275/(B275-2*C275))*PI()*(B275-2*C275)^2/4000,0)</f>
        <v>832</v>
      </c>
      <c r="P275" s="28">
        <f t="shared" si="205"/>
        <v>670.57006164350003</v>
      </c>
      <c r="Q275" s="16">
        <f t="shared" ref="Q275:Q326" si="209">0.00025*PI()*((B275*B275-(B275-2*C275)^2)*D275*AH275+F275*(B275-2*C275)^2*(1+AG275*C275*D275/(B275*F275)))</f>
        <v>670.57006164350003</v>
      </c>
      <c r="R275" s="16">
        <f t="shared" ref="R275:R326" si="210">AI275*Q275</f>
        <v>149.5371237465005</v>
      </c>
      <c r="S275" s="14">
        <f t="shared" si="194"/>
        <v>1.4210518075781364</v>
      </c>
      <c r="T275" s="72">
        <f t="shared" si="206"/>
        <v>0.66045766044060727</v>
      </c>
      <c r="AC275" s="16">
        <f t="shared" si="195"/>
        <v>670.57006164350003</v>
      </c>
      <c r="AD275" s="3">
        <f t="shared" si="196"/>
        <v>2.1608109882741484</v>
      </c>
      <c r="AE275" s="3">
        <f t="shared" si="197"/>
        <v>0</v>
      </c>
      <c r="AF275" s="3">
        <f t="shared" si="198"/>
        <v>1</v>
      </c>
      <c r="AG275" s="3">
        <f t="shared" si="199"/>
        <v>0</v>
      </c>
      <c r="AH275" s="3">
        <f t="shared" si="200"/>
        <v>1</v>
      </c>
      <c r="AI275" s="15">
        <f>IF(J275&lt;0.2,1,IF(J275&gt;2,0.223,1/(0.5*(1+0.21*(J275-0.2)+J275*J275)+SQRT((0.5*(1+0.21*(J275-0.2)+J275*J275))^2-J275*J275))))</f>
        <v>0.223</v>
      </c>
      <c r="AJ275" s="14">
        <f t="shared" si="202"/>
        <v>44.299766876715388</v>
      </c>
    </row>
    <row r="276" spans="1:36">
      <c r="G276" s="1"/>
      <c r="I276" s="1"/>
      <c r="J276" s="15"/>
      <c r="K276" s="29"/>
      <c r="L276" s="68"/>
      <c r="N276" s="3"/>
      <c r="O276" s="3"/>
      <c r="P276" s="28"/>
      <c r="Q276" s="16"/>
      <c r="R276" s="16"/>
      <c r="S276" s="14"/>
      <c r="T276" s="72"/>
      <c r="AC276" s="16"/>
      <c r="AD276" s="3"/>
      <c r="AE276" s="3"/>
      <c r="AF276" s="3"/>
      <c r="AG276" s="3"/>
      <c r="AH276" s="3"/>
      <c r="AI276" s="15"/>
      <c r="AJ276" s="14"/>
    </row>
    <row r="277" spans="1:36">
      <c r="A277" s="73" t="s">
        <v>313</v>
      </c>
      <c r="B277" s="40">
        <v>1982</v>
      </c>
      <c r="C277" s="77" t="s">
        <v>314</v>
      </c>
      <c r="G277" s="32" t="s">
        <v>98</v>
      </c>
      <c r="I277" s="1"/>
      <c r="J277" s="15"/>
      <c r="K277" s="29"/>
      <c r="L277" s="68"/>
      <c r="N277" s="3"/>
      <c r="O277" s="3"/>
      <c r="P277" s="28"/>
      <c r="Q277" s="16"/>
      <c r="R277" s="16"/>
      <c r="S277" s="14"/>
      <c r="T277" s="72"/>
      <c r="AC277" s="16"/>
      <c r="AD277" s="3"/>
      <c r="AE277" s="3"/>
      <c r="AF277" s="3"/>
      <c r="AG277" s="3"/>
      <c r="AH277" s="3"/>
      <c r="AI277" s="15"/>
      <c r="AJ277" s="14"/>
    </row>
    <row r="278" spans="1:36">
      <c r="A278" s="4" t="s">
        <v>315</v>
      </c>
      <c r="B278" s="14">
        <v>104</v>
      </c>
      <c r="C278" s="14">
        <v>2</v>
      </c>
      <c r="D278">
        <v>344</v>
      </c>
      <c r="E278">
        <v>200</v>
      </c>
      <c r="F278">
        <v>32.65</v>
      </c>
      <c r="G278" s="1">
        <f t="shared" ref="G278:G326" si="211">22*((F278+8)/10)^0.3</f>
        <v>33.507408922977007</v>
      </c>
      <c r="H278">
        <v>524</v>
      </c>
      <c r="I278" s="1">
        <f t="shared" ref="I278:I326" si="212">(H278/B278)</f>
        <v>5.0384615384615383</v>
      </c>
      <c r="J278" s="15">
        <f t="shared" ref="J278:J326" si="213">SQRT((64*AC278*H278*H278)/(PI()^3*((B278^4-(B278-2*C278)^4)*E278+(B278-2*C278)^4*G278*0.8/1.35)))</f>
        <v>0.22408086894230031</v>
      </c>
      <c r="K278" s="29">
        <f t="shared" si="203"/>
        <v>52</v>
      </c>
      <c r="L278" s="68">
        <f t="shared" si="204"/>
        <v>0.84576832151300241</v>
      </c>
      <c r="M278">
        <v>540</v>
      </c>
      <c r="N278" s="3">
        <f t="shared" si="207"/>
        <v>438</v>
      </c>
      <c r="O278" s="3">
        <f t="shared" si="208"/>
        <v>542</v>
      </c>
      <c r="P278" s="28">
        <f t="shared" si="205"/>
        <v>476.8969064075842</v>
      </c>
      <c r="Q278" s="16">
        <f t="shared" si="209"/>
        <v>530.26913303539857</v>
      </c>
      <c r="R278" s="16">
        <f t="shared" si="210"/>
        <v>527.46154017089589</v>
      </c>
      <c r="S278" s="14">
        <f t="shared" ref="S278:S326" si="214">M278/R278</f>
        <v>1.0237713252515845</v>
      </c>
      <c r="T278" s="72">
        <f t="shared" si="206"/>
        <v>0.46228944473356559</v>
      </c>
      <c r="AC278" s="16">
        <f t="shared" ref="AC278:AC326" si="215">0.00025*PI()*((B278*B278-(B278-2*C278)^2)*D278+F278*(B278-2*C278)^2)</f>
        <v>476.8969064075842</v>
      </c>
      <c r="AD278" s="3">
        <f t="shared" ref="AD278:AD326" si="216">SQRT((64*AC278*H278*H278)/(PI()^3*((B278^4-(B278-2*C278)^4)*E278+(B278-2*C278)^4*G278*0.6)))</f>
        <v>0.22356602543738971</v>
      </c>
      <c r="AE278" s="3">
        <f t="shared" ref="AE278:AE326" si="217">IF(AD278&gt;0.5,0,AJ278)</f>
        <v>1.6137185808161081</v>
      </c>
      <c r="AF278" s="3">
        <f t="shared" ref="AF278:AF326" si="218">IF((0.25*(3+2*AD278))&gt;1,1,(0.25*(3+2*AD278)))</f>
        <v>0.86178301271869484</v>
      </c>
      <c r="AG278" s="3">
        <f t="shared" ref="AG278:AG326" si="219">AE278</f>
        <v>1.6137185808161081</v>
      </c>
      <c r="AH278" s="3">
        <f t="shared" ref="AH278:AH326" si="220">AF278</f>
        <v>0.86178301271869484</v>
      </c>
      <c r="AI278" s="15">
        <f t="shared" ref="AI278:AI326" si="221">IF(J278&lt;0.2,1,1/(0.5*(1+0.21*(J278-0.2)+J278*J278)+SQRT((0.5*(1+0.21*(J278-0.2)+J278*J278))^2-J278*J278)))</f>
        <v>0.99470534358952534</v>
      </c>
      <c r="AJ278" s="14">
        <f t="shared" ref="AJ278:AJ326" si="222">IF((4.9-18.5*AD278+17*AD278*AD278)&lt;0,0,(4.9-18.5*AD278+17*AD278*AD278))</f>
        <v>1.6137185808161081</v>
      </c>
    </row>
    <row r="279" spans="1:36">
      <c r="A279" s="4" t="s">
        <v>316</v>
      </c>
      <c r="B279" s="14">
        <v>105</v>
      </c>
      <c r="C279" s="14">
        <v>2.5</v>
      </c>
      <c r="D279">
        <v>344</v>
      </c>
      <c r="E279">
        <v>200</v>
      </c>
      <c r="F279">
        <v>35.65</v>
      </c>
      <c r="G279" s="1">
        <f t="shared" si="211"/>
        <v>34.230871424866507</v>
      </c>
      <c r="H279">
        <v>530</v>
      </c>
      <c r="I279" s="1">
        <f t="shared" si="212"/>
        <v>5.0476190476190474</v>
      </c>
      <c r="J279" s="15">
        <f t="shared" si="213"/>
        <v>0.22570560048645014</v>
      </c>
      <c r="K279" s="29">
        <f t="shared" si="203"/>
        <v>42</v>
      </c>
      <c r="L279" s="68">
        <f t="shared" si="204"/>
        <v>0.68312056737588656</v>
      </c>
      <c r="M279">
        <v>613</v>
      </c>
      <c r="N279" s="3">
        <f t="shared" si="207"/>
        <v>515</v>
      </c>
      <c r="O279" s="3">
        <f t="shared" si="208"/>
        <v>643</v>
      </c>
      <c r="P279" s="28">
        <f t="shared" si="205"/>
        <v>556.92583766513064</v>
      </c>
      <c r="Q279" s="16">
        <f t="shared" si="209"/>
        <v>621.50883229712895</v>
      </c>
      <c r="R279" s="16">
        <f t="shared" si="210"/>
        <v>617.99478354495034</v>
      </c>
      <c r="S279" s="14">
        <f t="shared" si="214"/>
        <v>0.99191775775792279</v>
      </c>
      <c r="T279" s="72">
        <f t="shared" si="206"/>
        <v>0.49725003525595823</v>
      </c>
      <c r="AC279" s="16">
        <f t="shared" si="215"/>
        <v>556.92583766513064</v>
      </c>
      <c r="AD279" s="3">
        <f t="shared" si="216"/>
        <v>0.22525550863875146</v>
      </c>
      <c r="AE279" s="3">
        <f t="shared" si="217"/>
        <v>1.5953538411088428</v>
      </c>
      <c r="AF279" s="3">
        <f t="shared" si="218"/>
        <v>0.86262775431937577</v>
      </c>
      <c r="AG279" s="3">
        <f t="shared" si="219"/>
        <v>1.5953538411088428</v>
      </c>
      <c r="AH279" s="3">
        <f t="shared" si="220"/>
        <v>0.86262775431937577</v>
      </c>
      <c r="AI279" s="15">
        <f t="shared" si="221"/>
        <v>0.99434593915714686</v>
      </c>
      <c r="AJ279" s="14">
        <f t="shared" si="222"/>
        <v>1.5953538411088428</v>
      </c>
    </row>
    <row r="280" spans="1:36">
      <c r="A280" s="4" t="s">
        <v>317</v>
      </c>
      <c r="B280" s="14">
        <v>106</v>
      </c>
      <c r="C280" s="14">
        <v>3</v>
      </c>
      <c r="D280">
        <v>344</v>
      </c>
      <c r="E280">
        <v>200</v>
      </c>
      <c r="F280">
        <v>33.47</v>
      </c>
      <c r="G280" s="1">
        <f t="shared" si="211"/>
        <v>33.708768882433773</v>
      </c>
      <c r="H280">
        <v>536</v>
      </c>
      <c r="I280" s="1">
        <f t="shared" si="212"/>
        <v>5.0566037735849054</v>
      </c>
      <c r="J280" s="15">
        <f t="shared" si="213"/>
        <v>0.22098691289260411</v>
      </c>
      <c r="K280" s="29">
        <f t="shared" si="203"/>
        <v>35.333333333333336</v>
      </c>
      <c r="L280" s="68">
        <f t="shared" si="204"/>
        <v>0.57468873128447606</v>
      </c>
      <c r="M280">
        <v>674</v>
      </c>
      <c r="N280" s="3">
        <f t="shared" si="207"/>
        <v>557</v>
      </c>
      <c r="O280" s="3">
        <f t="shared" si="208"/>
        <v>710</v>
      </c>
      <c r="P280" s="28">
        <f t="shared" si="205"/>
        <v>596.81149799510661</v>
      </c>
      <c r="Q280" s="16">
        <f t="shared" si="209"/>
        <v>676.03193608427353</v>
      </c>
      <c r="R280" s="16">
        <f t="shared" si="210"/>
        <v>672.91470279891212</v>
      </c>
      <c r="S280" s="14">
        <f t="shared" si="214"/>
        <v>1.0016128302689387</v>
      </c>
      <c r="T280" s="72">
        <f t="shared" si="206"/>
        <v>0.55953803475267272</v>
      </c>
      <c r="AC280" s="16">
        <f t="shared" si="215"/>
        <v>596.81149799510661</v>
      </c>
      <c r="AD280" s="3">
        <f t="shared" si="216"/>
        <v>0.22060719488709937</v>
      </c>
      <c r="AE280" s="3">
        <f t="shared" si="217"/>
        <v>1.6461149799998909</v>
      </c>
      <c r="AF280" s="3">
        <f t="shared" si="218"/>
        <v>0.86030359744354967</v>
      </c>
      <c r="AG280" s="3">
        <f t="shared" si="219"/>
        <v>1.6461149799998909</v>
      </c>
      <c r="AH280" s="3">
        <f t="shared" si="220"/>
        <v>0.86030359744354967</v>
      </c>
      <c r="AI280" s="15">
        <f t="shared" si="221"/>
        <v>0.99538892599746531</v>
      </c>
      <c r="AJ280" s="14">
        <f t="shared" si="222"/>
        <v>1.6461149799998909</v>
      </c>
    </row>
    <row r="281" spans="1:36">
      <c r="A281" s="4" t="s">
        <v>318</v>
      </c>
      <c r="B281" s="14">
        <v>107</v>
      </c>
      <c r="C281" s="14">
        <v>3.5</v>
      </c>
      <c r="D281">
        <v>379.8</v>
      </c>
      <c r="E281">
        <v>200</v>
      </c>
      <c r="F281">
        <v>31.87</v>
      </c>
      <c r="G281" s="1">
        <f t="shared" si="211"/>
        <v>33.313215292080933</v>
      </c>
      <c r="H281">
        <v>542</v>
      </c>
      <c r="I281" s="1">
        <f t="shared" si="212"/>
        <v>5.0654205607476639</v>
      </c>
      <c r="J281" s="15">
        <f t="shared" si="213"/>
        <v>0.22479358670375496</v>
      </c>
      <c r="K281" s="29">
        <f t="shared" si="203"/>
        <v>30.571428571428573</v>
      </c>
      <c r="L281" s="68">
        <f t="shared" si="204"/>
        <v>0.54898480243161096</v>
      </c>
      <c r="M281">
        <v>835</v>
      </c>
      <c r="N281" s="3">
        <f t="shared" si="207"/>
        <v>645</v>
      </c>
      <c r="O281" s="3">
        <f t="shared" si="208"/>
        <v>839</v>
      </c>
      <c r="P281" s="28">
        <f t="shared" si="205"/>
        <v>682.53472301691727</v>
      </c>
      <c r="Q281" s="16">
        <f t="shared" si="209"/>
        <v>779.49607317709183</v>
      </c>
      <c r="R281" s="16">
        <f t="shared" si="210"/>
        <v>775.24604366872359</v>
      </c>
      <c r="S281" s="14">
        <f t="shared" si="214"/>
        <v>1.077077408932654</v>
      </c>
      <c r="T281" s="72">
        <f t="shared" si="206"/>
        <v>0.63326936164013625</v>
      </c>
      <c r="AC281" s="16">
        <f t="shared" si="215"/>
        <v>682.53472301691727</v>
      </c>
      <c r="AD281" s="3">
        <f t="shared" si="216"/>
        <v>0.22445570022028205</v>
      </c>
      <c r="AE281" s="3">
        <f t="shared" si="217"/>
        <v>1.6040356890681933</v>
      </c>
      <c r="AF281" s="3">
        <f t="shared" si="218"/>
        <v>0.86222785011014103</v>
      </c>
      <c r="AG281" s="3">
        <f t="shared" si="219"/>
        <v>1.6040356890681933</v>
      </c>
      <c r="AH281" s="3">
        <f t="shared" si="220"/>
        <v>0.86222785011014103</v>
      </c>
      <c r="AI281" s="15">
        <f t="shared" si="221"/>
        <v>0.99454772172097561</v>
      </c>
      <c r="AJ281" s="14">
        <f t="shared" si="222"/>
        <v>1.6040356890681933</v>
      </c>
    </row>
    <row r="282" spans="1:36">
      <c r="A282" s="4" t="s">
        <v>319</v>
      </c>
      <c r="B282" s="14">
        <v>107</v>
      </c>
      <c r="C282" s="14">
        <v>4</v>
      </c>
      <c r="D282">
        <v>379.8</v>
      </c>
      <c r="E282">
        <v>200</v>
      </c>
      <c r="F282">
        <v>31.87</v>
      </c>
      <c r="G282" s="1">
        <f t="shared" si="211"/>
        <v>33.313215292080933</v>
      </c>
      <c r="H282">
        <v>542</v>
      </c>
      <c r="I282" s="1">
        <f t="shared" si="212"/>
        <v>5.0654205607476639</v>
      </c>
      <c r="J282" s="15">
        <f t="shared" si="213"/>
        <v>0.22406287514419615</v>
      </c>
      <c r="K282" s="29">
        <f t="shared" si="203"/>
        <v>26.75</v>
      </c>
      <c r="L282" s="68">
        <f t="shared" si="204"/>
        <v>0.48036170212765955</v>
      </c>
      <c r="M282">
        <v>889</v>
      </c>
      <c r="N282" s="3">
        <f t="shared" si="207"/>
        <v>700</v>
      </c>
      <c r="O282" s="3">
        <f t="shared" si="208"/>
        <v>917</v>
      </c>
      <c r="P282" s="28">
        <f t="shared" si="205"/>
        <v>736.91417603210118</v>
      </c>
      <c r="Q282" s="16">
        <f t="shared" si="209"/>
        <v>845.14789860173164</v>
      </c>
      <c r="R282" s="16">
        <f t="shared" si="210"/>
        <v>840.67649344148572</v>
      </c>
      <c r="S282" s="14">
        <f t="shared" si="214"/>
        <v>1.0574816911564779</v>
      </c>
      <c r="T282" s="72">
        <f t="shared" si="206"/>
        <v>0.66709108685941165</v>
      </c>
      <c r="AC282" s="16">
        <f t="shared" si="215"/>
        <v>736.91417603210118</v>
      </c>
      <c r="AD282" s="3">
        <f t="shared" si="216"/>
        <v>0.22376509824107377</v>
      </c>
      <c r="AE282" s="3">
        <f t="shared" si="217"/>
        <v>1.6115496087843713</v>
      </c>
      <c r="AF282" s="3">
        <f t="shared" si="218"/>
        <v>0.86188254912053686</v>
      </c>
      <c r="AG282" s="3">
        <f t="shared" si="219"/>
        <v>1.6115496087843713</v>
      </c>
      <c r="AH282" s="3">
        <f t="shared" si="220"/>
        <v>0.86188254912053686</v>
      </c>
      <c r="AI282" s="15">
        <f t="shared" si="221"/>
        <v>0.99470932227643982</v>
      </c>
      <c r="AJ282" s="14">
        <f t="shared" si="222"/>
        <v>1.6115496087843713</v>
      </c>
    </row>
    <row r="283" spans="1:36">
      <c r="A283" s="4" t="s">
        <v>320</v>
      </c>
      <c r="B283" s="14">
        <v>108</v>
      </c>
      <c r="C283" s="14">
        <v>4.5</v>
      </c>
      <c r="D283">
        <v>344</v>
      </c>
      <c r="E283">
        <v>200</v>
      </c>
      <c r="F283">
        <v>33.5</v>
      </c>
      <c r="G283" s="1">
        <f t="shared" si="211"/>
        <v>33.7160826547358</v>
      </c>
      <c r="H283">
        <v>548</v>
      </c>
      <c r="I283" s="1">
        <f t="shared" si="212"/>
        <v>5.0740740740740744</v>
      </c>
      <c r="J283" s="15">
        <f t="shared" si="213"/>
        <v>0.21812518935832073</v>
      </c>
      <c r="K283" s="29">
        <f t="shared" si="203"/>
        <v>24</v>
      </c>
      <c r="L283" s="68">
        <f t="shared" si="204"/>
        <v>0.39035460992907806</v>
      </c>
      <c r="M283">
        <v>917</v>
      </c>
      <c r="N283" s="3">
        <f t="shared" si="207"/>
        <v>723</v>
      </c>
      <c r="O283" s="3">
        <f t="shared" si="208"/>
        <v>941</v>
      </c>
      <c r="P283" s="28">
        <f t="shared" si="205"/>
        <v>761.21221965470556</v>
      </c>
      <c r="Q283" s="16">
        <f t="shared" si="209"/>
        <v>875.17411327358309</v>
      </c>
      <c r="R283" s="16">
        <f t="shared" si="210"/>
        <v>871.69114912282225</v>
      </c>
      <c r="S283" s="14">
        <f t="shared" si="214"/>
        <v>1.0519781013295497</v>
      </c>
      <c r="T283" s="72">
        <f t="shared" si="206"/>
        <v>0.66123438218210684</v>
      </c>
      <c r="AC283" s="16">
        <f t="shared" si="215"/>
        <v>761.21221965470556</v>
      </c>
      <c r="AD283" s="3">
        <f t="shared" si="216"/>
        <v>0.21786183089695338</v>
      </c>
      <c r="AE283" s="3">
        <f t="shared" si="217"/>
        <v>1.6764403435564992</v>
      </c>
      <c r="AF283" s="3">
        <f t="shared" si="218"/>
        <v>0.85893091544847666</v>
      </c>
      <c r="AG283" s="3">
        <f t="shared" si="219"/>
        <v>1.6764403435564992</v>
      </c>
      <c r="AH283" s="3">
        <f t="shared" si="220"/>
        <v>0.85893091544847666</v>
      </c>
      <c r="AI283" s="15">
        <f t="shared" si="221"/>
        <v>0.99602026145662281</v>
      </c>
      <c r="AJ283" s="14">
        <f t="shared" si="222"/>
        <v>1.6764403435564992</v>
      </c>
    </row>
    <row r="284" spans="1:36">
      <c r="A284" s="4" t="s">
        <v>321</v>
      </c>
      <c r="B284" s="14">
        <v>108</v>
      </c>
      <c r="C284" s="14">
        <v>5</v>
      </c>
      <c r="D284">
        <v>379.8</v>
      </c>
      <c r="E284">
        <v>200</v>
      </c>
      <c r="F284">
        <v>33.5</v>
      </c>
      <c r="G284" s="1">
        <f t="shared" si="211"/>
        <v>33.7160826547358</v>
      </c>
      <c r="H284">
        <v>548</v>
      </c>
      <c r="I284" s="1">
        <f t="shared" si="212"/>
        <v>5.0740740740740744</v>
      </c>
      <c r="J284" s="15">
        <f t="shared" si="213"/>
        <v>0.22513227589652238</v>
      </c>
      <c r="K284" s="29">
        <f t="shared" si="203"/>
        <v>21.6</v>
      </c>
      <c r="L284" s="68">
        <f t="shared" si="204"/>
        <v>0.3878808510638298</v>
      </c>
      <c r="M284">
        <v>1084</v>
      </c>
      <c r="N284" s="3">
        <f t="shared" si="207"/>
        <v>829</v>
      </c>
      <c r="O284" s="3">
        <f t="shared" si="208"/>
        <v>1092</v>
      </c>
      <c r="P284" s="28">
        <f t="shared" si="205"/>
        <v>867.17539096671737</v>
      </c>
      <c r="Q284" s="16">
        <f t="shared" si="209"/>
        <v>994.77019163568912</v>
      </c>
      <c r="R284" s="16">
        <f t="shared" si="210"/>
        <v>989.27189596515313</v>
      </c>
      <c r="S284" s="14">
        <f t="shared" si="214"/>
        <v>1.095755377688586</v>
      </c>
      <c r="T284" s="72">
        <f t="shared" si="206"/>
        <v>0.70860647645821739</v>
      </c>
      <c r="AC284" s="16">
        <f t="shared" si="215"/>
        <v>867.17539096671749</v>
      </c>
      <c r="AD284" s="3">
        <f t="shared" si="216"/>
        <v>0.22488816581653745</v>
      </c>
      <c r="AE284" s="3">
        <f t="shared" si="217"/>
        <v>1.5993386135076069</v>
      </c>
      <c r="AF284" s="3">
        <f t="shared" si="218"/>
        <v>0.86244408290826868</v>
      </c>
      <c r="AG284" s="3">
        <f t="shared" si="219"/>
        <v>1.5993386135076069</v>
      </c>
      <c r="AH284" s="3">
        <f t="shared" si="220"/>
        <v>0.86244408290826868</v>
      </c>
      <c r="AI284" s="15">
        <f t="shared" si="221"/>
        <v>0.99447279812285572</v>
      </c>
      <c r="AJ284" s="14">
        <f t="shared" si="222"/>
        <v>1.5993386135076069</v>
      </c>
    </row>
    <row r="285" spans="1:36">
      <c r="A285" s="4" t="s">
        <v>322</v>
      </c>
      <c r="B285" s="14">
        <v>160</v>
      </c>
      <c r="C285" s="14">
        <v>2.5</v>
      </c>
      <c r="D285">
        <v>433.2</v>
      </c>
      <c r="E285">
        <v>200</v>
      </c>
      <c r="F285">
        <v>32.22</v>
      </c>
      <c r="G285" s="1">
        <f t="shared" si="211"/>
        <v>33.400679388988323</v>
      </c>
      <c r="H285">
        <v>960</v>
      </c>
      <c r="I285" s="1">
        <f t="shared" si="212"/>
        <v>6</v>
      </c>
      <c r="J285" s="15">
        <f t="shared" si="213"/>
        <v>0.28358482975297938</v>
      </c>
      <c r="K285" s="29">
        <f t="shared" si="203"/>
        <v>64</v>
      </c>
      <c r="L285" s="68">
        <f t="shared" si="204"/>
        <v>1.3108652482269503</v>
      </c>
      <c r="M285">
        <v>1426</v>
      </c>
      <c r="N285" s="3">
        <f t="shared" si="207"/>
        <v>1053</v>
      </c>
      <c r="O285" s="3">
        <f t="shared" si="208"/>
        <v>1308</v>
      </c>
      <c r="P285" s="28">
        <f t="shared" si="205"/>
        <v>1143.8346429170406</v>
      </c>
      <c r="Q285" s="16">
        <f t="shared" si="209"/>
        <v>1216.8752053374544</v>
      </c>
      <c r="R285" s="16">
        <f t="shared" si="210"/>
        <v>1194.119231174245</v>
      </c>
      <c r="S285" s="14">
        <f t="shared" si="214"/>
        <v>1.1941856079126483</v>
      </c>
      <c r="T285" s="72">
        <f t="shared" si="206"/>
        <v>0.46848494773497629</v>
      </c>
      <c r="AC285" s="16">
        <f t="shared" si="215"/>
        <v>1143.8346429170406</v>
      </c>
      <c r="AD285" s="3">
        <f t="shared" si="216"/>
        <v>0.28283938373191236</v>
      </c>
      <c r="AE285" s="3">
        <f t="shared" si="217"/>
        <v>1.0274393897870373</v>
      </c>
      <c r="AF285" s="3">
        <f t="shared" si="218"/>
        <v>0.89141969186595615</v>
      </c>
      <c r="AG285" s="3">
        <f t="shared" si="219"/>
        <v>1.0274393897870373</v>
      </c>
      <c r="AH285" s="3">
        <f t="shared" si="220"/>
        <v>0.89141969186595615</v>
      </c>
      <c r="AI285" s="15">
        <f t="shared" si="221"/>
        <v>0.98129966486012921</v>
      </c>
      <c r="AJ285" s="14">
        <f t="shared" si="222"/>
        <v>1.0274393897870373</v>
      </c>
    </row>
    <row r="286" spans="1:36">
      <c r="A286" s="4" t="s">
        <v>323</v>
      </c>
      <c r="B286" s="14">
        <v>140</v>
      </c>
      <c r="C286" s="14">
        <v>2.5</v>
      </c>
      <c r="D286">
        <v>433.2</v>
      </c>
      <c r="E286">
        <v>200</v>
      </c>
      <c r="F286">
        <v>38.880000000000003</v>
      </c>
      <c r="G286" s="1">
        <f t="shared" si="211"/>
        <v>34.97187856770757</v>
      </c>
      <c r="H286">
        <v>840</v>
      </c>
      <c r="I286" s="1">
        <f t="shared" si="212"/>
        <v>6</v>
      </c>
      <c r="J286" s="15">
        <f t="shared" si="213"/>
        <v>0.29378406781612582</v>
      </c>
      <c r="K286" s="29">
        <f t="shared" si="203"/>
        <v>56</v>
      </c>
      <c r="L286" s="68">
        <f t="shared" si="204"/>
        <v>1.1470070921985815</v>
      </c>
      <c r="M286">
        <v>1124</v>
      </c>
      <c r="N286" s="3">
        <f t="shared" si="207"/>
        <v>941</v>
      </c>
      <c r="O286" s="3">
        <f t="shared" si="208"/>
        <v>1162</v>
      </c>
      <c r="P286" s="28">
        <f t="shared" si="205"/>
        <v>1024.3461298331611</v>
      </c>
      <c r="Q286" s="16">
        <f t="shared" si="209"/>
        <v>1079.8532355196012</v>
      </c>
      <c r="R286" s="16">
        <f t="shared" si="210"/>
        <v>1057.1123631571718</v>
      </c>
      <c r="S286" s="14">
        <f t="shared" si="214"/>
        <v>1.0632739140833256</v>
      </c>
      <c r="T286" s="72">
        <f t="shared" si="206"/>
        <v>0.45670345443086319</v>
      </c>
      <c r="AC286" s="16">
        <f t="shared" si="215"/>
        <v>1024.3461298331613</v>
      </c>
      <c r="AD286" s="3">
        <f t="shared" si="216"/>
        <v>0.29305558110664121</v>
      </c>
      <c r="AE286" s="3">
        <f t="shared" si="217"/>
        <v>0.93845850102890771</v>
      </c>
      <c r="AF286" s="3">
        <f t="shared" si="218"/>
        <v>0.89652779055332066</v>
      </c>
      <c r="AG286" s="3">
        <f t="shared" si="219"/>
        <v>0.93845850102890771</v>
      </c>
      <c r="AH286" s="3">
        <f t="shared" si="220"/>
        <v>0.89652779055332066</v>
      </c>
      <c r="AI286" s="15">
        <f t="shared" si="221"/>
        <v>0.97894077489938991</v>
      </c>
      <c r="AJ286" s="14">
        <f t="shared" si="222"/>
        <v>0.93845850102890771</v>
      </c>
    </row>
    <row r="287" spans="1:36">
      <c r="A287" s="4" t="s">
        <v>324</v>
      </c>
      <c r="B287" s="14">
        <v>140</v>
      </c>
      <c r="C287" s="14">
        <v>3</v>
      </c>
      <c r="D287">
        <v>426.3</v>
      </c>
      <c r="E287">
        <v>200</v>
      </c>
      <c r="F287">
        <v>33.06</v>
      </c>
      <c r="G287" s="1">
        <f t="shared" si="211"/>
        <v>33.608440774171598</v>
      </c>
      <c r="H287">
        <v>840</v>
      </c>
      <c r="I287" s="1">
        <f t="shared" si="212"/>
        <v>6</v>
      </c>
      <c r="J287" s="15">
        <f t="shared" si="213"/>
        <v>0.28086989914147609</v>
      </c>
      <c r="K287" s="29">
        <f t="shared" si="203"/>
        <v>46.666666666666664</v>
      </c>
      <c r="L287" s="68">
        <f t="shared" si="204"/>
        <v>0.94061465721040194</v>
      </c>
      <c r="M287">
        <v>1208</v>
      </c>
      <c r="N287" s="3">
        <f t="shared" si="207"/>
        <v>947</v>
      </c>
      <c r="O287" s="3">
        <f t="shared" si="208"/>
        <v>1204</v>
      </c>
      <c r="P287" s="28">
        <f t="shared" si="205"/>
        <v>1016.6685172107592</v>
      </c>
      <c r="Q287" s="16">
        <f t="shared" si="209"/>
        <v>1091.5109495045012</v>
      </c>
      <c r="R287" s="16">
        <f t="shared" si="210"/>
        <v>1071.7809116923236</v>
      </c>
      <c r="S287" s="14">
        <f t="shared" si="214"/>
        <v>1.1270960201115998</v>
      </c>
      <c r="T287" s="72">
        <f t="shared" si="206"/>
        <v>0.54141171916165742</v>
      </c>
      <c r="AC287" s="16">
        <f t="shared" si="215"/>
        <v>1016.6685172107593</v>
      </c>
      <c r="AD287" s="3">
        <f t="shared" si="216"/>
        <v>0.28027126579782052</v>
      </c>
      <c r="AE287" s="3">
        <f t="shared" si="217"/>
        <v>1.0503652840828341</v>
      </c>
      <c r="AF287" s="3">
        <f t="shared" si="218"/>
        <v>0.89013563289891029</v>
      </c>
      <c r="AG287" s="3">
        <f t="shared" si="219"/>
        <v>1.0503652840828341</v>
      </c>
      <c r="AH287" s="3">
        <f t="shared" si="220"/>
        <v>0.89013563289891029</v>
      </c>
      <c r="AI287" s="15">
        <f t="shared" si="221"/>
        <v>0.98192410454413293</v>
      </c>
      <c r="AJ287" s="14">
        <f t="shared" si="222"/>
        <v>1.0503652840828341</v>
      </c>
    </row>
    <row r="288" spans="1:36">
      <c r="A288" s="4" t="s">
        <v>325</v>
      </c>
      <c r="B288" s="14">
        <v>100</v>
      </c>
      <c r="C288" s="14">
        <v>2.5</v>
      </c>
      <c r="D288">
        <v>433.2</v>
      </c>
      <c r="E288">
        <v>200</v>
      </c>
      <c r="F288">
        <v>45.77</v>
      </c>
      <c r="G288" s="1">
        <f t="shared" si="211"/>
        <v>36.440530581734777</v>
      </c>
      <c r="H288">
        <v>600</v>
      </c>
      <c r="I288" s="1">
        <f t="shared" si="212"/>
        <v>6</v>
      </c>
      <c r="J288" s="15">
        <f t="shared" si="213"/>
        <v>0.29859051911982259</v>
      </c>
      <c r="K288" s="29">
        <f t="shared" si="203"/>
        <v>40</v>
      </c>
      <c r="L288" s="68">
        <f t="shared" si="204"/>
        <v>0.81929078014184398</v>
      </c>
      <c r="M288">
        <v>750</v>
      </c>
      <c r="N288" s="3">
        <f t="shared" si="207"/>
        <v>607</v>
      </c>
      <c r="O288" s="3">
        <f t="shared" si="208"/>
        <v>761</v>
      </c>
      <c r="P288" s="28">
        <f t="shared" si="205"/>
        <v>656.15637957095862</v>
      </c>
      <c r="Q288" s="16">
        <f t="shared" si="209"/>
        <v>691.48862972350446</v>
      </c>
      <c r="R288" s="16">
        <f t="shared" si="210"/>
        <v>676.15257969551101</v>
      </c>
      <c r="S288" s="14">
        <f t="shared" si="214"/>
        <v>1.1092170946648527</v>
      </c>
      <c r="T288" s="72">
        <f t="shared" si="206"/>
        <v>0.50556335745921999</v>
      </c>
      <c r="AC288" s="16">
        <f t="shared" si="215"/>
        <v>656.15637957095862</v>
      </c>
      <c r="AD288" s="3">
        <f t="shared" si="216"/>
        <v>0.2979921129081089</v>
      </c>
      <c r="AE288" s="3">
        <f t="shared" si="217"/>
        <v>0.89673400024245087</v>
      </c>
      <c r="AF288" s="3">
        <f t="shared" si="218"/>
        <v>0.89899605645405445</v>
      </c>
      <c r="AG288" s="3">
        <f t="shared" si="219"/>
        <v>0.89673400024245087</v>
      </c>
      <c r="AH288" s="3">
        <f t="shared" si="220"/>
        <v>0.89899605645405445</v>
      </c>
      <c r="AI288" s="15">
        <f t="shared" si="221"/>
        <v>0.97782168879027609</v>
      </c>
      <c r="AJ288" s="14">
        <f t="shared" si="222"/>
        <v>0.89673400024245087</v>
      </c>
    </row>
    <row r="289" spans="1:36">
      <c r="A289" s="4" t="s">
        <v>326</v>
      </c>
      <c r="B289" s="14">
        <v>100</v>
      </c>
      <c r="C289" s="14">
        <v>3</v>
      </c>
      <c r="D289">
        <v>426.3</v>
      </c>
      <c r="E289">
        <v>200</v>
      </c>
      <c r="F289">
        <v>29.13</v>
      </c>
      <c r="G289" s="1">
        <f t="shared" si="211"/>
        <v>32.609201590302895</v>
      </c>
      <c r="H289">
        <v>600</v>
      </c>
      <c r="I289" s="1">
        <f t="shared" si="212"/>
        <v>6</v>
      </c>
      <c r="J289" s="15">
        <f t="shared" si="213"/>
        <v>0.27317320673107814</v>
      </c>
      <c r="K289" s="29">
        <f t="shared" si="203"/>
        <v>33.333333333333336</v>
      </c>
      <c r="L289" s="68">
        <f t="shared" si="204"/>
        <v>0.67186761229314429</v>
      </c>
      <c r="M289">
        <v>723</v>
      </c>
      <c r="N289" s="3">
        <f t="shared" si="207"/>
        <v>562</v>
      </c>
      <c r="O289" s="3">
        <f t="shared" si="208"/>
        <v>738</v>
      </c>
      <c r="P289" s="28">
        <f t="shared" si="205"/>
        <v>591.88067407751782</v>
      </c>
      <c r="Q289" s="16">
        <f t="shared" si="209"/>
        <v>646.90269745115063</v>
      </c>
      <c r="R289" s="16">
        <f t="shared" si="210"/>
        <v>636.34965153654036</v>
      </c>
      <c r="S289" s="14">
        <f t="shared" si="214"/>
        <v>1.1361678257452208</v>
      </c>
      <c r="T289" s="72">
        <f t="shared" si="206"/>
        <v>0.65845186876726591</v>
      </c>
      <c r="AC289" s="16">
        <f t="shared" si="215"/>
        <v>591.88067407751782</v>
      </c>
      <c r="AD289" s="3">
        <f t="shared" si="216"/>
        <v>0.27273719881365277</v>
      </c>
      <c r="AE289" s="3">
        <f t="shared" si="217"/>
        <v>1.1189166754316291</v>
      </c>
      <c r="AF289" s="3">
        <f t="shared" si="218"/>
        <v>0.88636859940682644</v>
      </c>
      <c r="AG289" s="3">
        <f t="shared" si="219"/>
        <v>1.1189166754316291</v>
      </c>
      <c r="AH289" s="3">
        <f t="shared" si="220"/>
        <v>0.88636859940682644</v>
      </c>
      <c r="AI289" s="15">
        <f t="shared" si="221"/>
        <v>0.98368681108273293</v>
      </c>
      <c r="AJ289" s="14">
        <f t="shared" si="222"/>
        <v>1.1189166754316291</v>
      </c>
    </row>
    <row r="290" spans="1:36">
      <c r="A290" s="4" t="s">
        <v>327</v>
      </c>
      <c r="B290" s="14">
        <v>200</v>
      </c>
      <c r="C290" s="14">
        <v>2</v>
      </c>
      <c r="D290">
        <v>237.2</v>
      </c>
      <c r="E290">
        <v>200</v>
      </c>
      <c r="F290">
        <v>24.24</v>
      </c>
      <c r="G290" s="1">
        <f t="shared" si="211"/>
        <v>31.256560831403881</v>
      </c>
      <c r="H290">
        <v>930</v>
      </c>
      <c r="I290" s="1">
        <f t="shared" si="212"/>
        <v>4.6500000000000004</v>
      </c>
      <c r="J290" s="15">
        <f t="shared" si="213"/>
        <v>0.1874036223481044</v>
      </c>
      <c r="K290" s="29">
        <f t="shared" si="203"/>
        <v>100</v>
      </c>
      <c r="L290" s="68">
        <f t="shared" si="204"/>
        <v>1.121513002364066</v>
      </c>
      <c r="M290">
        <v>1411</v>
      </c>
      <c r="N290" s="3">
        <f t="shared" si="207"/>
        <v>917</v>
      </c>
      <c r="O290" s="3">
        <f t="shared" si="208"/>
        <v>1060</v>
      </c>
      <c r="P290" s="28">
        <f t="shared" si="205"/>
        <v>1026.4593535475249</v>
      </c>
      <c r="Q290" s="16">
        <f t="shared" si="209"/>
        <v>1126.0648153616805</v>
      </c>
      <c r="R290" s="16">
        <f t="shared" si="210"/>
        <v>1126.0648153616805</v>
      </c>
      <c r="S290" s="14">
        <f t="shared" si="214"/>
        <v>1.253036220252385</v>
      </c>
      <c r="T290" s="72">
        <f t="shared" si="206"/>
        <v>0.28748685161570875</v>
      </c>
      <c r="AC290" s="16">
        <f t="shared" si="215"/>
        <v>1026.4593535475249</v>
      </c>
      <c r="AD290" s="3">
        <f t="shared" si="216"/>
        <v>0.18679300238303456</v>
      </c>
      <c r="AE290" s="3">
        <f t="shared" si="217"/>
        <v>2.0374870934814231</v>
      </c>
      <c r="AF290" s="3">
        <f t="shared" si="218"/>
        <v>0.84339650119151732</v>
      </c>
      <c r="AG290" s="3">
        <f t="shared" si="219"/>
        <v>2.0374870934814231</v>
      </c>
      <c r="AH290" s="3">
        <f t="shared" si="220"/>
        <v>0.84339650119151732</v>
      </c>
      <c r="AI290" s="15">
        <f t="shared" si="221"/>
        <v>1</v>
      </c>
      <c r="AJ290" s="14">
        <f t="shared" si="222"/>
        <v>2.0374870934814231</v>
      </c>
    </row>
    <row r="291" spans="1:36">
      <c r="A291" s="4" t="s">
        <v>328</v>
      </c>
      <c r="B291" s="14">
        <v>210</v>
      </c>
      <c r="C291" s="14">
        <v>2.5</v>
      </c>
      <c r="D291">
        <v>237.2</v>
      </c>
      <c r="E291">
        <v>200</v>
      </c>
      <c r="F291">
        <v>27.07</v>
      </c>
      <c r="G291" s="1">
        <f t="shared" si="211"/>
        <v>32.055563123674155</v>
      </c>
      <c r="H291">
        <v>1040</v>
      </c>
      <c r="I291" s="1">
        <f t="shared" si="212"/>
        <v>4.9523809523809526</v>
      </c>
      <c r="J291" s="15">
        <f t="shared" si="213"/>
        <v>0.20308347314417716</v>
      </c>
      <c r="K291" s="29">
        <f t="shared" si="203"/>
        <v>84</v>
      </c>
      <c r="L291" s="68">
        <f t="shared" si="204"/>
        <v>0.94207092198581555</v>
      </c>
      <c r="M291">
        <v>1607</v>
      </c>
      <c r="N291" s="3">
        <f t="shared" si="207"/>
        <v>1146</v>
      </c>
      <c r="O291" s="3">
        <f t="shared" si="208"/>
        <v>1332</v>
      </c>
      <c r="P291" s="28">
        <f t="shared" si="205"/>
        <v>1280.0472281427642</v>
      </c>
      <c r="Q291" s="16">
        <f t="shared" si="209"/>
        <v>1395.0774240934907</v>
      </c>
      <c r="R291" s="16">
        <f t="shared" si="210"/>
        <v>1394.1358741433146</v>
      </c>
      <c r="S291" s="14">
        <f t="shared" si="214"/>
        <v>1.1526853514098752</v>
      </c>
      <c r="T291" s="72">
        <f t="shared" si="206"/>
        <v>0.30199285896932254</v>
      </c>
      <c r="AC291" s="16">
        <f t="shared" si="215"/>
        <v>1280.0472281427642</v>
      </c>
      <c r="AD291" s="3">
        <f t="shared" si="216"/>
        <v>0.20247170066270917</v>
      </c>
      <c r="AE291" s="3">
        <f t="shared" si="217"/>
        <v>1.8511849604171255</v>
      </c>
      <c r="AF291" s="3">
        <f t="shared" si="218"/>
        <v>0.85123585033135463</v>
      </c>
      <c r="AG291" s="3">
        <f t="shared" si="219"/>
        <v>1.8511849604171255</v>
      </c>
      <c r="AH291" s="3">
        <f t="shared" si="220"/>
        <v>0.85123585033135463</v>
      </c>
      <c r="AI291" s="15">
        <f t="shared" si="221"/>
        <v>0.99932509125736302</v>
      </c>
      <c r="AJ291" s="14">
        <f t="shared" si="222"/>
        <v>1.8511849604171255</v>
      </c>
    </row>
    <row r="292" spans="1:36">
      <c r="A292" s="4" t="s">
        <v>329</v>
      </c>
      <c r="B292" s="14">
        <v>210</v>
      </c>
      <c r="C292" s="14">
        <v>3</v>
      </c>
      <c r="D292">
        <v>233.2</v>
      </c>
      <c r="E292">
        <v>200</v>
      </c>
      <c r="F292">
        <v>27.07</v>
      </c>
      <c r="G292" s="1">
        <f t="shared" si="211"/>
        <v>32.055563123674155</v>
      </c>
      <c r="H292">
        <v>1040</v>
      </c>
      <c r="I292" s="1">
        <f t="shared" si="212"/>
        <v>4.9523809523809526</v>
      </c>
      <c r="J292" s="15">
        <f t="shared" si="213"/>
        <v>0.19906094852611175</v>
      </c>
      <c r="K292" s="29">
        <f t="shared" si="203"/>
        <v>70</v>
      </c>
      <c r="L292" s="68">
        <f t="shared" si="204"/>
        <v>0.77182033096926705</v>
      </c>
      <c r="M292">
        <v>1705</v>
      </c>
      <c r="N292" s="3">
        <f t="shared" si="207"/>
        <v>1207</v>
      </c>
      <c r="O292" s="3">
        <f t="shared" si="208"/>
        <v>1425</v>
      </c>
      <c r="P292" s="28">
        <f t="shared" si="205"/>
        <v>1339.7431198658016</v>
      </c>
      <c r="Q292" s="16">
        <f t="shared" si="209"/>
        <v>1477.7613363925491</v>
      </c>
      <c r="R292" s="16">
        <f t="shared" si="210"/>
        <v>1477.7613363925491</v>
      </c>
      <c r="S292" s="14">
        <f t="shared" si="214"/>
        <v>1.1537722350769961</v>
      </c>
      <c r="T292" s="72">
        <f t="shared" si="206"/>
        <v>0.33958498826179118</v>
      </c>
      <c r="AC292" s="16">
        <f t="shared" si="215"/>
        <v>1339.7431198658019</v>
      </c>
      <c r="AD292" s="3">
        <f t="shared" si="216"/>
        <v>0.19852090369398534</v>
      </c>
      <c r="AE292" s="3">
        <f t="shared" si="217"/>
        <v>1.8973426181203739</v>
      </c>
      <c r="AF292" s="3">
        <f t="shared" si="218"/>
        <v>0.84926045184699261</v>
      </c>
      <c r="AG292" s="3">
        <f t="shared" si="219"/>
        <v>1.8973426181203739</v>
      </c>
      <c r="AH292" s="3">
        <f t="shared" si="220"/>
        <v>0.84926045184699261</v>
      </c>
      <c r="AI292" s="15">
        <f t="shared" si="221"/>
        <v>1</v>
      </c>
      <c r="AJ292" s="14">
        <f t="shared" si="222"/>
        <v>1.8973426181203739</v>
      </c>
    </row>
    <row r="293" spans="1:36">
      <c r="A293" s="4" t="s">
        <v>330</v>
      </c>
      <c r="B293" s="14">
        <v>180</v>
      </c>
      <c r="C293" s="14">
        <v>3</v>
      </c>
      <c r="D293">
        <v>233.2</v>
      </c>
      <c r="E293">
        <v>200</v>
      </c>
      <c r="F293">
        <v>24.24</v>
      </c>
      <c r="G293" s="1">
        <f t="shared" si="211"/>
        <v>31.256560831403881</v>
      </c>
      <c r="H293">
        <v>860</v>
      </c>
      <c r="I293" s="1">
        <f t="shared" si="212"/>
        <v>4.7777777777777777</v>
      </c>
      <c r="J293" s="15">
        <f t="shared" si="213"/>
        <v>0.18384953780029428</v>
      </c>
      <c r="K293" s="29">
        <f t="shared" si="203"/>
        <v>60</v>
      </c>
      <c r="L293" s="68">
        <f t="shared" si="204"/>
        <v>0.66156028368794317</v>
      </c>
      <c r="M293">
        <v>1352</v>
      </c>
      <c r="N293" s="3">
        <f t="shared" si="207"/>
        <v>879</v>
      </c>
      <c r="O293" s="3">
        <f t="shared" si="208"/>
        <v>1064</v>
      </c>
      <c r="P293" s="28">
        <f t="shared" si="205"/>
        <v>965.41695165121382</v>
      </c>
      <c r="Q293" s="16">
        <f t="shared" si="209"/>
        <v>1095.9636579716491</v>
      </c>
      <c r="R293" s="16">
        <f t="shared" si="210"/>
        <v>1095.9636579716491</v>
      </c>
      <c r="S293" s="14">
        <f t="shared" si="214"/>
        <v>1.233617547594789</v>
      </c>
      <c r="T293" s="72">
        <f t="shared" si="206"/>
        <v>0.40295636445427452</v>
      </c>
      <c r="AC293" s="16">
        <f t="shared" si="215"/>
        <v>965.41695165121382</v>
      </c>
      <c r="AD293" s="3">
        <f t="shared" si="216"/>
        <v>0.18340373990291756</v>
      </c>
      <c r="AE293" s="3">
        <f t="shared" si="217"/>
        <v>2.0788586525724351</v>
      </c>
      <c r="AF293" s="3">
        <f t="shared" si="218"/>
        <v>0.84170186995145879</v>
      </c>
      <c r="AG293" s="3">
        <f t="shared" si="219"/>
        <v>2.0788586525724351</v>
      </c>
      <c r="AH293" s="3">
        <f t="shared" si="220"/>
        <v>0.84170186995145879</v>
      </c>
      <c r="AI293" s="15">
        <f t="shared" si="221"/>
        <v>1</v>
      </c>
      <c r="AJ293" s="14">
        <f t="shared" si="222"/>
        <v>2.0788586525724351</v>
      </c>
    </row>
    <row r="294" spans="1:36">
      <c r="A294" s="4" t="s">
        <v>331</v>
      </c>
      <c r="B294" s="14">
        <v>250</v>
      </c>
      <c r="C294" s="14">
        <v>7</v>
      </c>
      <c r="D294">
        <v>243</v>
      </c>
      <c r="E294">
        <v>200</v>
      </c>
      <c r="F294">
        <v>46.57</v>
      </c>
      <c r="G294" s="1">
        <f t="shared" si="211"/>
        <v>36.602341355374151</v>
      </c>
      <c r="H294">
        <v>1480</v>
      </c>
      <c r="I294" s="1">
        <f t="shared" si="212"/>
        <v>5.92</v>
      </c>
      <c r="J294" s="15">
        <f t="shared" si="213"/>
        <v>0.25711837194446496</v>
      </c>
      <c r="K294" s="29">
        <f t="shared" si="203"/>
        <v>35.714285714285715</v>
      </c>
      <c r="L294" s="68">
        <f t="shared" si="204"/>
        <v>0.4103343465045593</v>
      </c>
      <c r="M294">
        <v>4116</v>
      </c>
      <c r="N294" s="3">
        <f t="shared" si="207"/>
        <v>3030</v>
      </c>
      <c r="O294" s="3">
        <f t="shared" si="208"/>
        <v>3623</v>
      </c>
      <c r="P294" s="28">
        <f t="shared" si="205"/>
        <v>3335.6918087895365</v>
      </c>
      <c r="Q294" s="16">
        <f t="shared" si="209"/>
        <v>3556.2125709326483</v>
      </c>
      <c r="R294" s="16">
        <f t="shared" si="210"/>
        <v>3511.1557982482377</v>
      </c>
      <c r="S294" s="14">
        <f t="shared" si="214"/>
        <v>1.1722635612049819</v>
      </c>
      <c r="T294" s="72">
        <f t="shared" si="206"/>
        <v>0.38929115957028076</v>
      </c>
      <c r="AC294" s="16">
        <f t="shared" si="215"/>
        <v>3335.6918087895365</v>
      </c>
      <c r="AD294" s="3">
        <f t="shared" si="216"/>
        <v>0.25664570645479734</v>
      </c>
      <c r="AE294" s="3">
        <f t="shared" si="217"/>
        <v>1.271793747494844</v>
      </c>
      <c r="AF294" s="3">
        <f t="shared" si="218"/>
        <v>0.87832285322739867</v>
      </c>
      <c r="AG294" s="3">
        <f t="shared" si="219"/>
        <v>1.271793747494844</v>
      </c>
      <c r="AH294" s="3">
        <f t="shared" si="220"/>
        <v>0.87832285322739867</v>
      </c>
      <c r="AI294" s="15">
        <f t="shared" si="221"/>
        <v>0.98733012389284869</v>
      </c>
      <c r="AJ294" s="14">
        <f t="shared" si="222"/>
        <v>1.271793747494844</v>
      </c>
    </row>
    <row r="295" spans="1:36">
      <c r="A295" s="4" t="s">
        <v>332</v>
      </c>
      <c r="B295" s="14">
        <v>240</v>
      </c>
      <c r="C295" s="14">
        <v>10</v>
      </c>
      <c r="D295">
        <v>269</v>
      </c>
      <c r="E295">
        <v>200</v>
      </c>
      <c r="F295">
        <v>49.8</v>
      </c>
      <c r="G295" s="1">
        <f t="shared" si="211"/>
        <v>37.239259145675732</v>
      </c>
      <c r="H295">
        <v>1440</v>
      </c>
      <c r="I295" s="1">
        <f t="shared" si="212"/>
        <v>6</v>
      </c>
      <c r="J295" s="15">
        <f t="shared" si="213"/>
        <v>0.25798526896377943</v>
      </c>
      <c r="K295" s="29">
        <f t="shared" si="203"/>
        <v>24</v>
      </c>
      <c r="L295" s="68">
        <f t="shared" si="204"/>
        <v>0.30524822695035464</v>
      </c>
      <c r="M295">
        <v>5135</v>
      </c>
      <c r="N295" s="3">
        <f t="shared" si="207"/>
        <v>3553</v>
      </c>
      <c r="O295" s="3">
        <f t="shared" si="208"/>
        <v>4398</v>
      </c>
      <c r="P295" s="28">
        <f t="shared" si="205"/>
        <v>3836.7642759761425</v>
      </c>
      <c r="Q295" s="16">
        <f t="shared" si="209"/>
        <v>4138.9344112454173</v>
      </c>
      <c r="R295" s="16">
        <f t="shared" si="210"/>
        <v>4085.6849097022032</v>
      </c>
      <c r="S295" s="14">
        <f t="shared" si="214"/>
        <v>1.2568272183217084</v>
      </c>
      <c r="T295" s="72">
        <f t="shared" si="206"/>
        <v>0.50659963317175427</v>
      </c>
      <c r="AC295" s="16">
        <f t="shared" si="215"/>
        <v>3836.7642759761429</v>
      </c>
      <c r="AD295" s="3">
        <f t="shared" si="216"/>
        <v>0.25764810571183333</v>
      </c>
      <c r="AE295" s="3">
        <f t="shared" si="217"/>
        <v>1.2620133327383167</v>
      </c>
      <c r="AF295" s="3">
        <f t="shared" si="218"/>
        <v>0.87882405285591669</v>
      </c>
      <c r="AG295" s="3">
        <f t="shared" si="219"/>
        <v>1.2620133327383167</v>
      </c>
      <c r="AH295" s="3">
        <f t="shared" si="220"/>
        <v>0.87882405285591669</v>
      </c>
      <c r="AI295" s="15">
        <f t="shared" si="221"/>
        <v>0.98713449012418841</v>
      </c>
      <c r="AJ295" s="14">
        <f t="shared" si="222"/>
        <v>1.2620133327383167</v>
      </c>
    </row>
    <row r="296" spans="1:36">
      <c r="A296" s="4" t="s">
        <v>333</v>
      </c>
      <c r="B296" s="14">
        <v>166</v>
      </c>
      <c r="C296" s="14">
        <v>5</v>
      </c>
      <c r="D296">
        <v>288.10000000000002</v>
      </c>
      <c r="E296">
        <v>200</v>
      </c>
      <c r="F296">
        <v>54.33</v>
      </c>
      <c r="G296" s="1">
        <f t="shared" si="211"/>
        <v>38.091828372101254</v>
      </c>
      <c r="H296">
        <v>1040</v>
      </c>
      <c r="I296" s="1">
        <f t="shared" si="212"/>
        <v>6.2650602409638552</v>
      </c>
      <c r="J296" s="15">
        <f t="shared" si="213"/>
        <v>0.29037418917451935</v>
      </c>
      <c r="K296" s="29">
        <f t="shared" si="203"/>
        <v>33.200000000000003</v>
      </c>
      <c r="L296" s="68">
        <f t="shared" si="204"/>
        <v>0.4522420803782507</v>
      </c>
      <c r="M296">
        <v>1862</v>
      </c>
      <c r="N296" s="3">
        <f t="shared" si="207"/>
        <v>1611</v>
      </c>
      <c r="O296" s="3">
        <f t="shared" si="208"/>
        <v>1942</v>
      </c>
      <c r="P296" s="28">
        <f t="shared" si="205"/>
        <v>1767.0334614591131</v>
      </c>
      <c r="Q296" s="16">
        <f t="shared" si="209"/>
        <v>1850.6894574603305</v>
      </c>
      <c r="R296" s="16">
        <f t="shared" si="210"/>
        <v>1813.1792387278501</v>
      </c>
      <c r="S296" s="14">
        <f t="shared" si="214"/>
        <v>1.0269255020294645</v>
      </c>
      <c r="T296" s="72">
        <f t="shared" si="206"/>
        <v>0.41232933892221629</v>
      </c>
      <c r="AC296" s="16">
        <f t="shared" si="215"/>
        <v>1767.0334614591131</v>
      </c>
      <c r="AD296" s="3">
        <f t="shared" si="216"/>
        <v>0.28985701455351714</v>
      </c>
      <c r="AE296" s="3">
        <f t="shared" si="217"/>
        <v>0.96593574181985664</v>
      </c>
      <c r="AF296" s="3">
        <f t="shared" si="218"/>
        <v>0.89492850727675854</v>
      </c>
      <c r="AG296" s="3">
        <f t="shared" si="219"/>
        <v>0.96593574181985664</v>
      </c>
      <c r="AH296" s="3">
        <f t="shared" si="220"/>
        <v>0.89492850727675854</v>
      </c>
      <c r="AI296" s="15">
        <f t="shared" si="221"/>
        <v>0.97973175965245141</v>
      </c>
      <c r="AJ296" s="14">
        <f t="shared" si="222"/>
        <v>0.96593574181985664</v>
      </c>
    </row>
    <row r="297" spans="1:36">
      <c r="A297" s="4" t="s">
        <v>334</v>
      </c>
      <c r="B297" s="14">
        <v>166</v>
      </c>
      <c r="C297" s="14">
        <v>5</v>
      </c>
      <c r="D297">
        <v>288.10000000000002</v>
      </c>
      <c r="E297">
        <v>200</v>
      </c>
      <c r="F297">
        <v>43.89</v>
      </c>
      <c r="G297" s="1">
        <f t="shared" si="211"/>
        <v>36.053529097964969</v>
      </c>
      <c r="H297">
        <v>1040</v>
      </c>
      <c r="I297" s="1">
        <f t="shared" si="212"/>
        <v>6.2650602409638552</v>
      </c>
      <c r="J297" s="15">
        <f t="shared" si="213"/>
        <v>0.27560279863123244</v>
      </c>
      <c r="K297" s="29">
        <f t="shared" si="203"/>
        <v>33.200000000000003</v>
      </c>
      <c r="L297" s="68">
        <f t="shared" si="204"/>
        <v>0.4522420803782507</v>
      </c>
      <c r="M297">
        <v>1764</v>
      </c>
      <c r="N297" s="3">
        <f t="shared" si="207"/>
        <v>1442</v>
      </c>
      <c r="O297" s="3">
        <f t="shared" si="208"/>
        <v>1772</v>
      </c>
      <c r="P297" s="28">
        <f t="shared" si="205"/>
        <v>1567.4890465447565</v>
      </c>
      <c r="Q297" s="16">
        <f t="shared" si="209"/>
        <v>1667.5067110546524</v>
      </c>
      <c r="R297" s="16">
        <f t="shared" si="210"/>
        <v>1639.3784815834206</v>
      </c>
      <c r="S297" s="14">
        <f t="shared" si="214"/>
        <v>1.0760175394617915</v>
      </c>
      <c r="T297" s="72">
        <f t="shared" si="206"/>
        <v>0.46481966851566636</v>
      </c>
      <c r="AC297" s="16">
        <f t="shared" si="215"/>
        <v>1567.4890465447565</v>
      </c>
      <c r="AD297" s="3">
        <f t="shared" si="216"/>
        <v>0.27513093633482955</v>
      </c>
      <c r="AE297" s="3">
        <f t="shared" si="217"/>
        <v>1.0969272239898145</v>
      </c>
      <c r="AF297" s="3">
        <f t="shared" si="218"/>
        <v>0.88756546816741477</v>
      </c>
      <c r="AG297" s="3">
        <f t="shared" si="219"/>
        <v>1.0969272239898145</v>
      </c>
      <c r="AH297" s="3">
        <f t="shared" si="220"/>
        <v>0.88756546816741477</v>
      </c>
      <c r="AI297" s="15">
        <f t="shared" si="221"/>
        <v>0.98313156445802763</v>
      </c>
      <c r="AJ297" s="14">
        <f t="shared" si="222"/>
        <v>1.0969272239898145</v>
      </c>
    </row>
    <row r="298" spans="1:36">
      <c r="A298" s="4" t="s">
        <v>335</v>
      </c>
      <c r="B298" s="14">
        <v>166</v>
      </c>
      <c r="C298" s="14">
        <v>5</v>
      </c>
      <c r="D298">
        <v>288.10000000000002</v>
      </c>
      <c r="E298">
        <v>200</v>
      </c>
      <c r="F298">
        <v>26.73</v>
      </c>
      <c r="G298" s="1">
        <f t="shared" si="211"/>
        <v>31.962012411613454</v>
      </c>
      <c r="H298">
        <v>1040</v>
      </c>
      <c r="I298" s="1">
        <f t="shared" si="212"/>
        <v>6.2650602409638552</v>
      </c>
      <c r="J298" s="15">
        <f t="shared" si="213"/>
        <v>0.2489893199558115</v>
      </c>
      <c r="K298" s="29">
        <f t="shared" si="203"/>
        <v>33.200000000000003</v>
      </c>
      <c r="L298" s="68">
        <f t="shared" si="204"/>
        <v>0.4522420803782507</v>
      </c>
      <c r="M298">
        <v>1372</v>
      </c>
      <c r="N298" s="3">
        <f t="shared" si="207"/>
        <v>1163</v>
      </c>
      <c r="O298" s="3">
        <f t="shared" si="208"/>
        <v>1493</v>
      </c>
      <c r="P298" s="28">
        <f t="shared" si="205"/>
        <v>1239.5022496165609</v>
      </c>
      <c r="Q298" s="16">
        <f t="shared" si="209"/>
        <v>1372.0850129016135</v>
      </c>
      <c r="R298" s="16">
        <f t="shared" si="210"/>
        <v>1357.2101863752343</v>
      </c>
      <c r="S298" s="14">
        <f t="shared" si="214"/>
        <v>1.0108972167857548</v>
      </c>
      <c r="T298" s="72">
        <f t="shared" si="206"/>
        <v>0.58781639100878069</v>
      </c>
      <c r="AC298" s="16">
        <f t="shared" si="215"/>
        <v>1239.5022496165611</v>
      </c>
      <c r="AD298" s="3">
        <f t="shared" si="216"/>
        <v>0.24859915809255384</v>
      </c>
      <c r="AE298" s="3">
        <f t="shared" si="217"/>
        <v>1.351541779161306</v>
      </c>
      <c r="AF298" s="3">
        <f t="shared" si="218"/>
        <v>0.87429957904627686</v>
      </c>
      <c r="AG298" s="3">
        <f t="shared" si="219"/>
        <v>1.351541779161306</v>
      </c>
      <c r="AH298" s="3">
        <f t="shared" si="220"/>
        <v>0.87429957904627686</v>
      </c>
      <c r="AI298" s="15">
        <f t="shared" si="221"/>
        <v>0.98915896144443505</v>
      </c>
      <c r="AJ298" s="14">
        <f t="shared" si="222"/>
        <v>1.351541779161306</v>
      </c>
    </row>
    <row r="299" spans="1:36">
      <c r="A299" s="4" t="s">
        <v>336</v>
      </c>
      <c r="B299" s="14">
        <v>166</v>
      </c>
      <c r="C299" s="14">
        <v>5</v>
      </c>
      <c r="D299">
        <v>288.10000000000002</v>
      </c>
      <c r="E299">
        <v>200</v>
      </c>
      <c r="F299">
        <v>29.72</v>
      </c>
      <c r="G299" s="1">
        <f t="shared" si="211"/>
        <v>32.763793952318409</v>
      </c>
      <c r="H299">
        <v>1040</v>
      </c>
      <c r="I299" s="1">
        <f t="shared" si="212"/>
        <v>6.2650602409638552</v>
      </c>
      <c r="J299" s="15">
        <f t="shared" si="213"/>
        <v>0.25386571413075937</v>
      </c>
      <c r="K299" s="29">
        <f t="shared" si="203"/>
        <v>33.200000000000003</v>
      </c>
      <c r="L299" s="68">
        <f t="shared" si="204"/>
        <v>0.4522420803782507</v>
      </c>
      <c r="M299">
        <v>1495</v>
      </c>
      <c r="N299" s="3">
        <f t="shared" si="207"/>
        <v>1211</v>
      </c>
      <c r="O299" s="3">
        <f t="shared" si="208"/>
        <v>1542</v>
      </c>
      <c r="P299" s="28">
        <f t="shared" si="205"/>
        <v>1296.6514642328373</v>
      </c>
      <c r="Q299" s="16">
        <f t="shared" si="209"/>
        <v>1422.9703705600052</v>
      </c>
      <c r="R299" s="16">
        <f t="shared" si="210"/>
        <v>1405.9845216115948</v>
      </c>
      <c r="S299" s="14">
        <f t="shared" si="214"/>
        <v>1.0633118480467851</v>
      </c>
      <c r="T299" s="72">
        <f t="shared" si="206"/>
        <v>0.56190870030594309</v>
      </c>
      <c r="AC299" s="16">
        <f t="shared" si="215"/>
        <v>1296.6514642328375</v>
      </c>
      <c r="AD299" s="3">
        <f t="shared" si="216"/>
        <v>0.25346050436243606</v>
      </c>
      <c r="AE299" s="3">
        <f t="shared" si="217"/>
        <v>1.3030985329131612</v>
      </c>
      <c r="AF299" s="3">
        <f t="shared" si="218"/>
        <v>0.87673025218121803</v>
      </c>
      <c r="AG299" s="3">
        <f t="shared" si="219"/>
        <v>1.3030985329131612</v>
      </c>
      <c r="AH299" s="3">
        <f t="shared" si="220"/>
        <v>0.87673025218121803</v>
      </c>
      <c r="AI299" s="15">
        <f t="shared" si="221"/>
        <v>0.98806310426426813</v>
      </c>
      <c r="AJ299" s="14">
        <f t="shared" si="222"/>
        <v>1.3030985329131612</v>
      </c>
    </row>
    <row r="300" spans="1:36">
      <c r="A300" s="4" t="s">
        <v>337</v>
      </c>
      <c r="B300" s="14">
        <v>166</v>
      </c>
      <c r="C300" s="14">
        <v>5</v>
      </c>
      <c r="D300">
        <v>288.10000000000002</v>
      </c>
      <c r="E300">
        <v>200</v>
      </c>
      <c r="F300">
        <v>23</v>
      </c>
      <c r="G300" s="1">
        <f t="shared" si="211"/>
        <v>30.890944626786769</v>
      </c>
      <c r="H300">
        <v>1040</v>
      </c>
      <c r="I300" s="1">
        <f t="shared" si="212"/>
        <v>6.2650602409638552</v>
      </c>
      <c r="J300" s="15">
        <f t="shared" si="213"/>
        <v>0.24274695696682905</v>
      </c>
      <c r="K300" s="29">
        <f t="shared" si="203"/>
        <v>33.200000000000003</v>
      </c>
      <c r="L300" s="68">
        <f t="shared" si="204"/>
        <v>0.4522420803782507</v>
      </c>
      <c r="M300">
        <v>1392</v>
      </c>
      <c r="N300" s="3">
        <f t="shared" si="207"/>
        <v>1102</v>
      </c>
      <c r="O300" s="3">
        <f t="shared" si="208"/>
        <v>1433</v>
      </c>
      <c r="P300" s="28">
        <f t="shared" si="205"/>
        <v>1168.2090822189987</v>
      </c>
      <c r="Q300" s="16">
        <f t="shared" si="209"/>
        <v>1309.0046610848019</v>
      </c>
      <c r="R300" s="16">
        <f t="shared" si="210"/>
        <v>1296.6433488134667</v>
      </c>
      <c r="S300" s="14">
        <f t="shared" si="214"/>
        <v>1.0735411563046942</v>
      </c>
      <c r="T300" s="72">
        <f t="shared" si="206"/>
        <v>0.6236895005412092</v>
      </c>
      <c r="AC300" s="16">
        <f t="shared" si="215"/>
        <v>1168.2090822189987</v>
      </c>
      <c r="AD300" s="3">
        <f t="shared" si="216"/>
        <v>0.24237617921002105</v>
      </c>
      <c r="AE300" s="3">
        <f t="shared" si="217"/>
        <v>1.4147262928382309</v>
      </c>
      <c r="AF300" s="3">
        <f t="shared" si="218"/>
        <v>0.87118808960501048</v>
      </c>
      <c r="AG300" s="3">
        <f t="shared" si="219"/>
        <v>1.4147262928382309</v>
      </c>
      <c r="AH300" s="3">
        <f t="shared" si="220"/>
        <v>0.87118808960501048</v>
      </c>
      <c r="AI300" s="15">
        <f t="shared" si="221"/>
        <v>0.99055670874304524</v>
      </c>
      <c r="AJ300" s="14">
        <f t="shared" si="222"/>
        <v>1.4147262928382309</v>
      </c>
    </row>
    <row r="301" spans="1:36">
      <c r="A301" s="4" t="s">
        <v>338</v>
      </c>
      <c r="B301" s="14">
        <v>166</v>
      </c>
      <c r="C301" s="14">
        <v>5</v>
      </c>
      <c r="D301">
        <v>288.10000000000002</v>
      </c>
      <c r="E301">
        <v>200</v>
      </c>
      <c r="F301">
        <v>44.11</v>
      </c>
      <c r="G301" s="1">
        <f t="shared" si="211"/>
        <v>36.099318467226915</v>
      </c>
      <c r="H301">
        <v>1040</v>
      </c>
      <c r="I301" s="1">
        <f t="shared" si="212"/>
        <v>6.2650602409638552</v>
      </c>
      <c r="J301" s="15">
        <f t="shared" si="213"/>
        <v>0.27592410029719078</v>
      </c>
      <c r="K301" s="29">
        <f t="shared" si="203"/>
        <v>33.200000000000003</v>
      </c>
      <c r="L301" s="68">
        <f t="shared" si="204"/>
        <v>0.4522420803782507</v>
      </c>
      <c r="M301">
        <v>1695</v>
      </c>
      <c r="N301" s="3">
        <f t="shared" si="207"/>
        <v>1445</v>
      </c>
      <c r="O301" s="3">
        <f t="shared" si="208"/>
        <v>1776</v>
      </c>
      <c r="P301" s="28">
        <f t="shared" si="205"/>
        <v>1571.6940054797333</v>
      </c>
      <c r="Q301" s="16">
        <f t="shared" si="209"/>
        <v>1671.3427644601329</v>
      </c>
      <c r="R301" s="16">
        <f t="shared" si="210"/>
        <v>1643.0269676038265</v>
      </c>
      <c r="S301" s="14">
        <f t="shared" si="214"/>
        <v>1.0316324889493265</v>
      </c>
      <c r="T301" s="72">
        <f t="shared" si="206"/>
        <v>0.46357607554434799</v>
      </c>
      <c r="AC301" s="16">
        <f t="shared" si="215"/>
        <v>1571.6940054797333</v>
      </c>
      <c r="AD301" s="3">
        <f t="shared" si="216"/>
        <v>0.27545125396516235</v>
      </c>
      <c r="AE301" s="3">
        <f t="shared" si="217"/>
        <v>1.0939994879311628</v>
      </c>
      <c r="AF301" s="3">
        <f t="shared" si="218"/>
        <v>0.88772562698258117</v>
      </c>
      <c r="AG301" s="3">
        <f t="shared" si="219"/>
        <v>1.0939994879311628</v>
      </c>
      <c r="AH301" s="3">
        <f t="shared" si="220"/>
        <v>0.88772562698258117</v>
      </c>
      <c r="AI301" s="15">
        <f t="shared" si="221"/>
        <v>0.98305805520063216</v>
      </c>
      <c r="AJ301" s="14">
        <f t="shared" si="222"/>
        <v>1.0939994879311628</v>
      </c>
    </row>
    <row r="302" spans="1:36">
      <c r="A302" s="4" t="s">
        <v>339</v>
      </c>
      <c r="B302" s="14">
        <v>166</v>
      </c>
      <c r="C302" s="14">
        <v>5</v>
      </c>
      <c r="D302">
        <v>288.10000000000002</v>
      </c>
      <c r="E302">
        <v>200</v>
      </c>
      <c r="F302">
        <v>55.65</v>
      </c>
      <c r="G302" s="1">
        <f t="shared" si="211"/>
        <v>38.332063879549679</v>
      </c>
      <c r="H302">
        <v>1040</v>
      </c>
      <c r="I302" s="1">
        <f t="shared" si="212"/>
        <v>6.2650602409638552</v>
      </c>
      <c r="J302" s="15">
        <f t="shared" si="213"/>
        <v>0.29217668791714918</v>
      </c>
      <c r="K302" s="29">
        <f t="shared" si="203"/>
        <v>33.200000000000003</v>
      </c>
      <c r="L302" s="68">
        <f t="shared" si="204"/>
        <v>0.4522420803782507</v>
      </c>
      <c r="M302">
        <v>1852</v>
      </c>
      <c r="N302" s="3">
        <f t="shared" si="207"/>
        <v>1633</v>
      </c>
      <c r="O302" s="3">
        <f t="shared" si="208"/>
        <v>1963</v>
      </c>
      <c r="P302" s="28">
        <f t="shared" si="205"/>
        <v>1792.2632150689742</v>
      </c>
      <c r="Q302" s="16">
        <f t="shared" si="209"/>
        <v>1874.0063911522334</v>
      </c>
      <c r="R302" s="16">
        <f t="shared" si="210"/>
        <v>1835.2405747851917</v>
      </c>
      <c r="S302" s="14">
        <f t="shared" si="214"/>
        <v>1.0091320045148686</v>
      </c>
      <c r="T302" s="72">
        <f t="shared" si="206"/>
        <v>0.4065249640180959</v>
      </c>
      <c r="AC302" s="16">
        <f t="shared" si="215"/>
        <v>1792.2632150689744</v>
      </c>
      <c r="AD302" s="3">
        <f t="shared" si="216"/>
        <v>0.29165396924720971</v>
      </c>
      <c r="AE302" s="3">
        <f t="shared" si="217"/>
        <v>0.95045621114671097</v>
      </c>
      <c r="AF302" s="3">
        <f t="shared" si="218"/>
        <v>0.89582698462360488</v>
      </c>
      <c r="AG302" s="3">
        <f t="shared" si="219"/>
        <v>0.95045621114671097</v>
      </c>
      <c r="AH302" s="3">
        <f t="shared" si="220"/>
        <v>0.89582698462360488</v>
      </c>
      <c r="AI302" s="15">
        <f t="shared" si="221"/>
        <v>0.97931393588086613</v>
      </c>
      <c r="AJ302" s="14">
        <f t="shared" si="222"/>
        <v>0.95045621114671097</v>
      </c>
    </row>
    <row r="303" spans="1:36">
      <c r="A303" s="4" t="s">
        <v>340</v>
      </c>
      <c r="B303" s="14">
        <v>166</v>
      </c>
      <c r="C303" s="14">
        <v>5</v>
      </c>
      <c r="D303">
        <v>288.10000000000002</v>
      </c>
      <c r="E303">
        <v>200</v>
      </c>
      <c r="F303">
        <v>37.75</v>
      </c>
      <c r="G303" s="1">
        <f t="shared" si="211"/>
        <v>34.716825806068208</v>
      </c>
      <c r="H303">
        <v>1040</v>
      </c>
      <c r="I303" s="1">
        <f t="shared" si="212"/>
        <v>6.2650602409638552</v>
      </c>
      <c r="J303" s="15">
        <f t="shared" si="213"/>
        <v>0.2664450427285221</v>
      </c>
      <c r="K303" s="29">
        <f t="shared" si="203"/>
        <v>33.200000000000003</v>
      </c>
      <c r="L303" s="68">
        <f t="shared" si="204"/>
        <v>0.4522420803782507</v>
      </c>
      <c r="M303">
        <v>1627</v>
      </c>
      <c r="N303" s="3">
        <f t="shared" si="207"/>
        <v>1342</v>
      </c>
      <c r="O303" s="3">
        <f t="shared" si="208"/>
        <v>1672</v>
      </c>
      <c r="P303" s="28">
        <f t="shared" si="205"/>
        <v>1450.1324653594929</v>
      </c>
      <c r="Q303" s="16">
        <f t="shared" si="209"/>
        <v>1560.9079658832206</v>
      </c>
      <c r="R303" s="16">
        <f t="shared" si="210"/>
        <v>1537.8361035618982</v>
      </c>
      <c r="S303" s="14">
        <f t="shared" si="214"/>
        <v>1.0579801034919019</v>
      </c>
      <c r="T303" s="72">
        <f t="shared" si="206"/>
        <v>0.50243667831838335</v>
      </c>
      <c r="AC303" s="16">
        <f t="shared" si="215"/>
        <v>1450.1324653594932</v>
      </c>
      <c r="AD303" s="3">
        <f t="shared" si="216"/>
        <v>0.26600122290614242</v>
      </c>
      <c r="AE303" s="3">
        <f t="shared" si="217"/>
        <v>1.1818404362249408</v>
      </c>
      <c r="AF303" s="3">
        <f t="shared" si="218"/>
        <v>0.88300061145307118</v>
      </c>
      <c r="AG303" s="3">
        <f t="shared" si="219"/>
        <v>1.1818404362249408</v>
      </c>
      <c r="AH303" s="3">
        <f t="shared" si="220"/>
        <v>0.88300061145307118</v>
      </c>
      <c r="AI303" s="15">
        <f t="shared" si="221"/>
        <v>0.98521894767301832</v>
      </c>
      <c r="AJ303" s="14">
        <f t="shared" si="222"/>
        <v>1.1818404362249408</v>
      </c>
    </row>
    <row r="304" spans="1:36">
      <c r="A304" s="4" t="s">
        <v>341</v>
      </c>
      <c r="B304" s="14">
        <v>140</v>
      </c>
      <c r="C304" s="14">
        <v>5.3</v>
      </c>
      <c r="D304">
        <v>378.3</v>
      </c>
      <c r="E304">
        <v>200</v>
      </c>
      <c r="F304">
        <v>21.86</v>
      </c>
      <c r="G304" s="1">
        <f t="shared" si="211"/>
        <v>30.545667629107179</v>
      </c>
      <c r="H304">
        <v>840</v>
      </c>
      <c r="I304" s="1">
        <f t="shared" si="212"/>
        <v>6</v>
      </c>
      <c r="J304" s="15">
        <f t="shared" si="213"/>
        <v>0.25306937217996267</v>
      </c>
      <c r="K304" s="29">
        <f t="shared" si="203"/>
        <v>26.415094339622641</v>
      </c>
      <c r="L304" s="68">
        <f t="shared" si="204"/>
        <v>0.4724742405994915</v>
      </c>
      <c r="M304">
        <v>1326</v>
      </c>
      <c r="N304" s="3">
        <f t="shared" si="207"/>
        <v>1093</v>
      </c>
      <c r="O304" s="3">
        <f t="shared" si="208"/>
        <v>1467</v>
      </c>
      <c r="P304" s="28">
        <f t="shared" si="205"/>
        <v>1135.9373242690465</v>
      </c>
      <c r="Q304" s="16">
        <f t="shared" si="209"/>
        <v>1277.7832381163578</v>
      </c>
      <c r="R304" s="16">
        <f t="shared" si="210"/>
        <v>1262.7594577419056</v>
      </c>
      <c r="S304" s="14">
        <f t="shared" si="214"/>
        <v>1.050081226373218</v>
      </c>
      <c r="T304" s="72">
        <f t="shared" si="206"/>
        <v>0.74692210008148452</v>
      </c>
      <c r="AC304" s="16">
        <f t="shared" si="215"/>
        <v>1135.9373242690465</v>
      </c>
      <c r="AD304" s="3">
        <f t="shared" si="216"/>
        <v>0.25275920243736777</v>
      </c>
      <c r="AE304" s="3">
        <f t="shared" si="217"/>
        <v>1.3100373999938588</v>
      </c>
      <c r="AF304" s="3">
        <f t="shared" si="218"/>
        <v>0.87637960121868386</v>
      </c>
      <c r="AG304" s="3">
        <f t="shared" si="219"/>
        <v>1.3100373999938588</v>
      </c>
      <c r="AH304" s="3">
        <f t="shared" si="220"/>
        <v>0.87637960121868386</v>
      </c>
      <c r="AI304" s="15">
        <f t="shared" si="221"/>
        <v>0.98824230908162536</v>
      </c>
      <c r="AJ304" s="14">
        <f t="shared" si="222"/>
        <v>1.3100373999938588</v>
      </c>
    </row>
    <row r="305" spans="1:36">
      <c r="A305" s="4" t="s">
        <v>342</v>
      </c>
      <c r="B305" s="14">
        <v>140</v>
      </c>
      <c r="C305" s="14">
        <v>5</v>
      </c>
      <c r="D305">
        <v>378.3</v>
      </c>
      <c r="E305">
        <v>200</v>
      </c>
      <c r="F305">
        <v>30.58</v>
      </c>
      <c r="G305" s="1">
        <f t="shared" si="211"/>
        <v>32.986128602023946</v>
      </c>
      <c r="H305">
        <v>840</v>
      </c>
      <c r="I305" s="1">
        <f t="shared" si="212"/>
        <v>6</v>
      </c>
      <c r="J305" s="15">
        <f t="shared" si="213"/>
        <v>0.26375339857565627</v>
      </c>
      <c r="K305" s="29">
        <f t="shared" si="203"/>
        <v>28</v>
      </c>
      <c r="L305" s="68">
        <f t="shared" si="204"/>
        <v>0.50082269503546095</v>
      </c>
      <c r="M305">
        <v>1379</v>
      </c>
      <c r="N305" s="3">
        <f t="shared" si="207"/>
        <v>1147</v>
      </c>
      <c r="O305" s="3">
        <f t="shared" si="208"/>
        <v>1504</v>
      </c>
      <c r="P305" s="28">
        <f t="shared" si="205"/>
        <v>1208.1088797159157</v>
      </c>
      <c r="Q305" s="16">
        <f t="shared" si="209"/>
        <v>1329.5917837314</v>
      </c>
      <c r="R305" s="16">
        <f t="shared" si="210"/>
        <v>1310.7510705547602</v>
      </c>
      <c r="S305" s="14">
        <f t="shared" si="214"/>
        <v>1.0520685666244425</v>
      </c>
      <c r="T305" s="72">
        <f t="shared" si="206"/>
        <v>0.66402420472600654</v>
      </c>
      <c r="AC305" s="16">
        <f t="shared" si="215"/>
        <v>1208.1088797159157</v>
      </c>
      <c r="AD305" s="3">
        <f t="shared" si="216"/>
        <v>0.2633902848963503</v>
      </c>
      <c r="AE305" s="3">
        <f t="shared" si="217"/>
        <v>1.2066452464397901</v>
      </c>
      <c r="AF305" s="3">
        <f t="shared" si="218"/>
        <v>0.88169514244817515</v>
      </c>
      <c r="AG305" s="3">
        <f t="shared" si="219"/>
        <v>1.2066452464397901</v>
      </c>
      <c r="AH305" s="3">
        <f t="shared" si="220"/>
        <v>0.88169514244817515</v>
      </c>
      <c r="AI305" s="15">
        <f t="shared" si="221"/>
        <v>0.9858297009599708</v>
      </c>
      <c r="AJ305" s="14">
        <f t="shared" si="222"/>
        <v>1.2066452464397901</v>
      </c>
    </row>
    <row r="306" spans="1:36">
      <c r="A306" s="4" t="s">
        <v>343</v>
      </c>
      <c r="B306" s="14">
        <v>140</v>
      </c>
      <c r="C306" s="14">
        <v>5</v>
      </c>
      <c r="D306">
        <v>378.3</v>
      </c>
      <c r="E306">
        <v>200</v>
      </c>
      <c r="F306">
        <v>34.92</v>
      </c>
      <c r="G306" s="1">
        <f t="shared" si="211"/>
        <v>34.058113998598394</v>
      </c>
      <c r="H306">
        <v>840</v>
      </c>
      <c r="I306" s="1">
        <f t="shared" si="212"/>
        <v>6</v>
      </c>
      <c r="J306" s="15">
        <f t="shared" si="213"/>
        <v>0.26900529758446023</v>
      </c>
      <c r="K306" s="29">
        <f t="shared" si="203"/>
        <v>28</v>
      </c>
      <c r="L306" s="68">
        <f t="shared" si="204"/>
        <v>0.50082269503546095</v>
      </c>
      <c r="M306">
        <v>1501</v>
      </c>
      <c r="N306" s="3">
        <f t="shared" si="207"/>
        <v>1196</v>
      </c>
      <c r="O306" s="3">
        <f t="shared" si="208"/>
        <v>1553</v>
      </c>
      <c r="P306" s="28">
        <f t="shared" si="205"/>
        <v>1265.7146934084651</v>
      </c>
      <c r="Q306" s="16">
        <f t="shared" si="209"/>
        <v>1380.4198965851492</v>
      </c>
      <c r="R306" s="16">
        <f t="shared" si="210"/>
        <v>1359.2123128819405</v>
      </c>
      <c r="S306" s="14">
        <f t="shared" si="214"/>
        <v>1.1043160702520616</v>
      </c>
      <c r="T306" s="72">
        <f t="shared" si="206"/>
        <v>0.63380281690140838</v>
      </c>
      <c r="AC306" s="16">
        <f t="shared" si="215"/>
        <v>1265.7146934084651</v>
      </c>
      <c r="AD306" s="3">
        <f t="shared" si="216"/>
        <v>0.26862566115768782</v>
      </c>
      <c r="AE306" s="3">
        <f t="shared" si="217"/>
        <v>1.1571409477336587</v>
      </c>
      <c r="AF306" s="3">
        <f t="shared" si="218"/>
        <v>0.88431283057884391</v>
      </c>
      <c r="AG306" s="3">
        <f t="shared" si="219"/>
        <v>1.1571409477336587</v>
      </c>
      <c r="AH306" s="3">
        <f t="shared" si="220"/>
        <v>0.88431283057884391</v>
      </c>
      <c r="AI306" s="15">
        <f t="shared" si="221"/>
        <v>0.98463686030919184</v>
      </c>
      <c r="AJ306" s="14">
        <f t="shared" si="222"/>
        <v>1.1571409477336587</v>
      </c>
    </row>
    <row r="307" spans="1:36">
      <c r="A307" s="4" t="s">
        <v>344</v>
      </c>
      <c r="B307" s="14">
        <v>140</v>
      </c>
      <c r="C307" s="14">
        <v>5.3</v>
      </c>
      <c r="D307">
        <v>378.3</v>
      </c>
      <c r="E307">
        <v>200</v>
      </c>
      <c r="F307">
        <v>51.5</v>
      </c>
      <c r="G307" s="1">
        <f t="shared" si="211"/>
        <v>37.564513664286494</v>
      </c>
      <c r="H307">
        <v>840</v>
      </c>
      <c r="I307" s="1">
        <f t="shared" si="212"/>
        <v>6</v>
      </c>
      <c r="J307" s="15">
        <f t="shared" si="213"/>
        <v>0.2868888491956183</v>
      </c>
      <c r="K307" s="29">
        <f t="shared" si="203"/>
        <v>26.415094339622641</v>
      </c>
      <c r="L307" s="68">
        <f t="shared" si="204"/>
        <v>0.4724742405994915</v>
      </c>
      <c r="M307">
        <v>1664</v>
      </c>
      <c r="N307" s="3">
        <f t="shared" si="207"/>
        <v>1424</v>
      </c>
      <c r="O307" s="3">
        <f t="shared" si="208"/>
        <v>1798</v>
      </c>
      <c r="P307" s="28">
        <f t="shared" si="205"/>
        <v>1525.7326557541617</v>
      </c>
      <c r="Q307" s="16">
        <f t="shared" si="209"/>
        <v>1622.6164815323605</v>
      </c>
      <c r="R307" s="16">
        <f t="shared" si="210"/>
        <v>1591.0367892225524</v>
      </c>
      <c r="S307" s="14">
        <f t="shared" si="214"/>
        <v>1.0458589086510692</v>
      </c>
      <c r="T307" s="72">
        <f t="shared" si="206"/>
        <v>0.55609787770098607</v>
      </c>
      <c r="AC307" s="16">
        <f t="shared" si="215"/>
        <v>1525.7326557541619</v>
      </c>
      <c r="AD307" s="3">
        <f t="shared" si="216"/>
        <v>0.28647524514702699</v>
      </c>
      <c r="AE307" s="3">
        <f t="shared" si="217"/>
        <v>0.99536508817483771</v>
      </c>
      <c r="AF307" s="3">
        <f t="shared" si="218"/>
        <v>0.89323762257351347</v>
      </c>
      <c r="AG307" s="3">
        <f t="shared" si="219"/>
        <v>0.99536508817483771</v>
      </c>
      <c r="AH307" s="3">
        <f t="shared" si="220"/>
        <v>0.89323762257351347</v>
      </c>
      <c r="AI307" s="15">
        <f t="shared" si="221"/>
        <v>0.98053779641139549</v>
      </c>
      <c r="AJ307" s="14">
        <f t="shared" si="222"/>
        <v>0.99536508817483771</v>
      </c>
    </row>
    <row r="308" spans="1:36">
      <c r="A308" s="4" t="s">
        <v>345</v>
      </c>
      <c r="B308" s="14">
        <v>140</v>
      </c>
      <c r="C308" s="14">
        <v>5</v>
      </c>
      <c r="D308">
        <v>378.3</v>
      </c>
      <c r="E308">
        <v>200</v>
      </c>
      <c r="F308">
        <v>42.25</v>
      </c>
      <c r="G308" s="1">
        <f t="shared" si="211"/>
        <v>35.70783346630143</v>
      </c>
      <c r="H308">
        <v>840</v>
      </c>
      <c r="I308" s="1">
        <f t="shared" si="212"/>
        <v>6</v>
      </c>
      <c r="J308" s="15">
        <f t="shared" si="213"/>
        <v>0.27763544519805239</v>
      </c>
      <c r="K308" s="29">
        <f t="shared" si="203"/>
        <v>28</v>
      </c>
      <c r="L308" s="68">
        <f t="shared" si="204"/>
        <v>0.50082269503546095</v>
      </c>
      <c r="M308">
        <v>1539</v>
      </c>
      <c r="N308" s="3">
        <f t="shared" si="207"/>
        <v>1279</v>
      </c>
      <c r="O308" s="3">
        <f t="shared" si="208"/>
        <v>1635</v>
      </c>
      <c r="P308" s="28">
        <f t="shared" si="205"/>
        <v>1363.0074616956506</v>
      </c>
      <c r="Q308" s="16">
        <f t="shared" si="209"/>
        <v>1466.9376104550313</v>
      </c>
      <c r="R308" s="16">
        <f t="shared" si="210"/>
        <v>1441.5100116678555</v>
      </c>
      <c r="S308" s="14">
        <f t="shared" si="214"/>
        <v>1.0676304621841277</v>
      </c>
      <c r="T308" s="72">
        <f t="shared" si="206"/>
        <v>0.58856136933967562</v>
      </c>
      <c r="AC308" s="16">
        <f t="shared" si="215"/>
        <v>1363.0074616956508</v>
      </c>
      <c r="AD308" s="3">
        <f t="shared" si="216"/>
        <v>0.27722913610511368</v>
      </c>
      <c r="AE308" s="3">
        <f t="shared" si="217"/>
        <v>1.0778128784503869</v>
      </c>
      <c r="AF308" s="3">
        <f t="shared" si="218"/>
        <v>0.88861456805255679</v>
      </c>
      <c r="AG308" s="3">
        <f t="shared" si="219"/>
        <v>1.0778128784503869</v>
      </c>
      <c r="AH308" s="3">
        <f t="shared" si="220"/>
        <v>0.88861456805255679</v>
      </c>
      <c r="AI308" s="15">
        <f t="shared" si="221"/>
        <v>0.98266620297553864</v>
      </c>
      <c r="AJ308" s="14">
        <f t="shared" si="222"/>
        <v>1.0778128784503869</v>
      </c>
    </row>
    <row r="309" spans="1:36">
      <c r="A309" s="4" t="s">
        <v>346</v>
      </c>
      <c r="B309" s="14">
        <v>92</v>
      </c>
      <c r="C309" s="14">
        <v>3</v>
      </c>
      <c r="D309">
        <v>260.7</v>
      </c>
      <c r="E309">
        <v>200</v>
      </c>
      <c r="F309">
        <v>20.71</v>
      </c>
      <c r="G309" s="1">
        <f t="shared" si="211"/>
        <v>30.187881641457331</v>
      </c>
      <c r="H309">
        <v>460</v>
      </c>
      <c r="I309" s="1">
        <f t="shared" si="212"/>
        <v>5</v>
      </c>
      <c r="J309" s="15">
        <f t="shared" si="213"/>
        <v>0.18414247849654755</v>
      </c>
      <c r="K309" s="29">
        <f t="shared" si="203"/>
        <v>30.666666666666668</v>
      </c>
      <c r="L309" s="68">
        <f t="shared" si="204"/>
        <v>0.37800472813238767</v>
      </c>
      <c r="M309">
        <v>501</v>
      </c>
      <c r="N309" s="3">
        <f t="shared" si="207"/>
        <v>321</v>
      </c>
      <c r="O309" s="3">
        <f t="shared" si="208"/>
        <v>419</v>
      </c>
      <c r="P309" s="28">
        <f t="shared" si="205"/>
        <v>338.9768734286161</v>
      </c>
      <c r="Q309" s="16">
        <f t="shared" si="209"/>
        <v>406.77853909277047</v>
      </c>
      <c r="R309" s="16">
        <f t="shared" si="210"/>
        <v>406.77853909277047</v>
      </c>
      <c r="S309" s="14">
        <f t="shared" si="214"/>
        <v>1.2316283969094575</v>
      </c>
      <c r="T309" s="72">
        <f t="shared" si="206"/>
        <v>0.64510750679635864</v>
      </c>
      <c r="AC309" s="16">
        <f t="shared" si="215"/>
        <v>338.9768734286161</v>
      </c>
      <c r="AD309" s="3">
        <f t="shared" si="216"/>
        <v>0.18388508520791849</v>
      </c>
      <c r="AE309" s="3">
        <f t="shared" si="217"/>
        <v>2.072959241206207</v>
      </c>
      <c r="AF309" s="3">
        <f t="shared" si="218"/>
        <v>0.84194254260395929</v>
      </c>
      <c r="AG309" s="3">
        <f t="shared" si="219"/>
        <v>2.072959241206207</v>
      </c>
      <c r="AH309" s="3">
        <f t="shared" si="220"/>
        <v>0.84194254260395929</v>
      </c>
      <c r="AI309" s="15">
        <f t="shared" si="221"/>
        <v>1</v>
      </c>
      <c r="AJ309" s="14">
        <f t="shared" si="222"/>
        <v>2.072959241206207</v>
      </c>
    </row>
    <row r="310" spans="1:36">
      <c r="A310" s="4" t="s">
        <v>347</v>
      </c>
      <c r="B310" s="14">
        <v>92</v>
      </c>
      <c r="C310" s="14">
        <v>3</v>
      </c>
      <c r="D310">
        <v>260.7</v>
      </c>
      <c r="E310">
        <v>200</v>
      </c>
      <c r="F310">
        <v>20.71</v>
      </c>
      <c r="G310" s="1">
        <f t="shared" si="211"/>
        <v>30.187881641457331</v>
      </c>
      <c r="H310">
        <v>920</v>
      </c>
      <c r="I310" s="1">
        <f t="shared" si="212"/>
        <v>10</v>
      </c>
      <c r="J310" s="15">
        <f t="shared" si="213"/>
        <v>0.3682849569930951</v>
      </c>
      <c r="K310" s="29">
        <f t="shared" si="203"/>
        <v>30.666666666666668</v>
      </c>
      <c r="L310" s="68">
        <f t="shared" si="204"/>
        <v>0.37800472813238767</v>
      </c>
      <c r="M310">
        <v>431</v>
      </c>
      <c r="N310" s="3">
        <f t="shared" si="207"/>
        <v>321</v>
      </c>
      <c r="O310" s="3">
        <f t="shared" si="208"/>
        <v>419</v>
      </c>
      <c r="P310" s="28">
        <f t="shared" si="205"/>
        <v>338.9768734286161</v>
      </c>
      <c r="Q310" s="16">
        <f t="shared" si="209"/>
        <v>344.05354351414439</v>
      </c>
      <c r="R310" s="16">
        <f t="shared" si="210"/>
        <v>330.61844460172165</v>
      </c>
      <c r="S310" s="14">
        <f t="shared" si="214"/>
        <v>1.3036175296245274</v>
      </c>
      <c r="T310" s="72">
        <f t="shared" si="206"/>
        <v>0.64510750679635864</v>
      </c>
      <c r="AC310" s="16">
        <f t="shared" si="215"/>
        <v>338.9768734286161</v>
      </c>
      <c r="AD310" s="3">
        <f t="shared" si="216"/>
        <v>0.36777017041583698</v>
      </c>
      <c r="AE310" s="3">
        <f t="shared" si="217"/>
        <v>0.39558511751781067</v>
      </c>
      <c r="AF310" s="3">
        <f t="shared" si="218"/>
        <v>0.93388508520791846</v>
      </c>
      <c r="AG310" s="3">
        <f t="shared" si="219"/>
        <v>0.39558511751781067</v>
      </c>
      <c r="AH310" s="3">
        <f t="shared" si="220"/>
        <v>0.93388508520791846</v>
      </c>
      <c r="AI310" s="15">
        <f t="shared" si="221"/>
        <v>0.96095055794165829</v>
      </c>
      <c r="AJ310" s="14">
        <f t="shared" si="222"/>
        <v>0.39558511751781067</v>
      </c>
    </row>
    <row r="311" spans="1:36">
      <c r="A311" s="4" t="s">
        <v>348</v>
      </c>
      <c r="B311" s="14">
        <v>92</v>
      </c>
      <c r="C311" s="14">
        <v>3</v>
      </c>
      <c r="D311">
        <v>260.7</v>
      </c>
      <c r="E311">
        <v>200</v>
      </c>
      <c r="F311">
        <v>20.71</v>
      </c>
      <c r="G311" s="1">
        <f t="shared" si="211"/>
        <v>30.187881641457331</v>
      </c>
      <c r="H311">
        <v>1380</v>
      </c>
      <c r="I311" s="1">
        <f t="shared" si="212"/>
        <v>15</v>
      </c>
      <c r="J311" s="15">
        <f t="shared" si="213"/>
        <v>0.55242743548964268</v>
      </c>
      <c r="K311" s="29">
        <f t="shared" si="203"/>
        <v>30.666666666666668</v>
      </c>
      <c r="L311" s="68">
        <f t="shared" si="204"/>
        <v>0.37800472813238767</v>
      </c>
      <c r="M311">
        <v>409</v>
      </c>
      <c r="N311" s="3">
        <f t="shared" si="207"/>
        <v>321</v>
      </c>
      <c r="O311" s="3">
        <f t="shared" si="208"/>
        <v>419</v>
      </c>
      <c r="P311" s="28">
        <f t="shared" si="205"/>
        <v>338.9768734286161</v>
      </c>
      <c r="Q311" s="16">
        <f t="shared" si="209"/>
        <v>338.9768734286161</v>
      </c>
      <c r="R311" s="16">
        <f t="shared" si="210"/>
        <v>307.50591225796063</v>
      </c>
      <c r="S311" s="14">
        <f t="shared" si="214"/>
        <v>1.3300557280241754</v>
      </c>
      <c r="T311" s="72">
        <f t="shared" si="206"/>
        <v>0.64510750679635864</v>
      </c>
      <c r="AC311" s="16">
        <f t="shared" si="215"/>
        <v>338.9768734286161</v>
      </c>
      <c r="AD311" s="3">
        <f t="shared" si="216"/>
        <v>0.5516552556237555</v>
      </c>
      <c r="AE311" s="3">
        <f t="shared" si="217"/>
        <v>0</v>
      </c>
      <c r="AF311" s="3">
        <f t="shared" si="218"/>
        <v>1</v>
      </c>
      <c r="AG311" s="3">
        <f t="shared" si="219"/>
        <v>0</v>
      </c>
      <c r="AH311" s="3">
        <f t="shared" si="220"/>
        <v>1</v>
      </c>
      <c r="AI311" s="15">
        <f t="shared" si="221"/>
        <v>0.90715897266872736</v>
      </c>
      <c r="AJ311" s="14">
        <f t="shared" si="222"/>
        <v>0</v>
      </c>
    </row>
    <row r="312" spans="1:36">
      <c r="A312" s="4" t="s">
        <v>349</v>
      </c>
      <c r="B312" s="14">
        <v>108</v>
      </c>
      <c r="C312" s="14">
        <v>4.5</v>
      </c>
      <c r="D312">
        <v>259.7</v>
      </c>
      <c r="E312">
        <v>200</v>
      </c>
      <c r="F312">
        <v>20.22</v>
      </c>
      <c r="G312" s="1">
        <f t="shared" si="211"/>
        <v>30.032382296079092</v>
      </c>
      <c r="H312">
        <v>648</v>
      </c>
      <c r="I312" s="1">
        <f t="shared" si="212"/>
        <v>6</v>
      </c>
      <c r="J312" s="15">
        <f t="shared" si="213"/>
        <v>0.21868769979086969</v>
      </c>
      <c r="K312" s="29">
        <f t="shared" si="203"/>
        <v>24</v>
      </c>
      <c r="L312" s="68">
        <f t="shared" si="204"/>
        <v>0.2946950354609929</v>
      </c>
      <c r="M312">
        <v>665</v>
      </c>
      <c r="N312" s="3">
        <f t="shared" si="207"/>
        <v>512</v>
      </c>
      <c r="O312" s="3">
        <f t="shared" si="208"/>
        <v>678</v>
      </c>
      <c r="P312" s="28">
        <f t="shared" si="205"/>
        <v>535.63944256998184</v>
      </c>
      <c r="Q312" s="16">
        <f t="shared" si="209"/>
        <v>621.24474629584142</v>
      </c>
      <c r="R312" s="16">
        <f t="shared" si="210"/>
        <v>618.6953029421943</v>
      </c>
      <c r="S312" s="14">
        <f t="shared" si="214"/>
        <v>1.0748424900554514</v>
      </c>
      <c r="T312" s="72">
        <f t="shared" si="206"/>
        <v>0.70941789038115277</v>
      </c>
      <c r="AC312" s="16">
        <f t="shared" si="215"/>
        <v>535.63944256998184</v>
      </c>
      <c r="AD312" s="3">
        <f t="shared" si="216"/>
        <v>0.21844739045584793</v>
      </c>
      <c r="AE312" s="3">
        <f t="shared" si="217"/>
        <v>1.669950737315298</v>
      </c>
      <c r="AF312" s="3">
        <f t="shared" si="218"/>
        <v>0.85922369522792397</v>
      </c>
      <c r="AG312" s="3">
        <f t="shared" si="219"/>
        <v>1.669950737315298</v>
      </c>
      <c r="AH312" s="3">
        <f t="shared" si="220"/>
        <v>0.85922369522792397</v>
      </c>
      <c r="AI312" s="15">
        <f t="shared" si="221"/>
        <v>0.99589623353944134</v>
      </c>
      <c r="AJ312" s="14">
        <f t="shared" si="222"/>
        <v>1.669950737315298</v>
      </c>
    </row>
    <row r="313" spans="1:36">
      <c r="A313" s="4" t="s">
        <v>350</v>
      </c>
      <c r="B313" s="14">
        <v>108</v>
      </c>
      <c r="C313" s="14">
        <v>4.5</v>
      </c>
      <c r="D313">
        <v>259.7</v>
      </c>
      <c r="E313">
        <v>200</v>
      </c>
      <c r="F313">
        <v>20.22</v>
      </c>
      <c r="G313" s="1">
        <f t="shared" si="211"/>
        <v>30.032382296079092</v>
      </c>
      <c r="H313">
        <v>972</v>
      </c>
      <c r="I313" s="1">
        <f t="shared" si="212"/>
        <v>9</v>
      </c>
      <c r="J313" s="15">
        <f t="shared" si="213"/>
        <v>0.32803154968630455</v>
      </c>
      <c r="K313" s="29">
        <f t="shared" si="203"/>
        <v>24</v>
      </c>
      <c r="L313" s="68">
        <f t="shared" si="204"/>
        <v>0.2946950354609929</v>
      </c>
      <c r="M313">
        <v>666</v>
      </c>
      <c r="N313" s="3">
        <f t="shared" si="207"/>
        <v>512</v>
      </c>
      <c r="O313" s="3">
        <f t="shared" si="208"/>
        <v>678</v>
      </c>
      <c r="P313" s="28">
        <f t="shared" si="205"/>
        <v>535.63944256998184</v>
      </c>
      <c r="Q313" s="16">
        <f t="shared" si="209"/>
        <v>558.15134444639421</v>
      </c>
      <c r="R313" s="16">
        <f t="shared" si="210"/>
        <v>541.88236460802466</v>
      </c>
      <c r="S313" s="14">
        <f t="shared" si="214"/>
        <v>1.2290490399733842</v>
      </c>
      <c r="T313" s="72">
        <f t="shared" si="206"/>
        <v>0.70941789038115277</v>
      </c>
      <c r="AC313" s="16">
        <f t="shared" si="215"/>
        <v>535.63944256998184</v>
      </c>
      <c r="AD313" s="3">
        <f t="shared" si="216"/>
        <v>0.3276710856837719</v>
      </c>
      <c r="AE313" s="3">
        <f t="shared" si="217"/>
        <v>0.66334670153431019</v>
      </c>
      <c r="AF313" s="3">
        <f t="shared" si="218"/>
        <v>0.91383554284188595</v>
      </c>
      <c r="AG313" s="3">
        <f t="shared" si="219"/>
        <v>0.66334670153431019</v>
      </c>
      <c r="AH313" s="3">
        <f t="shared" si="220"/>
        <v>0.91383554284188595</v>
      </c>
      <c r="AI313" s="15">
        <f t="shared" si="221"/>
        <v>0.97085202785902813</v>
      </c>
      <c r="AJ313" s="14">
        <f t="shared" si="222"/>
        <v>0.66334670153431019</v>
      </c>
    </row>
    <row r="314" spans="1:36">
      <c r="A314" s="4" t="s">
        <v>351</v>
      </c>
      <c r="B314" s="14">
        <v>108</v>
      </c>
      <c r="C314" s="14">
        <v>4.5</v>
      </c>
      <c r="D314">
        <v>259.7</v>
      </c>
      <c r="E314">
        <v>200</v>
      </c>
      <c r="F314">
        <v>20.22</v>
      </c>
      <c r="G314" s="1">
        <f t="shared" si="211"/>
        <v>30.032382296079092</v>
      </c>
      <c r="H314">
        <v>1296</v>
      </c>
      <c r="I314" s="1">
        <f t="shared" si="212"/>
        <v>12</v>
      </c>
      <c r="J314" s="15">
        <f t="shared" si="213"/>
        <v>0.43737539958173938</v>
      </c>
      <c r="K314" s="29">
        <f t="shared" si="203"/>
        <v>24</v>
      </c>
      <c r="L314" s="68">
        <f t="shared" si="204"/>
        <v>0.2946950354609929</v>
      </c>
      <c r="M314">
        <v>563</v>
      </c>
      <c r="N314" s="3">
        <f t="shared" si="207"/>
        <v>512</v>
      </c>
      <c r="O314" s="3">
        <f t="shared" si="208"/>
        <v>678</v>
      </c>
      <c r="P314" s="28">
        <f t="shared" si="205"/>
        <v>535.63944256998184</v>
      </c>
      <c r="Q314" s="16">
        <f t="shared" si="209"/>
        <v>528.84369743196225</v>
      </c>
      <c r="R314" s="16">
        <f t="shared" si="210"/>
        <v>498.5254913544419</v>
      </c>
      <c r="S314" s="14">
        <f t="shared" si="214"/>
        <v>1.1293304149209855</v>
      </c>
      <c r="T314" s="72">
        <f t="shared" si="206"/>
        <v>0.70941789038115277</v>
      </c>
      <c r="AC314" s="16">
        <f t="shared" si="215"/>
        <v>535.63944256998184</v>
      </c>
      <c r="AD314" s="3">
        <f t="shared" si="216"/>
        <v>0.43689478091169587</v>
      </c>
      <c r="AE314" s="3">
        <f t="shared" si="217"/>
        <v>6.2356396127564828E-2</v>
      </c>
      <c r="AF314" s="3">
        <f t="shared" si="218"/>
        <v>0.96844739045584793</v>
      </c>
      <c r="AG314" s="3">
        <f t="shared" si="219"/>
        <v>6.2356396127564828E-2</v>
      </c>
      <c r="AH314" s="3">
        <f t="shared" si="220"/>
        <v>0.96844739045584793</v>
      </c>
      <c r="AI314" s="15">
        <f t="shared" si="221"/>
        <v>0.94267076222191171</v>
      </c>
      <c r="AJ314" s="14">
        <f t="shared" si="222"/>
        <v>6.2356396127564828E-2</v>
      </c>
    </row>
    <row r="315" spans="1:36">
      <c r="A315" s="4" t="s">
        <v>352</v>
      </c>
      <c r="B315" s="14">
        <v>108</v>
      </c>
      <c r="C315" s="14">
        <v>4.5</v>
      </c>
      <c r="D315">
        <v>259.7</v>
      </c>
      <c r="E315">
        <v>200</v>
      </c>
      <c r="F315">
        <v>20.22</v>
      </c>
      <c r="G315" s="1">
        <f t="shared" si="211"/>
        <v>30.032382296079092</v>
      </c>
      <c r="H315">
        <v>1620</v>
      </c>
      <c r="I315" s="1">
        <f t="shared" si="212"/>
        <v>15</v>
      </c>
      <c r="J315" s="15">
        <f t="shared" si="213"/>
        <v>0.54671924947717421</v>
      </c>
      <c r="K315" s="29">
        <f t="shared" si="203"/>
        <v>24</v>
      </c>
      <c r="L315" s="68">
        <f t="shared" si="204"/>
        <v>0.2946950354609929</v>
      </c>
      <c r="M315">
        <v>524</v>
      </c>
      <c r="N315" s="3">
        <f t="shared" si="207"/>
        <v>512</v>
      </c>
      <c r="O315" s="3">
        <f t="shared" si="208"/>
        <v>678</v>
      </c>
      <c r="P315" s="28">
        <f t="shared" si="205"/>
        <v>535.63944256998184</v>
      </c>
      <c r="Q315" s="16">
        <f t="shared" si="209"/>
        <v>535.63944256998184</v>
      </c>
      <c r="R315" s="16">
        <f t="shared" si="210"/>
        <v>486.95438637134612</v>
      </c>
      <c r="S315" s="14">
        <f t="shared" si="214"/>
        <v>1.0760761473055165</v>
      </c>
      <c r="T315" s="72">
        <f t="shared" si="206"/>
        <v>0.70941789038115277</v>
      </c>
      <c r="AC315" s="16">
        <f t="shared" si="215"/>
        <v>535.63944256998184</v>
      </c>
      <c r="AD315" s="3">
        <f t="shared" si="216"/>
        <v>0.54611847613961972</v>
      </c>
      <c r="AE315" s="3">
        <f t="shared" si="217"/>
        <v>0</v>
      </c>
      <c r="AF315" s="3">
        <f t="shared" si="218"/>
        <v>1</v>
      </c>
      <c r="AG315" s="3">
        <f t="shared" si="219"/>
        <v>0</v>
      </c>
      <c r="AH315" s="3">
        <f t="shared" si="220"/>
        <v>1</v>
      </c>
      <c r="AI315" s="15">
        <f t="shared" si="221"/>
        <v>0.90910853023622329</v>
      </c>
      <c r="AJ315" s="14">
        <f t="shared" si="222"/>
        <v>0</v>
      </c>
    </row>
    <row r="316" spans="1:36">
      <c r="A316" s="4" t="s">
        <v>353</v>
      </c>
      <c r="B316" s="14">
        <v>108</v>
      </c>
      <c r="C316" s="14">
        <v>4.5</v>
      </c>
      <c r="D316">
        <v>259.7</v>
      </c>
      <c r="E316">
        <v>200</v>
      </c>
      <c r="F316">
        <v>20.22</v>
      </c>
      <c r="G316" s="1">
        <f t="shared" si="211"/>
        <v>30.032382296079092</v>
      </c>
      <c r="H316">
        <v>1994</v>
      </c>
      <c r="I316" s="1">
        <f t="shared" si="212"/>
        <v>18.462962962962962</v>
      </c>
      <c r="J316" s="15">
        <f t="shared" si="213"/>
        <v>0.67293715028239842</v>
      </c>
      <c r="K316" s="29">
        <f t="shared" si="203"/>
        <v>24</v>
      </c>
      <c r="L316" s="68">
        <f t="shared" si="204"/>
        <v>0.2946950354609929</v>
      </c>
      <c r="M316">
        <v>495</v>
      </c>
      <c r="N316" s="3">
        <f t="shared" si="207"/>
        <v>512</v>
      </c>
      <c r="O316" s="3">
        <f t="shared" si="208"/>
        <v>678</v>
      </c>
      <c r="P316" s="28">
        <f t="shared" si="205"/>
        <v>535.63944256998184</v>
      </c>
      <c r="Q316" s="16">
        <f t="shared" si="209"/>
        <v>535.63944256998184</v>
      </c>
      <c r="R316" s="16">
        <f t="shared" si="210"/>
        <v>460.69500612961104</v>
      </c>
      <c r="S316" s="14">
        <f t="shared" si="214"/>
        <v>1.0744635679005767</v>
      </c>
      <c r="T316" s="72">
        <f t="shared" si="206"/>
        <v>0.70941789038115277</v>
      </c>
      <c r="AC316" s="16">
        <f t="shared" si="215"/>
        <v>535.63944256998184</v>
      </c>
      <c r="AD316" s="3">
        <f t="shared" si="216"/>
        <v>0.67219767989037149</v>
      </c>
      <c r="AE316" s="3">
        <f t="shared" si="217"/>
        <v>0</v>
      </c>
      <c r="AF316" s="3">
        <f t="shared" si="218"/>
        <v>1</v>
      </c>
      <c r="AG316" s="3">
        <f t="shared" si="219"/>
        <v>0</v>
      </c>
      <c r="AH316" s="3">
        <f t="shared" si="220"/>
        <v>1</v>
      </c>
      <c r="AI316" s="15">
        <f t="shared" si="221"/>
        <v>0.86008417139561333</v>
      </c>
      <c r="AJ316" s="14">
        <f t="shared" si="222"/>
        <v>0.14578817647809927</v>
      </c>
    </row>
    <row r="317" spans="1:36">
      <c r="A317" s="4" t="s">
        <v>354</v>
      </c>
      <c r="B317" s="14">
        <v>108</v>
      </c>
      <c r="C317" s="14">
        <v>4</v>
      </c>
      <c r="D317">
        <v>327.10000000000002</v>
      </c>
      <c r="E317">
        <v>200</v>
      </c>
      <c r="F317">
        <v>39.229999999999997</v>
      </c>
      <c r="G317" s="1">
        <f t="shared" si="211"/>
        <v>35.050003405174635</v>
      </c>
      <c r="H317">
        <v>540</v>
      </c>
      <c r="I317" s="1">
        <f t="shared" si="212"/>
        <v>5</v>
      </c>
      <c r="J317" s="15">
        <f t="shared" si="213"/>
        <v>0.21834649564839023</v>
      </c>
      <c r="K317" s="29">
        <f t="shared" si="203"/>
        <v>27</v>
      </c>
      <c r="L317" s="68">
        <f t="shared" si="204"/>
        <v>0.41757446808510645</v>
      </c>
      <c r="M317">
        <v>836</v>
      </c>
      <c r="N317" s="3">
        <f t="shared" si="207"/>
        <v>689</v>
      </c>
      <c r="O317" s="3">
        <f t="shared" si="208"/>
        <v>878</v>
      </c>
      <c r="P317" s="28">
        <f t="shared" si="205"/>
        <v>735.59952160833495</v>
      </c>
      <c r="Q317" s="16">
        <f t="shared" si="209"/>
        <v>834.65518886656844</v>
      </c>
      <c r="R317" s="16">
        <f t="shared" si="210"/>
        <v>831.29275511142976</v>
      </c>
      <c r="S317" s="14">
        <f t="shared" si="214"/>
        <v>1.0056625597415909</v>
      </c>
      <c r="T317" s="72">
        <f t="shared" si="206"/>
        <v>0.58114206106720268</v>
      </c>
      <c r="AC317" s="16">
        <f t="shared" si="215"/>
        <v>735.59952160833495</v>
      </c>
      <c r="AD317" s="3">
        <f t="shared" si="216"/>
        <v>0.21804192067251976</v>
      </c>
      <c r="AE317" s="3">
        <f t="shared" si="217"/>
        <v>1.6744432134579288</v>
      </c>
      <c r="AF317" s="3">
        <f t="shared" si="218"/>
        <v>0.85902096033625985</v>
      </c>
      <c r="AG317" s="3">
        <f t="shared" si="219"/>
        <v>1.6744432134579288</v>
      </c>
      <c r="AH317" s="3">
        <f t="shared" si="220"/>
        <v>0.85902096033625985</v>
      </c>
      <c r="AI317" s="15">
        <f t="shared" si="221"/>
        <v>0.99597146965598482</v>
      </c>
      <c r="AJ317" s="14">
        <f t="shared" si="222"/>
        <v>1.6744432134579288</v>
      </c>
    </row>
    <row r="318" spans="1:36">
      <c r="A318" s="4" t="s">
        <v>355</v>
      </c>
      <c r="B318" s="14">
        <v>108</v>
      </c>
      <c r="C318" s="14">
        <v>4</v>
      </c>
      <c r="D318">
        <v>337.6</v>
      </c>
      <c r="E318">
        <v>200</v>
      </c>
      <c r="F318">
        <v>35.33</v>
      </c>
      <c r="G318" s="1">
        <f t="shared" si="211"/>
        <v>34.155393058064327</v>
      </c>
      <c r="H318">
        <v>756</v>
      </c>
      <c r="I318" s="1">
        <f t="shared" si="212"/>
        <v>7</v>
      </c>
      <c r="J318" s="15">
        <f t="shared" si="213"/>
        <v>0.30301765165336036</v>
      </c>
      <c r="K318" s="29">
        <f t="shared" si="203"/>
        <v>27</v>
      </c>
      <c r="L318" s="68">
        <f t="shared" si="204"/>
        <v>0.4309787234042553</v>
      </c>
      <c r="M318">
        <v>785</v>
      </c>
      <c r="N318" s="3">
        <f t="shared" si="207"/>
        <v>677</v>
      </c>
      <c r="O318" s="3">
        <f t="shared" si="208"/>
        <v>872</v>
      </c>
      <c r="P318" s="28">
        <f t="shared" si="205"/>
        <v>718.69146994671485</v>
      </c>
      <c r="Q318" s="16">
        <f t="shared" si="209"/>
        <v>759.4534794153185</v>
      </c>
      <c r="R318" s="16">
        <f t="shared" si="210"/>
        <v>741.82391357688596</v>
      </c>
      <c r="S318" s="14">
        <f t="shared" si="214"/>
        <v>1.0582026079678801</v>
      </c>
      <c r="T318" s="72">
        <f t="shared" si="206"/>
        <v>0.61390779947772101</v>
      </c>
      <c r="AC318" s="16">
        <f t="shared" si="215"/>
        <v>718.69146994671485</v>
      </c>
      <c r="AD318" s="3">
        <f t="shared" si="216"/>
        <v>0.30260337398257448</v>
      </c>
      <c r="AE318" s="3">
        <f t="shared" si="217"/>
        <v>0.85850721439821531</v>
      </c>
      <c r="AF318" s="3">
        <f t="shared" si="218"/>
        <v>0.90130168699128721</v>
      </c>
      <c r="AG318" s="3">
        <f t="shared" si="219"/>
        <v>0.85850721439821531</v>
      </c>
      <c r="AH318" s="3">
        <f t="shared" si="220"/>
        <v>0.90130168699128721</v>
      </c>
      <c r="AI318" s="15">
        <f t="shared" si="221"/>
        <v>0.97678650988339011</v>
      </c>
      <c r="AJ318" s="14">
        <f t="shared" si="222"/>
        <v>0.85850721439821531</v>
      </c>
    </row>
    <row r="319" spans="1:36">
      <c r="A319" s="4" t="s">
        <v>356</v>
      </c>
      <c r="B319" s="14">
        <v>108</v>
      </c>
      <c r="C319" s="14">
        <v>4</v>
      </c>
      <c r="D319">
        <v>337.6</v>
      </c>
      <c r="E319">
        <v>200</v>
      </c>
      <c r="F319">
        <v>33.54</v>
      </c>
      <c r="G319" s="1">
        <f t="shared" si="211"/>
        <v>33.725828596353992</v>
      </c>
      <c r="H319">
        <v>972</v>
      </c>
      <c r="I319" s="1">
        <f t="shared" si="212"/>
        <v>9</v>
      </c>
      <c r="J319" s="15">
        <f t="shared" si="213"/>
        <v>0.38629763534807854</v>
      </c>
      <c r="K319" s="29">
        <f t="shared" si="203"/>
        <v>27</v>
      </c>
      <c r="L319" s="68">
        <f t="shared" si="204"/>
        <v>0.4309787234042553</v>
      </c>
      <c r="M319">
        <v>736</v>
      </c>
      <c r="N319" s="3">
        <f t="shared" si="207"/>
        <v>665</v>
      </c>
      <c r="O319" s="3">
        <f t="shared" si="208"/>
        <v>860</v>
      </c>
      <c r="P319" s="28">
        <f t="shared" si="205"/>
        <v>704.63284282190045</v>
      </c>
      <c r="Q319" s="16">
        <f t="shared" si="209"/>
        <v>708.22203621564779</v>
      </c>
      <c r="R319" s="16">
        <f t="shared" si="210"/>
        <v>677.31270018466194</v>
      </c>
      <c r="S319" s="14">
        <f t="shared" si="214"/>
        <v>1.086647275031662</v>
      </c>
      <c r="T319" s="72">
        <f t="shared" si="206"/>
        <v>0.62615630723575921</v>
      </c>
      <c r="AC319" s="16">
        <f t="shared" si="215"/>
        <v>704.63284282190045</v>
      </c>
      <c r="AD319" s="3">
        <f t="shared" si="216"/>
        <v>0.3857746895623903</v>
      </c>
      <c r="AE319" s="3">
        <f t="shared" si="217"/>
        <v>0.29314413191407551</v>
      </c>
      <c r="AF319" s="3">
        <f t="shared" si="218"/>
        <v>0.94288734478119518</v>
      </c>
      <c r="AG319" s="3">
        <f t="shared" si="219"/>
        <v>0.29314413191407551</v>
      </c>
      <c r="AH319" s="3">
        <f t="shared" si="220"/>
        <v>0.94288734478119518</v>
      </c>
      <c r="AI319" s="15">
        <f t="shared" si="221"/>
        <v>0.95635643279874705</v>
      </c>
      <c r="AJ319" s="14">
        <f t="shared" si="222"/>
        <v>0.29314413191407551</v>
      </c>
    </row>
    <row r="320" spans="1:36">
      <c r="A320" s="4" t="s">
        <v>357</v>
      </c>
      <c r="B320" s="14">
        <v>108</v>
      </c>
      <c r="C320" s="14">
        <v>4</v>
      </c>
      <c r="D320">
        <v>327.10000000000002</v>
      </c>
      <c r="E320">
        <v>200</v>
      </c>
      <c r="F320">
        <v>34.03</v>
      </c>
      <c r="G320" s="1">
        <f t="shared" si="211"/>
        <v>33.844686671366368</v>
      </c>
      <c r="H320">
        <v>1188</v>
      </c>
      <c r="I320" s="1">
        <f t="shared" si="212"/>
        <v>11</v>
      </c>
      <c r="J320" s="15">
        <f t="shared" si="213"/>
        <v>0.46864262419363223</v>
      </c>
      <c r="K320" s="29">
        <f t="shared" si="203"/>
        <v>27</v>
      </c>
      <c r="L320" s="68">
        <f t="shared" si="204"/>
        <v>0.41757446808510645</v>
      </c>
      <c r="M320">
        <v>686</v>
      </c>
      <c r="N320" s="3">
        <f t="shared" si="207"/>
        <v>655</v>
      </c>
      <c r="O320" s="3">
        <f t="shared" si="208"/>
        <v>844</v>
      </c>
      <c r="P320" s="28">
        <f t="shared" si="205"/>
        <v>694.75881711166767</v>
      </c>
      <c r="Q320" s="16">
        <f t="shared" si="209"/>
        <v>687.92039256897169</v>
      </c>
      <c r="R320" s="16">
        <f t="shared" si="210"/>
        <v>642.33476237850482</v>
      </c>
      <c r="S320" s="14">
        <f t="shared" si="214"/>
        <v>1.0679789421014783</v>
      </c>
      <c r="T320" s="72">
        <f t="shared" si="206"/>
        <v>0.61530391781815497</v>
      </c>
      <c r="AC320" s="16">
        <f t="shared" si="215"/>
        <v>694.75881711166778</v>
      </c>
      <c r="AD320" s="3">
        <f t="shared" si="216"/>
        <v>0.46800645918294176</v>
      </c>
      <c r="AE320" s="3">
        <f t="shared" si="217"/>
        <v>0</v>
      </c>
      <c r="AF320" s="3">
        <f t="shared" si="218"/>
        <v>0.98400322959147091</v>
      </c>
      <c r="AG320" s="3">
        <f t="shared" si="219"/>
        <v>0</v>
      </c>
      <c r="AH320" s="3">
        <f t="shared" si="220"/>
        <v>0.98400322959147091</v>
      </c>
      <c r="AI320" s="15">
        <f t="shared" si="221"/>
        <v>0.93373414906304519</v>
      </c>
      <c r="AJ320" s="14">
        <f t="shared" si="222"/>
        <v>0</v>
      </c>
    </row>
    <row r="321" spans="1:36">
      <c r="A321" s="4" t="s">
        <v>358</v>
      </c>
      <c r="B321" s="14">
        <v>108</v>
      </c>
      <c r="C321" s="14">
        <v>4</v>
      </c>
      <c r="D321">
        <v>332</v>
      </c>
      <c r="E321">
        <v>200</v>
      </c>
      <c r="F321">
        <v>33.15</v>
      </c>
      <c r="G321" s="1">
        <f t="shared" si="211"/>
        <v>33.630523887002724</v>
      </c>
      <c r="H321">
        <v>1404</v>
      </c>
      <c r="I321" s="1">
        <f t="shared" si="212"/>
        <v>13</v>
      </c>
      <c r="J321" s="15">
        <f t="shared" si="213"/>
        <v>0.55402960639935372</v>
      </c>
      <c r="K321" s="29">
        <f t="shared" si="203"/>
        <v>27</v>
      </c>
      <c r="L321" s="68">
        <f t="shared" si="204"/>
        <v>0.42382978723404252</v>
      </c>
      <c r="M321">
        <v>686</v>
      </c>
      <c r="N321" s="3">
        <f t="shared" si="207"/>
        <v>655</v>
      </c>
      <c r="O321" s="3">
        <f t="shared" si="208"/>
        <v>847</v>
      </c>
      <c r="P321" s="28">
        <f t="shared" si="205"/>
        <v>694.25113573884767</v>
      </c>
      <c r="Q321" s="16">
        <f t="shared" si="209"/>
        <v>694.25113573884767</v>
      </c>
      <c r="R321" s="16">
        <f t="shared" si="210"/>
        <v>629.41345642416127</v>
      </c>
      <c r="S321" s="14">
        <f t="shared" si="214"/>
        <v>1.0899036126385342</v>
      </c>
      <c r="T321" s="72">
        <f t="shared" si="206"/>
        <v>0.62497793987881645</v>
      </c>
      <c r="AC321" s="16">
        <f t="shared" si="215"/>
        <v>694.25113573884767</v>
      </c>
      <c r="AD321" s="3">
        <f t="shared" si="216"/>
        <v>0.55328125256000904</v>
      </c>
      <c r="AE321" s="3">
        <f t="shared" si="217"/>
        <v>0</v>
      </c>
      <c r="AF321" s="3">
        <f t="shared" si="218"/>
        <v>1</v>
      </c>
      <c r="AG321" s="3">
        <f t="shared" si="219"/>
        <v>0</v>
      </c>
      <c r="AH321" s="3">
        <f t="shared" si="220"/>
        <v>1</v>
      </c>
      <c r="AI321" s="15">
        <f t="shared" si="221"/>
        <v>0.90660774469503214</v>
      </c>
      <c r="AJ321" s="14">
        <f t="shared" si="222"/>
        <v>0</v>
      </c>
    </row>
    <row r="322" spans="1:36">
      <c r="A322" s="4" t="s">
        <v>359</v>
      </c>
      <c r="B322" s="14">
        <v>108</v>
      </c>
      <c r="C322" s="14">
        <v>4</v>
      </c>
      <c r="D322">
        <v>347.7</v>
      </c>
      <c r="E322">
        <v>200</v>
      </c>
      <c r="F322">
        <v>33.15</v>
      </c>
      <c r="G322" s="1">
        <f t="shared" si="211"/>
        <v>33.630523887002724</v>
      </c>
      <c r="H322">
        <v>1620</v>
      </c>
      <c r="I322" s="1">
        <f t="shared" si="212"/>
        <v>15</v>
      </c>
      <c r="J322" s="15">
        <f t="shared" si="213"/>
        <v>0.64864278028259514</v>
      </c>
      <c r="K322" s="29">
        <f t="shared" si="203"/>
        <v>27</v>
      </c>
      <c r="L322" s="68">
        <f t="shared" si="204"/>
        <v>0.44387234042553192</v>
      </c>
      <c r="M322">
        <v>672</v>
      </c>
      <c r="N322" s="3">
        <f t="shared" si="207"/>
        <v>676</v>
      </c>
      <c r="O322" s="3">
        <f t="shared" si="208"/>
        <v>877</v>
      </c>
      <c r="P322" s="28">
        <f t="shared" si="205"/>
        <v>714.76950567797326</v>
      </c>
      <c r="Q322" s="16">
        <f t="shared" si="209"/>
        <v>714.76950567797326</v>
      </c>
      <c r="R322" s="16">
        <f t="shared" si="210"/>
        <v>622.25822140478783</v>
      </c>
      <c r="S322" s="14">
        <f t="shared" si="214"/>
        <v>1.0799375193194185</v>
      </c>
      <c r="T322" s="72">
        <f t="shared" si="206"/>
        <v>0.63574342624018654</v>
      </c>
      <c r="AC322" s="16">
        <f t="shared" si="215"/>
        <v>714.76950567797326</v>
      </c>
      <c r="AD322" s="3">
        <f t="shared" si="216"/>
        <v>0.64776662798065865</v>
      </c>
      <c r="AE322" s="3">
        <f t="shared" si="217"/>
        <v>0</v>
      </c>
      <c r="AF322" s="3">
        <f t="shared" si="218"/>
        <v>1</v>
      </c>
      <c r="AG322" s="3">
        <f t="shared" si="219"/>
        <v>0</v>
      </c>
      <c r="AH322" s="3">
        <f t="shared" si="220"/>
        <v>1</v>
      </c>
      <c r="AI322" s="15">
        <f t="shared" si="221"/>
        <v>0.87057186472240922</v>
      </c>
      <c r="AJ322" s="14">
        <f t="shared" si="222"/>
        <v>4.954465589017687E-2</v>
      </c>
    </row>
    <row r="323" spans="1:36">
      <c r="A323" s="4" t="s">
        <v>360</v>
      </c>
      <c r="B323" s="14">
        <v>108</v>
      </c>
      <c r="C323" s="14">
        <v>4.2</v>
      </c>
      <c r="D323">
        <v>259.7</v>
      </c>
      <c r="E323">
        <v>200</v>
      </c>
      <c r="F323">
        <v>20.54</v>
      </c>
      <c r="G323" s="1">
        <f t="shared" si="211"/>
        <v>30.134144845313699</v>
      </c>
      <c r="H323">
        <v>648</v>
      </c>
      <c r="I323" s="1">
        <f t="shared" si="212"/>
        <v>6</v>
      </c>
      <c r="J323" s="15">
        <f t="shared" si="213"/>
        <v>0.21940768431615981</v>
      </c>
      <c r="K323" s="29">
        <f t="shared" si="203"/>
        <v>25.714285714285712</v>
      </c>
      <c r="L323" s="68">
        <f t="shared" si="204"/>
        <v>0.31574468085106377</v>
      </c>
      <c r="M323">
        <v>722</v>
      </c>
      <c r="N323" s="3">
        <f t="shared" si="207"/>
        <v>492</v>
      </c>
      <c r="O323" s="3">
        <f t="shared" si="208"/>
        <v>648</v>
      </c>
      <c r="P323" s="28">
        <f t="shared" si="205"/>
        <v>515.72018565962958</v>
      </c>
      <c r="Q323" s="16">
        <f t="shared" si="209"/>
        <v>596.56656643780263</v>
      </c>
      <c r="R323" s="16">
        <f t="shared" si="210"/>
        <v>594.02366254579761</v>
      </c>
      <c r="S323" s="14">
        <f t="shared" si="214"/>
        <v>1.2154397973066196</v>
      </c>
      <c r="T323" s="72">
        <f t="shared" si="206"/>
        <v>0.68969064604757235</v>
      </c>
      <c r="AC323" s="16">
        <f t="shared" si="215"/>
        <v>515.72018565962969</v>
      </c>
      <c r="AD323" s="3">
        <f t="shared" si="216"/>
        <v>0.21914861038228292</v>
      </c>
      <c r="AE323" s="3">
        <f t="shared" si="217"/>
        <v>1.662194636280022</v>
      </c>
      <c r="AF323" s="3">
        <f t="shared" si="218"/>
        <v>0.85957430519114142</v>
      </c>
      <c r="AG323" s="3">
        <f t="shared" si="219"/>
        <v>1.662194636280022</v>
      </c>
      <c r="AH323" s="3">
        <f t="shared" si="220"/>
        <v>0.85957430519114142</v>
      </c>
      <c r="AI323" s="15">
        <f t="shared" si="221"/>
        <v>0.99573743478923216</v>
      </c>
      <c r="AJ323" s="14">
        <f t="shared" si="222"/>
        <v>1.662194636280022</v>
      </c>
    </row>
    <row r="324" spans="1:36">
      <c r="A324" s="4" t="s">
        <v>361</v>
      </c>
      <c r="B324" s="14">
        <v>108</v>
      </c>
      <c r="C324" s="14">
        <v>4.2</v>
      </c>
      <c r="D324">
        <v>259.7</v>
      </c>
      <c r="E324">
        <v>200</v>
      </c>
      <c r="F324">
        <v>22.84</v>
      </c>
      <c r="G324" s="1">
        <f t="shared" si="211"/>
        <v>30.843026828485236</v>
      </c>
      <c r="H324">
        <v>972</v>
      </c>
      <c r="I324" s="1">
        <f t="shared" si="212"/>
        <v>9</v>
      </c>
      <c r="J324" s="15">
        <f t="shared" si="213"/>
        <v>0.33403780583630066</v>
      </c>
      <c r="K324" s="29">
        <f t="shared" si="203"/>
        <v>25.714285714285712</v>
      </c>
      <c r="L324" s="68">
        <f t="shared" si="204"/>
        <v>0.31574468085106377</v>
      </c>
      <c r="M324">
        <v>640</v>
      </c>
      <c r="N324" s="3">
        <f t="shared" si="207"/>
        <v>507</v>
      </c>
      <c r="O324" s="3">
        <f t="shared" si="208"/>
        <v>663</v>
      </c>
      <c r="P324" s="28">
        <f t="shared" si="205"/>
        <v>533.64011918223002</v>
      </c>
      <c r="Q324" s="16">
        <f t="shared" si="209"/>
        <v>552.84395338122602</v>
      </c>
      <c r="R324" s="16">
        <f t="shared" si="210"/>
        <v>535.92901281789921</v>
      </c>
      <c r="S324" s="14">
        <f t="shared" si="214"/>
        <v>1.1941880075402125</v>
      </c>
      <c r="T324" s="72">
        <f t="shared" si="206"/>
        <v>0.66653044859601729</v>
      </c>
      <c r="AC324" s="16">
        <f t="shared" si="215"/>
        <v>533.64011918222991</v>
      </c>
      <c r="AD324" s="3">
        <f t="shared" si="216"/>
        <v>0.33363590237569474</v>
      </c>
      <c r="AE324" s="3">
        <f t="shared" si="217"/>
        <v>0.62005536706839748</v>
      </c>
      <c r="AF324" s="3">
        <f t="shared" si="218"/>
        <v>0.91681795118784737</v>
      </c>
      <c r="AG324" s="3">
        <f t="shared" si="219"/>
        <v>0.62005536706839748</v>
      </c>
      <c r="AH324" s="3">
        <f t="shared" si="220"/>
        <v>0.91681795118784737</v>
      </c>
      <c r="AI324" s="15">
        <f t="shared" si="221"/>
        <v>0.96940377034084557</v>
      </c>
      <c r="AJ324" s="14">
        <f t="shared" si="222"/>
        <v>0.62005536706839748</v>
      </c>
    </row>
    <row r="325" spans="1:36">
      <c r="A325" s="4" t="s">
        <v>362</v>
      </c>
      <c r="B325" s="14">
        <v>210</v>
      </c>
      <c r="C325" s="14">
        <v>2.5</v>
      </c>
      <c r="D325">
        <v>237.2</v>
      </c>
      <c r="E325">
        <v>200</v>
      </c>
      <c r="F325">
        <v>27.07</v>
      </c>
      <c r="G325" s="1">
        <f t="shared" si="211"/>
        <v>32.055563123674155</v>
      </c>
      <c r="H325">
        <v>1040</v>
      </c>
      <c r="I325" s="1">
        <f t="shared" si="212"/>
        <v>4.9523809523809526</v>
      </c>
      <c r="J325" s="15">
        <f t="shared" si="213"/>
        <v>0.20308347314417716</v>
      </c>
      <c r="K325" s="29">
        <f t="shared" si="203"/>
        <v>84</v>
      </c>
      <c r="L325" s="68">
        <f t="shared" si="204"/>
        <v>0.94207092198581555</v>
      </c>
      <c r="M325">
        <v>1607</v>
      </c>
      <c r="N325" s="3">
        <f t="shared" si="207"/>
        <v>1146</v>
      </c>
      <c r="O325" s="3">
        <f t="shared" si="208"/>
        <v>1332</v>
      </c>
      <c r="P325" s="28">
        <f t="shared" si="205"/>
        <v>1280.0472281427642</v>
      </c>
      <c r="Q325" s="16">
        <f t="shared" si="209"/>
        <v>1395.0774240934907</v>
      </c>
      <c r="R325" s="16">
        <f t="shared" si="210"/>
        <v>1394.1358741433146</v>
      </c>
      <c r="S325" s="14">
        <f t="shared" si="214"/>
        <v>1.1526853514098752</v>
      </c>
      <c r="T325" s="72">
        <f t="shared" si="206"/>
        <v>0.30199285896932254</v>
      </c>
      <c r="AC325" s="16">
        <f t="shared" si="215"/>
        <v>1280.0472281427642</v>
      </c>
      <c r="AD325" s="3">
        <f t="shared" si="216"/>
        <v>0.20247170066270917</v>
      </c>
      <c r="AE325" s="3">
        <f t="shared" si="217"/>
        <v>1.8511849604171255</v>
      </c>
      <c r="AF325" s="3">
        <f t="shared" si="218"/>
        <v>0.85123585033135463</v>
      </c>
      <c r="AG325" s="3">
        <f t="shared" si="219"/>
        <v>1.8511849604171255</v>
      </c>
      <c r="AH325" s="3">
        <f t="shared" si="220"/>
        <v>0.85123585033135463</v>
      </c>
      <c r="AI325" s="15">
        <f t="shared" si="221"/>
        <v>0.99932509125736302</v>
      </c>
      <c r="AJ325" s="14">
        <f t="shared" si="222"/>
        <v>1.8511849604171255</v>
      </c>
    </row>
    <row r="326" spans="1:36">
      <c r="A326" s="4" t="s">
        <v>363</v>
      </c>
      <c r="B326" s="14">
        <v>210</v>
      </c>
      <c r="C326" s="14">
        <v>2.5</v>
      </c>
      <c r="D326">
        <v>237.2</v>
      </c>
      <c r="E326">
        <v>200</v>
      </c>
      <c r="F326">
        <v>26.56</v>
      </c>
      <c r="G326" s="1">
        <f t="shared" si="211"/>
        <v>31.914996487206718</v>
      </c>
      <c r="H326">
        <v>1670</v>
      </c>
      <c r="I326" s="1">
        <f t="shared" si="212"/>
        <v>7.9523809523809526</v>
      </c>
      <c r="J326" s="15">
        <f t="shared" si="213"/>
        <v>0.32429832495591404</v>
      </c>
      <c r="K326" s="29">
        <f t="shared" si="203"/>
        <v>84</v>
      </c>
      <c r="L326" s="68">
        <f t="shared" si="204"/>
        <v>0.94207092198581555</v>
      </c>
      <c r="M326">
        <v>1323</v>
      </c>
      <c r="N326" s="3">
        <f t="shared" si="207"/>
        <v>1132</v>
      </c>
      <c r="O326" s="3">
        <f t="shared" si="208"/>
        <v>1318</v>
      </c>
      <c r="P326" s="28">
        <f t="shared" si="205"/>
        <v>1263.2139856562073</v>
      </c>
      <c r="Q326" s="16">
        <f t="shared" si="209"/>
        <v>1293.9037606414961</v>
      </c>
      <c r="R326" s="16">
        <f t="shared" si="210"/>
        <v>1257.3476955993051</v>
      </c>
      <c r="S326" s="14">
        <f t="shared" si="214"/>
        <v>1.0522149160733159</v>
      </c>
      <c r="T326" s="72">
        <f t="shared" si="206"/>
        <v>0.30601713283104554</v>
      </c>
      <c r="AC326" s="16">
        <f t="shared" si="215"/>
        <v>1263.2139856562076</v>
      </c>
      <c r="AD326" s="3">
        <f t="shared" si="216"/>
        <v>0.32332360704463942</v>
      </c>
      <c r="AE326" s="3">
        <f t="shared" si="217"/>
        <v>0.69566190250422988</v>
      </c>
      <c r="AF326" s="3">
        <f t="shared" si="218"/>
        <v>0.91166180352231974</v>
      </c>
      <c r="AG326" s="3">
        <f t="shared" si="219"/>
        <v>0.69566190250422988</v>
      </c>
      <c r="AH326" s="3">
        <f t="shared" si="220"/>
        <v>0.91166180352231974</v>
      </c>
      <c r="AI326" s="15">
        <f t="shared" si="221"/>
        <v>0.97174746209558338</v>
      </c>
      <c r="AJ326" s="14">
        <f t="shared" si="222"/>
        <v>0.69566190250422988</v>
      </c>
    </row>
    <row r="327" spans="1:36">
      <c r="A327" s="4"/>
      <c r="B327" s="14"/>
      <c r="C327" s="14"/>
      <c r="G327" s="1"/>
      <c r="I327" s="1"/>
      <c r="J327" s="15"/>
      <c r="K327" s="29"/>
      <c r="L327" s="68"/>
      <c r="N327" s="3"/>
      <c r="O327" s="3"/>
      <c r="P327" s="28"/>
      <c r="Q327" s="16"/>
      <c r="R327" s="16"/>
      <c r="S327" s="14"/>
      <c r="T327" s="72"/>
      <c r="AC327" s="16"/>
      <c r="AD327" s="3"/>
      <c r="AE327" s="3"/>
      <c r="AF327" s="3"/>
      <c r="AG327" s="3"/>
      <c r="AH327" s="3"/>
      <c r="AI327" s="15"/>
      <c r="AJ327" s="14"/>
    </row>
    <row r="328" spans="1:36">
      <c r="A328" s="73" t="s">
        <v>364</v>
      </c>
      <c r="B328" s="40">
        <v>1995</v>
      </c>
      <c r="C328" s="52" t="s">
        <v>365</v>
      </c>
      <c r="E328" s="25" t="s">
        <v>98</v>
      </c>
      <c r="G328" s="32" t="s">
        <v>98</v>
      </c>
      <c r="I328" s="1"/>
      <c r="J328" s="15"/>
      <c r="K328" s="29"/>
      <c r="L328" s="68"/>
      <c r="N328" s="3"/>
      <c r="O328" s="3"/>
      <c r="P328" s="28"/>
      <c r="Q328" s="16"/>
      <c r="R328" s="16"/>
      <c r="S328" s="14"/>
      <c r="T328" s="72"/>
      <c r="AC328" s="16"/>
      <c r="AD328" s="3"/>
      <c r="AE328" s="3"/>
      <c r="AF328" s="3"/>
      <c r="AG328" s="3"/>
      <c r="AH328" s="3"/>
      <c r="AI328" s="15"/>
      <c r="AJ328" s="14"/>
    </row>
    <row r="329" spans="1:36">
      <c r="A329" s="4" t="s">
        <v>366</v>
      </c>
      <c r="B329" s="14">
        <v>165.2</v>
      </c>
      <c r="C329" s="14">
        <v>4.17</v>
      </c>
      <c r="D329">
        <v>358.7</v>
      </c>
      <c r="E329">
        <v>200</v>
      </c>
      <c r="F329">
        <v>40.9</v>
      </c>
      <c r="G329" s="1">
        <f>22*((F329+8)/10)^0.3</f>
        <v>35.417290900407103</v>
      </c>
      <c r="H329">
        <v>1322</v>
      </c>
      <c r="I329" s="1">
        <f>(H329/B329)</f>
        <v>8.0024213075060544</v>
      </c>
      <c r="J329" s="15">
        <f>SQRT((64*AC329*H329*H329)/(PI()^3*((B329^4-(B329-2*C329)^4)*E329+(B329-2*C329)^4*G329*0.8/1.35)))</f>
        <v>0.37082778029619645</v>
      </c>
      <c r="K329" s="29">
        <f t="shared" si="203"/>
        <v>39.616306954436446</v>
      </c>
      <c r="L329" s="68">
        <f t="shared" si="204"/>
        <v>0.67188507350148241</v>
      </c>
      <c r="M329">
        <v>1445</v>
      </c>
      <c r="N329" s="3">
        <f>ROUND((0.85*F329*(B329-2*C329)^2+D329*(B329*B329-(B329-2*C329)^2))*PI()/4000,0)</f>
        <v>1429</v>
      </c>
      <c r="O329" s="3">
        <f>ROUND((0.85*F329+6*C329*D329/(B329-2*C329))*PI()*(B329-2*C329)^2/4000,0)</f>
        <v>1777</v>
      </c>
      <c r="P329" s="28">
        <f t="shared" si="205"/>
        <v>1547.0836695774519</v>
      </c>
      <c r="Q329" s="16">
        <f>0.00025*PI()*((B329*B329-(B329-2*C329)^2)*D329*AH329+F329*(B329-2*C329)^2*(1+AG329*C329*D329/(B329*F329)))</f>
        <v>1564.7218749879025</v>
      </c>
      <c r="R329" s="16">
        <f>AI329*Q329</f>
        <v>1502.6158646674749</v>
      </c>
      <c r="S329" s="14">
        <f>M329/R329</f>
        <v>0.96165629152316645</v>
      </c>
      <c r="T329" s="72">
        <f t="shared" si="206"/>
        <v>0.48911422691251333</v>
      </c>
      <c r="AC329" s="16">
        <f>0.00025*PI()*((B329*B329-(B329-2*C329)^2)*D329+F329*(B329-2*C329)^2)</f>
        <v>1547.0836695774519</v>
      </c>
      <c r="AD329" s="3">
        <f>SQRT((64*AC329*H329*H329)/(PI()^3*((B329^4-(B329-2*C329)^4)*E329+(B329-2*C329)^4*G329*0.6)))</f>
        <v>0.37010428169065895</v>
      </c>
      <c r="AE329" s="3">
        <f>IF(AD329&gt;0.5,0,AJ329)</f>
        <v>0.38168283726070618</v>
      </c>
      <c r="AF329" s="3">
        <f>IF((0.25*(3+2*AD329))&gt;1,1,(0.25*(3+2*AD329)))</f>
        <v>0.9350521408453295</v>
      </c>
      <c r="AG329" s="3">
        <f t="shared" ref="AG329:AH333" si="223">AE329</f>
        <v>0.38168283726070618</v>
      </c>
      <c r="AH329" s="3">
        <f t="shared" si="223"/>
        <v>0.9350521408453295</v>
      </c>
      <c r="AI329" s="15">
        <f>IF(J329&lt;0.2,1,1/(0.5*(1+0.21*(J329-0.2)+J329*J329)+SQRT((0.5*(1+0.21*(J329-0.2)+J329*J329))^2-J329*J329)))</f>
        <v>0.960308594573136</v>
      </c>
      <c r="AJ329" s="14">
        <f>IF((4.9-18.5*AD329+17*AD329*AD329)&lt;0,0,(4.9-18.5*AD329+17*AD329*AD329))</f>
        <v>0.38168283726070618</v>
      </c>
    </row>
    <row r="330" spans="1:36">
      <c r="A330" s="4" t="s">
        <v>367</v>
      </c>
      <c r="B330" s="14">
        <v>165.2</v>
      </c>
      <c r="C330" s="14">
        <v>4.17</v>
      </c>
      <c r="D330">
        <v>358.7</v>
      </c>
      <c r="E330">
        <v>200</v>
      </c>
      <c r="F330">
        <v>40.9</v>
      </c>
      <c r="G330" s="1">
        <f>22*((F330+8)/10)^0.3</f>
        <v>35.417290900407103</v>
      </c>
      <c r="H330">
        <v>1982</v>
      </c>
      <c r="I330" s="1">
        <f>(H330/B330)</f>
        <v>11.997578692493947</v>
      </c>
      <c r="J330" s="15">
        <f>SQRT((64*AC330*H330*H330)/(PI()^3*((B330^4-(B330-2*C330)^4)*E330+(B330-2*C330)^4*G330*0.8/1.35)))</f>
        <v>0.55596116531547757</v>
      </c>
      <c r="K330" s="29">
        <f t="shared" si="203"/>
        <v>39.616306954436446</v>
      </c>
      <c r="L330" s="68">
        <f t="shared" si="204"/>
        <v>0.67188507350148241</v>
      </c>
      <c r="M330">
        <v>1305</v>
      </c>
      <c r="N330" s="3">
        <f>ROUND((0.85*F330*(B330-2*C330)^2+D330*(B330*B330-(B330-2*C330)^2))*PI()/4000,0)</f>
        <v>1429</v>
      </c>
      <c r="O330" s="3">
        <f>ROUND((0.85*F330+6*C330*D330/(B330-2*C330))*PI()*(B330-2*C330)^2/4000,0)</f>
        <v>1777</v>
      </c>
      <c r="P330" s="28">
        <f t="shared" si="205"/>
        <v>1547.0836695774519</v>
      </c>
      <c r="Q330" s="16">
        <f>0.00025*PI()*((B330*B330-(B330-2*C330)^2)*D330*AH330+F330*(B330-2*C330)^2*(1+AG330*C330*D330/(B330*F330)))</f>
        <v>1547.0836695774519</v>
      </c>
      <c r="R330" s="16">
        <f>AI330*Q330</f>
        <v>1401.5662476476064</v>
      </c>
      <c r="S330" s="14">
        <f>M330/R330</f>
        <v>0.93110118925189334</v>
      </c>
      <c r="T330" s="72">
        <f t="shared" si="206"/>
        <v>0.48911422691251333</v>
      </c>
      <c r="AC330" s="16">
        <f>0.00025*PI()*((B330*B330-(B330-2*C330)^2)*D330+F330*(B330-2*C330)^2)</f>
        <v>1547.0836695774519</v>
      </c>
      <c r="AD330" s="3">
        <f>SQRT((64*AC330*H330*H330)/(PI()^3*((B330^4-(B330-2*C330)^4)*E330+(B330-2*C330)^4*G330*0.6)))</f>
        <v>0.55487646468296981</v>
      </c>
      <c r="AE330" s="3">
        <f>IF(AD330&gt;0.5,0,AJ330)</f>
        <v>0</v>
      </c>
      <c r="AF330" s="3">
        <f>IF((0.25*(3+2*AD330))&gt;1,1,(0.25*(3+2*AD330)))</f>
        <v>1</v>
      </c>
      <c r="AG330" s="3">
        <f t="shared" si="223"/>
        <v>0</v>
      </c>
      <c r="AH330" s="3">
        <f t="shared" si="223"/>
        <v>1</v>
      </c>
      <c r="AI330" s="15">
        <f>IF(J330&lt;0.2,1,1/(0.5*(1+0.21*(J330-0.2)+J330*J330)+SQRT((0.5*(1+0.21*(J330-0.2)+J330*J330))^2-J330*J330)))</f>
        <v>0.90594081962639417</v>
      </c>
      <c r="AJ330" s="14">
        <f>IF((4.9-18.5*AD330+17*AD330*AD330)&lt;0,0,(4.9-18.5*AD330+17*AD330*AD330))</f>
        <v>0</v>
      </c>
    </row>
    <row r="331" spans="1:36">
      <c r="A331" s="4" t="s">
        <v>368</v>
      </c>
      <c r="B331" s="14">
        <v>165.2</v>
      </c>
      <c r="C331" s="14">
        <v>4.17</v>
      </c>
      <c r="D331">
        <v>358.7</v>
      </c>
      <c r="E331">
        <v>200</v>
      </c>
      <c r="F331">
        <v>40.9</v>
      </c>
      <c r="G331" s="1">
        <f>22*((F331+8)/10)^0.3</f>
        <v>35.417290900407103</v>
      </c>
      <c r="H331">
        <v>2974</v>
      </c>
      <c r="I331" s="1">
        <f>(H331/B331)</f>
        <v>18.002421307506054</v>
      </c>
      <c r="J331" s="15">
        <f>SQRT((64*AC331*H331*H331)/(PI()^3*((B331^4-(B331-2*C331)^4)*E331+(B331-2*C331)^4*G331*0.8/1.35)))</f>
        <v>0.83422225310203346</v>
      </c>
      <c r="K331" s="29">
        <f t="shared" ref="K331:K394" si="224">B331/C331</f>
        <v>39.616306954436446</v>
      </c>
      <c r="L331" s="68">
        <f t="shared" ref="L331:L394" si="225">K331/(90*235/D331)</f>
        <v>0.67188507350148241</v>
      </c>
      <c r="M331">
        <v>1180</v>
      </c>
      <c r="N331" s="3">
        <f>ROUND((0.85*F331*(B331-2*C331)^2+D331*(B331*B331-(B331-2*C331)^2))*PI()/4000,0)</f>
        <v>1429</v>
      </c>
      <c r="O331" s="3">
        <f>ROUND((0.85*F331+6*C331*D331/(B331-2*C331))*PI()*(B331-2*C331)^2/4000,0)</f>
        <v>1777</v>
      </c>
      <c r="P331" s="28">
        <f t="shared" ref="P331:P394" si="226">PI()*((B331*B331-(B331-2*C331)^2)*D331+(B331-2*C331)^2*F331)/4000</f>
        <v>1547.0836695774519</v>
      </c>
      <c r="Q331" s="16">
        <f>0.00025*PI()*((B331*B331-(B331-2*C331)^2)*D331*AH331+F331*(B331-2*C331)^2*(1+AG331*C331*D331/(B331*F331)))</f>
        <v>1547.0836695774519</v>
      </c>
      <c r="R331" s="16">
        <f>AI331*Q331</f>
        <v>1199.8728805863643</v>
      </c>
      <c r="S331" s="14">
        <f>M331/R331</f>
        <v>0.98343751166652527</v>
      </c>
      <c r="T331" s="72">
        <f t="shared" ref="T331:T394" si="227">(PI()*(B331-C331)*C331*D331)/(1000*P331)</f>
        <v>0.48911422691251333</v>
      </c>
      <c r="AC331" s="16">
        <f>0.00025*PI()*((B331*B331-(B331-2*C331)^2)*D331+F331*(B331-2*C331)^2)</f>
        <v>1547.0836695774519</v>
      </c>
      <c r="AD331" s="3">
        <f>SQRT((64*AC331*H331*H331)/(PI()^3*((B331^4-(B331-2*C331)^4)*E331+(B331-2*C331)^4*G331*0.6)))</f>
        <v>0.83259465487747331</v>
      </c>
      <c r="AE331" s="3">
        <f>IF(AD331&gt;0.5,0,AJ331)</f>
        <v>0</v>
      </c>
      <c r="AF331" s="3">
        <f>IF((0.25*(3+2*AD331))&gt;1,1,(0.25*(3+2*AD331)))</f>
        <v>1</v>
      </c>
      <c r="AG331" s="3">
        <f t="shared" si="223"/>
        <v>0</v>
      </c>
      <c r="AH331" s="3">
        <f t="shared" si="223"/>
        <v>1</v>
      </c>
      <c r="AI331" s="15">
        <f>IF(J331&lt;0.2,1,1/(0.5*(1+0.21*(J331-0.2)+J331*J331)+SQRT((0.5*(1+0.21*(J331-0.2)+J331*J331))^2-J331*J331)))</f>
        <v>0.7755707749885824</v>
      </c>
      <c r="AJ331" s="14">
        <f>IF((4.9-18.5*AD331+17*AD331*AD331)&lt;0,0,(4.9-18.5*AD331+17*AD331*AD331))</f>
        <v>1.2816344933859067</v>
      </c>
    </row>
    <row r="332" spans="1:36">
      <c r="A332" s="4" t="s">
        <v>369</v>
      </c>
      <c r="B332" s="14">
        <v>165.2</v>
      </c>
      <c r="C332" s="14">
        <v>4.17</v>
      </c>
      <c r="D332">
        <v>358.7</v>
      </c>
      <c r="E332">
        <v>200</v>
      </c>
      <c r="F332">
        <v>40.9</v>
      </c>
      <c r="G332" s="1">
        <f>22*((F332+8)/10)^0.3</f>
        <v>35.417290900407103</v>
      </c>
      <c r="H332">
        <v>3965</v>
      </c>
      <c r="I332" s="1">
        <f>(H332/B332)</f>
        <v>24.001210653753027</v>
      </c>
      <c r="J332" s="15">
        <f>SQRT((64*AC332*H332*H332)/(PI()^3*((B332^4-(B332-2*C332)^4)*E332+(B332-2*C332)^4*G332*0.8/1.35)))</f>
        <v>1.1122028357597722</v>
      </c>
      <c r="K332" s="29">
        <f t="shared" si="224"/>
        <v>39.616306954436446</v>
      </c>
      <c r="L332" s="68">
        <f t="shared" si="225"/>
        <v>0.67188507350148241</v>
      </c>
      <c r="M332">
        <v>956</v>
      </c>
      <c r="N332" s="3">
        <f>ROUND((0.85*F332*(B332-2*C332)^2+D332*(B332*B332-(B332-2*C332)^2))*PI()/4000,0)</f>
        <v>1429</v>
      </c>
      <c r="O332" s="3">
        <f>ROUND((0.85*F332+6*C332*D332/(B332-2*C332))*PI()*(B332-2*C332)^2/4000,0)</f>
        <v>1777</v>
      </c>
      <c r="P332" s="28">
        <f t="shared" si="226"/>
        <v>1547.0836695774519</v>
      </c>
      <c r="Q332" s="16">
        <f>0.00025*PI()*((B332*B332-(B332-2*C332)^2)*D332*AH332+F332*(B332-2*C332)^2*(1+AG332*C332*D332/(B332*F332)))</f>
        <v>1547.0836695774519</v>
      </c>
      <c r="R332" s="16">
        <f>AI332*Q332</f>
        <v>909.19561746844795</v>
      </c>
      <c r="S332" s="14">
        <f>M332/R332</f>
        <v>1.0514788914863817</v>
      </c>
      <c r="T332" s="72">
        <f t="shared" si="227"/>
        <v>0.48911422691251333</v>
      </c>
      <c r="AC332" s="16">
        <f>0.00025*PI()*((B332*B332-(B332-2*C332)^2)*D332+F332*(B332-2*C332)^2)</f>
        <v>1547.0836695774519</v>
      </c>
      <c r="AD332" s="3">
        <f>SQRT((64*AC332*H332*H332)/(PI()^3*((B332^4-(B332-2*C332)^4)*E332+(B332-2*C332)^4*G332*0.6)))</f>
        <v>1.1100328872189582</v>
      </c>
      <c r="AE332" s="3">
        <f>IF(AD332&gt;0.5,0,AJ332)</f>
        <v>0</v>
      </c>
      <c r="AF332" s="3">
        <f>IF((0.25*(3+2*AD332))&gt;1,1,(0.25*(3+2*AD332)))</f>
        <v>1</v>
      </c>
      <c r="AG332" s="3">
        <f t="shared" si="223"/>
        <v>0</v>
      </c>
      <c r="AH332" s="3">
        <f t="shared" si="223"/>
        <v>1</v>
      </c>
      <c r="AI332" s="15">
        <f>IF(J332&lt;0.2,1,1/(0.5*(1+0.21*(J332-0.2)+J332*J332)+SQRT((0.5*(1+0.21*(J332-0.2)+J332*J332))^2-J332*J332)))</f>
        <v>0.58768354637003728</v>
      </c>
      <c r="AJ332" s="14">
        <f>IF((4.9-18.5*AD332+17*AD332*AD332)&lt;0,0,(4.9-18.5*AD332+17*AD332*AD332))</f>
        <v>5.3113327684794296</v>
      </c>
    </row>
    <row r="333" spans="1:36">
      <c r="A333" s="4" t="s">
        <v>370</v>
      </c>
      <c r="B333" s="14">
        <v>165.2</v>
      </c>
      <c r="C333" s="14">
        <v>4.17</v>
      </c>
      <c r="D333">
        <v>358.7</v>
      </c>
      <c r="E333">
        <v>200</v>
      </c>
      <c r="F333">
        <v>40.9</v>
      </c>
      <c r="G333" s="1">
        <f>22*((F333+8)/10)^0.3</f>
        <v>35.417290900407103</v>
      </c>
      <c r="H333">
        <v>4956</v>
      </c>
      <c r="I333" s="1">
        <f>(H333/B333)</f>
        <v>30.000000000000004</v>
      </c>
      <c r="J333" s="64">
        <f>SQRT((64*AC333*H333*H333)/(PI()^3*((B333^4-(B333-2*C333)^4)*E333+(B333-2*C333)^4*G333*0.8/1.35)))</f>
        <v>1.3901834184175113</v>
      </c>
      <c r="K333" s="29">
        <f t="shared" si="224"/>
        <v>39.616306954436446</v>
      </c>
      <c r="L333" s="68">
        <f t="shared" si="225"/>
        <v>0.67188507350148241</v>
      </c>
      <c r="M333">
        <v>800</v>
      </c>
      <c r="N333" s="3">
        <f>ROUND((0.85*F333*(B333-2*C333)^2+D333*(B333*B333-(B333-2*C333)^2))*PI()/4000,0)</f>
        <v>1429</v>
      </c>
      <c r="O333" s="3">
        <f>ROUND((0.85*F333+6*C333*D333/(B333-2*C333))*PI()*(B333-2*C333)^2/4000,0)</f>
        <v>1777</v>
      </c>
      <c r="P333" s="28">
        <f t="shared" si="226"/>
        <v>1547.0836695774519</v>
      </c>
      <c r="Q333" s="16">
        <f>0.00025*PI()*((B333*B333-(B333-2*C333)^2)*D333*AH333+F333*(B333-2*C333)^2*(1+AG333*C333*D333/(B333*F333)))</f>
        <v>1547.0836695774519</v>
      </c>
      <c r="R333" s="16">
        <f>AI333*Q333</f>
        <v>653.99862894532669</v>
      </c>
      <c r="S333" s="14">
        <f>M333/R333</f>
        <v>1.2232441546400838</v>
      </c>
      <c r="T333" s="72">
        <f t="shared" si="227"/>
        <v>0.48911422691251333</v>
      </c>
      <c r="AC333" s="16">
        <f>0.00025*PI()*((B333*B333-(B333-2*C333)^2)*D333+F333*(B333-2*C333)^2)</f>
        <v>1547.0836695774519</v>
      </c>
      <c r="AD333" s="3">
        <f>SQRT((64*AC333*H333*H333)/(PI()^3*((B333^4-(B333-2*C333)^4)*E333+(B333-2*C333)^4*G333*0.6)))</f>
        <v>1.3874711195604432</v>
      </c>
      <c r="AE333" s="3">
        <f>IF(AD333&gt;0.5,0,AJ333)</f>
        <v>0</v>
      </c>
      <c r="AF333" s="3">
        <f>IF((0.25*(3+2*AD333))&gt;1,1,(0.25*(3+2*AD333)))</f>
        <v>1</v>
      </c>
      <c r="AG333" s="3">
        <f t="shared" si="223"/>
        <v>0</v>
      </c>
      <c r="AH333" s="3">
        <f t="shared" si="223"/>
        <v>1</v>
      </c>
      <c r="AI333" s="15">
        <f>IF(J333&lt;0.2,1,1/(0.5*(1+0.21*(J333-0.2)+J333*J333)+SQRT((0.5*(1+0.21*(J333-0.2)+J333*J333))^2-J333*J333)))</f>
        <v>0.4227299672317984</v>
      </c>
      <c r="AJ333" s="14">
        <f>IF((4.9-18.5*AD333+17*AD333*AD333)&lt;0,0,(4.9-18.5*AD333+17*AD333*AD333))</f>
        <v>11.958078117575063</v>
      </c>
    </row>
    <row r="334" spans="1:36">
      <c r="I334" s="1"/>
      <c r="J334" s="15"/>
      <c r="K334" s="29"/>
      <c r="L334" s="68"/>
      <c r="N334" s="3"/>
      <c r="O334" s="3"/>
      <c r="P334" s="28"/>
      <c r="Q334" s="16"/>
      <c r="R334" s="16"/>
      <c r="S334" s="14"/>
      <c r="T334" s="72"/>
      <c r="AC334" s="16"/>
      <c r="AD334" s="3"/>
      <c r="AE334" s="3"/>
      <c r="AF334" s="3"/>
      <c r="AG334" s="3"/>
      <c r="AH334" s="3"/>
      <c r="AI334" s="15"/>
      <c r="AJ334" s="14"/>
    </row>
    <row r="335" spans="1:36">
      <c r="A335" s="20" t="s">
        <v>371</v>
      </c>
      <c r="B335" s="25">
        <v>2004</v>
      </c>
      <c r="C335" s="53" t="s">
        <v>372</v>
      </c>
      <c r="D335" t="s">
        <v>373</v>
      </c>
      <c r="E335" t="s">
        <v>374</v>
      </c>
      <c r="F335" t="s">
        <v>375</v>
      </c>
      <c r="G335" s="25" t="s">
        <v>98</v>
      </c>
      <c r="I335" s="1"/>
      <c r="J335" s="15"/>
      <c r="K335" s="29"/>
      <c r="L335" s="68"/>
      <c r="N335" s="3"/>
      <c r="O335" s="3"/>
      <c r="P335" s="28"/>
      <c r="Q335" s="16"/>
      <c r="R335" s="16"/>
      <c r="S335" s="14"/>
      <c r="T335" s="72"/>
      <c r="AC335" s="16"/>
      <c r="AD335" s="3"/>
      <c r="AE335" s="3"/>
      <c r="AF335" s="3"/>
      <c r="AG335" s="3"/>
      <c r="AH335" s="3"/>
      <c r="AI335" s="15"/>
      <c r="AJ335" s="14"/>
    </row>
    <row r="336" spans="1:36">
      <c r="A336" s="4" t="s">
        <v>376</v>
      </c>
      <c r="B336" s="14">
        <v>165</v>
      </c>
      <c r="C336" s="14">
        <v>4.7</v>
      </c>
      <c r="D336">
        <v>355</v>
      </c>
      <c r="E336">
        <v>227</v>
      </c>
      <c r="F336">
        <v>33.4</v>
      </c>
      <c r="G336" s="1">
        <f t="shared" ref="G336:G350" si="228">22*((F336+8)/10)^0.3</f>
        <v>33.691688999220851</v>
      </c>
      <c r="H336">
        <v>2475</v>
      </c>
      <c r="I336" s="1">
        <f t="shared" ref="I336:I350" si="229">(H336/B336)</f>
        <v>15</v>
      </c>
      <c r="J336" s="15">
        <f t="shared" ref="J336:J350" si="230">SQRT((64*AC336*H336*H336)/(PI()^3*((B336^4-(B336-2*C336)^4)*E336+(B336-2*C336)^4*G336*0.8/1.35)))</f>
        <v>0.63073440233335376</v>
      </c>
      <c r="K336" s="29">
        <f t="shared" si="224"/>
        <v>35.106382978723403</v>
      </c>
      <c r="L336" s="68">
        <f t="shared" si="225"/>
        <v>0.58925607363814692</v>
      </c>
      <c r="M336">
        <v>1058</v>
      </c>
      <c r="N336" s="3">
        <f t="shared" ref="N336:N350" si="231">ROUND((0.85*F336*(B336-2*C336)^2+D336*(B336*B336-(B336-2*C336)^2))*PI()/4000,0)</f>
        <v>1380</v>
      </c>
      <c r="O336" s="3">
        <f t="shared" ref="O336:O350" si="232">ROUND((0.85*F336+6*C336*D336/(B336-2*C336))*PI()*(B336-2*C336)^2/4000,0)</f>
        <v>1763</v>
      </c>
      <c r="P336" s="28">
        <f t="shared" si="226"/>
        <v>1475.3717254287246</v>
      </c>
      <c r="Q336" s="16">
        <f t="shared" ref="Q336:Q350" si="233">0.00025*PI()*((B336*B336-(B336-2*C336)^2)*D336*AH336+F336*(B336-2*C336)^2*(1+AG336*C336*D336/(B336*F336)))</f>
        <v>1475.3717254287249</v>
      </c>
      <c r="R336" s="16">
        <f t="shared" ref="R336:R350" si="234">AI336*Q336</f>
        <v>1295.3159809782389</v>
      </c>
      <c r="S336" s="14">
        <f t="shared" ref="S336:S350" si="235">M336/R336</f>
        <v>0.81678911982617941</v>
      </c>
      <c r="T336" s="72">
        <f t="shared" si="227"/>
        <v>0.5695189114193705</v>
      </c>
      <c r="AC336" s="16">
        <f t="shared" ref="AC336:AC350" si="236">0.00025*PI()*((B336*B336-(B336-2*C336)^2)*D336+F336*(B336-2*C336)^2)</f>
        <v>1475.3717254287249</v>
      </c>
      <c r="AD336" s="3">
        <f t="shared" ref="AD336:AD350" si="237">SQRT((64*AC336*H336*H336)/(PI()^3*((B336^4-(B336-2*C336)^4)*E336+(B336-2*C336)^4*G336*0.6)))</f>
        <v>0.62975279008466711</v>
      </c>
      <c r="AE336" s="3">
        <f t="shared" ref="AE336:AE350" si="238">IF(AD336&gt;0.5,0,AJ336)</f>
        <v>0</v>
      </c>
      <c r="AF336" s="3">
        <f t="shared" ref="AF336:AF350" si="239">IF((0.25*(3+2*AD336))&gt;1,1,(0.25*(3+2*AD336)))</f>
        <v>1</v>
      </c>
      <c r="AG336" s="3">
        <f t="shared" ref="AG336:AG350" si="240">AE336</f>
        <v>0</v>
      </c>
      <c r="AH336" s="3">
        <f t="shared" ref="AH336:AH350" si="241">AF336</f>
        <v>1</v>
      </c>
      <c r="AI336" s="15">
        <f t="shared" ref="AI336:AI350" si="242">IF(J336&lt;0.2,1,1/(0.5*(1+0.21*(J336-0.2)+J336*J336)+SQRT((0.5*(1+0.21*(J336-0.2)+J336*J336))^2-J336*J336)))</f>
        <v>0.87795906526664391</v>
      </c>
      <c r="AJ336" s="14">
        <f t="shared" ref="AJ336:AJ350" si="243">IF((4.9-18.5*AD336+17*AD336*AD336)&lt;0,0,(4.9-18.5*AD336+17*AD336*AD336))</f>
        <v>0</v>
      </c>
    </row>
    <row r="337" spans="1:36">
      <c r="A337" s="4" t="s">
        <v>377</v>
      </c>
      <c r="B337" s="14">
        <v>165</v>
      </c>
      <c r="C337" s="14">
        <v>4.7</v>
      </c>
      <c r="D337">
        <v>355</v>
      </c>
      <c r="E337">
        <v>227</v>
      </c>
      <c r="F337">
        <v>33.4</v>
      </c>
      <c r="G337" s="1">
        <f t="shared" si="228"/>
        <v>33.691688999220851</v>
      </c>
      <c r="H337">
        <v>2476</v>
      </c>
      <c r="I337" s="1">
        <f t="shared" si="229"/>
        <v>15.006060606060606</v>
      </c>
      <c r="J337" s="15">
        <f t="shared" si="230"/>
        <v>0.63098924451611471</v>
      </c>
      <c r="K337" s="29">
        <f t="shared" si="224"/>
        <v>35.106382978723403</v>
      </c>
      <c r="L337" s="68">
        <f t="shared" si="225"/>
        <v>0.58925607363814692</v>
      </c>
      <c r="M337">
        <v>1037</v>
      </c>
      <c r="N337" s="3">
        <f t="shared" si="231"/>
        <v>1380</v>
      </c>
      <c r="O337" s="3">
        <f t="shared" si="232"/>
        <v>1763</v>
      </c>
      <c r="P337" s="28">
        <f t="shared" si="226"/>
        <v>1475.3717254287246</v>
      </c>
      <c r="Q337" s="16">
        <f t="shared" si="233"/>
        <v>1475.3717254287249</v>
      </c>
      <c r="R337" s="16">
        <f t="shared" si="234"/>
        <v>1295.1638107623785</v>
      </c>
      <c r="S337" s="14">
        <f t="shared" si="235"/>
        <v>0.80067092006654028</v>
      </c>
      <c r="T337" s="72">
        <f t="shared" si="227"/>
        <v>0.5695189114193705</v>
      </c>
      <c r="AC337" s="16">
        <f t="shared" si="236"/>
        <v>1475.3717254287249</v>
      </c>
      <c r="AD337" s="3">
        <f t="shared" si="237"/>
        <v>0.63000723565641858</v>
      </c>
      <c r="AE337" s="3">
        <f t="shared" si="238"/>
        <v>0</v>
      </c>
      <c r="AF337" s="3">
        <f t="shared" si="239"/>
        <v>1</v>
      </c>
      <c r="AG337" s="3">
        <f t="shared" si="240"/>
        <v>0</v>
      </c>
      <c r="AH337" s="3">
        <f t="shared" si="241"/>
        <v>1</v>
      </c>
      <c r="AI337" s="15">
        <f t="shared" si="242"/>
        <v>0.87785592501172527</v>
      </c>
      <c r="AJ337" s="14">
        <f t="shared" si="243"/>
        <v>0</v>
      </c>
    </row>
    <row r="338" spans="1:36">
      <c r="A338" s="4" t="s">
        <v>378</v>
      </c>
      <c r="B338" s="14">
        <v>165</v>
      </c>
      <c r="C338" s="14">
        <v>4.7</v>
      </c>
      <c r="D338">
        <v>355</v>
      </c>
      <c r="E338">
        <v>227</v>
      </c>
      <c r="F338">
        <v>10</v>
      </c>
      <c r="G338" s="1">
        <f t="shared" si="228"/>
        <v>26.242453259554683</v>
      </c>
      <c r="H338">
        <v>2477</v>
      </c>
      <c r="I338" s="1">
        <f t="shared" si="229"/>
        <v>15.012121212121212</v>
      </c>
      <c r="J338" s="15">
        <f t="shared" si="230"/>
        <v>0.54272225790679762</v>
      </c>
      <c r="K338" s="29">
        <f t="shared" si="224"/>
        <v>35.106382978723403</v>
      </c>
      <c r="L338" s="68">
        <f t="shared" si="225"/>
        <v>0.58925607363814692</v>
      </c>
      <c r="M338">
        <v>800</v>
      </c>
      <c r="N338" s="3">
        <f t="shared" si="231"/>
        <v>1002</v>
      </c>
      <c r="O338" s="3">
        <f t="shared" si="232"/>
        <v>1385</v>
      </c>
      <c r="P338" s="28">
        <f t="shared" si="226"/>
        <v>1030.4076757786308</v>
      </c>
      <c r="Q338" s="16">
        <f t="shared" si="233"/>
        <v>1030.4076757786311</v>
      </c>
      <c r="R338" s="16">
        <f t="shared" si="234"/>
        <v>938.14546782220759</v>
      </c>
      <c r="S338" s="14">
        <f t="shared" si="235"/>
        <v>0.85274621840587717</v>
      </c>
      <c r="T338" s="72">
        <f t="shared" si="227"/>
        <v>0.8154559780138928</v>
      </c>
      <c r="AC338" s="16">
        <f t="shared" si="236"/>
        <v>1030.4076757786311</v>
      </c>
      <c r="AD338" s="3">
        <f t="shared" si="237"/>
        <v>0.54202565751886078</v>
      </c>
      <c r="AE338" s="3">
        <f t="shared" si="238"/>
        <v>0</v>
      </c>
      <c r="AF338" s="3">
        <f t="shared" si="239"/>
        <v>1</v>
      </c>
      <c r="AG338" s="3">
        <f t="shared" si="240"/>
        <v>0</v>
      </c>
      <c r="AH338" s="3">
        <f t="shared" si="241"/>
        <v>1</v>
      </c>
      <c r="AI338" s="15">
        <f t="shared" si="242"/>
        <v>0.91046048071535834</v>
      </c>
      <c r="AJ338" s="14">
        <f t="shared" si="243"/>
        <v>0</v>
      </c>
    </row>
    <row r="339" spans="1:36">
      <c r="A339" s="4" t="s">
        <v>379</v>
      </c>
      <c r="B339" s="14">
        <v>165</v>
      </c>
      <c r="C339" s="14">
        <v>4.7</v>
      </c>
      <c r="D339">
        <v>355</v>
      </c>
      <c r="E339">
        <v>227</v>
      </c>
      <c r="F339">
        <v>10</v>
      </c>
      <c r="G339" s="1">
        <f t="shared" si="228"/>
        <v>26.242453259554683</v>
      </c>
      <c r="H339">
        <v>2478</v>
      </c>
      <c r="I339" s="1">
        <f t="shared" si="229"/>
        <v>15.018181818181818</v>
      </c>
      <c r="J339" s="15">
        <f t="shared" si="230"/>
        <v>0.54294136257288828</v>
      </c>
      <c r="K339" s="29">
        <f t="shared" si="224"/>
        <v>35.106382978723403</v>
      </c>
      <c r="L339" s="68">
        <f t="shared" si="225"/>
        <v>0.58925607363814692</v>
      </c>
      <c r="M339">
        <v>834</v>
      </c>
      <c r="N339" s="3">
        <f t="shared" si="231"/>
        <v>1002</v>
      </c>
      <c r="O339" s="3">
        <f t="shared" si="232"/>
        <v>1385</v>
      </c>
      <c r="P339" s="28">
        <f t="shared" si="226"/>
        <v>1030.4076757786308</v>
      </c>
      <c r="Q339" s="16">
        <f t="shared" si="233"/>
        <v>1030.4076757786311</v>
      </c>
      <c r="R339" s="16">
        <f t="shared" si="234"/>
        <v>938.06939040493273</v>
      </c>
      <c r="S339" s="14">
        <f t="shared" si="235"/>
        <v>0.88906002959971919</v>
      </c>
      <c r="T339" s="72">
        <f t="shared" si="227"/>
        <v>0.8154559780138928</v>
      </c>
      <c r="AC339" s="16">
        <f t="shared" si="236"/>
        <v>1030.4076757786311</v>
      </c>
      <c r="AD339" s="3">
        <f t="shared" si="237"/>
        <v>0.54224448095750388</v>
      </c>
      <c r="AE339" s="3">
        <f t="shared" si="238"/>
        <v>0</v>
      </c>
      <c r="AF339" s="3">
        <f t="shared" si="239"/>
        <v>1</v>
      </c>
      <c r="AG339" s="3">
        <f t="shared" si="240"/>
        <v>0</v>
      </c>
      <c r="AH339" s="3">
        <f t="shared" si="241"/>
        <v>1</v>
      </c>
      <c r="AI339" s="15">
        <f t="shared" si="242"/>
        <v>0.91038664836815919</v>
      </c>
      <c r="AJ339" s="14">
        <f t="shared" si="243"/>
        <v>0</v>
      </c>
    </row>
    <row r="340" spans="1:36">
      <c r="A340" s="4" t="s">
        <v>380</v>
      </c>
      <c r="B340" s="14">
        <v>110</v>
      </c>
      <c r="C340" s="14">
        <v>1.9</v>
      </c>
      <c r="D340">
        <v>350</v>
      </c>
      <c r="E340">
        <v>220</v>
      </c>
      <c r="F340">
        <v>33.4</v>
      </c>
      <c r="G340" s="1">
        <f t="shared" si="228"/>
        <v>33.691688999220851</v>
      </c>
      <c r="H340">
        <v>2200</v>
      </c>
      <c r="I340" s="1">
        <f t="shared" si="229"/>
        <v>20</v>
      </c>
      <c r="J340" s="15">
        <f t="shared" si="230"/>
        <v>0.87772428433170113</v>
      </c>
      <c r="K340" s="29">
        <f t="shared" si="224"/>
        <v>57.894736842105267</v>
      </c>
      <c r="L340" s="68">
        <f t="shared" si="225"/>
        <v>0.95806893119323133</v>
      </c>
      <c r="M340">
        <v>437</v>
      </c>
      <c r="N340" s="3">
        <f t="shared" si="231"/>
        <v>477</v>
      </c>
      <c r="O340" s="3">
        <f t="shared" si="232"/>
        <v>584</v>
      </c>
      <c r="P340" s="28">
        <f t="shared" si="226"/>
        <v>521.69750676269234</v>
      </c>
      <c r="Q340" s="16">
        <f t="shared" si="233"/>
        <v>521.69750676269234</v>
      </c>
      <c r="R340" s="16">
        <f t="shared" si="234"/>
        <v>390.45339259832713</v>
      </c>
      <c r="S340" s="14">
        <f t="shared" si="235"/>
        <v>1.1192116864241386</v>
      </c>
      <c r="T340" s="72">
        <f t="shared" si="227"/>
        <v>0.43289089436843126</v>
      </c>
      <c r="AC340" s="16">
        <f t="shared" si="236"/>
        <v>521.69750676269234</v>
      </c>
      <c r="AD340" s="3">
        <f t="shared" si="237"/>
        <v>0.87567212174062903</v>
      </c>
      <c r="AE340" s="3">
        <f t="shared" si="238"/>
        <v>0</v>
      </c>
      <c r="AF340" s="3">
        <f t="shared" si="239"/>
        <v>1</v>
      </c>
      <c r="AG340" s="3">
        <f t="shared" si="240"/>
        <v>0</v>
      </c>
      <c r="AH340" s="3">
        <f t="shared" si="241"/>
        <v>1</v>
      </c>
      <c r="AI340" s="15">
        <f t="shared" si="242"/>
        <v>0.74842871115336762</v>
      </c>
      <c r="AJ340" s="14">
        <f t="shared" si="243"/>
        <v>1.73569404929186</v>
      </c>
    </row>
    <row r="341" spans="1:36">
      <c r="A341" s="4" t="s">
        <v>381</v>
      </c>
      <c r="B341" s="14">
        <v>110</v>
      </c>
      <c r="C341" s="14">
        <v>1.9</v>
      </c>
      <c r="D341">
        <v>350</v>
      </c>
      <c r="E341">
        <v>220</v>
      </c>
      <c r="F341">
        <v>33.4</v>
      </c>
      <c r="G341" s="1">
        <f t="shared" si="228"/>
        <v>33.691688999220851</v>
      </c>
      <c r="H341">
        <v>2200</v>
      </c>
      <c r="I341" s="1">
        <f t="shared" si="229"/>
        <v>20</v>
      </c>
      <c r="J341" s="15">
        <f t="shared" si="230"/>
        <v>0.87772428433170113</v>
      </c>
      <c r="K341" s="29">
        <f t="shared" si="224"/>
        <v>57.894736842105267</v>
      </c>
      <c r="L341" s="68">
        <f t="shared" si="225"/>
        <v>0.95806893119323133</v>
      </c>
      <c r="M341">
        <v>368</v>
      </c>
      <c r="N341" s="3">
        <f t="shared" si="231"/>
        <v>477</v>
      </c>
      <c r="O341" s="3">
        <f t="shared" si="232"/>
        <v>584</v>
      </c>
      <c r="P341" s="28">
        <f t="shared" si="226"/>
        <v>521.69750676269234</v>
      </c>
      <c r="Q341" s="16">
        <f t="shared" si="233"/>
        <v>521.69750676269234</v>
      </c>
      <c r="R341" s="16">
        <f t="shared" si="234"/>
        <v>390.45339259832713</v>
      </c>
      <c r="S341" s="14">
        <f t="shared" si="235"/>
        <v>0.94249405172559042</v>
      </c>
      <c r="T341" s="72">
        <f t="shared" si="227"/>
        <v>0.43289089436843126</v>
      </c>
      <c r="AC341" s="16">
        <f t="shared" si="236"/>
        <v>521.69750676269234</v>
      </c>
      <c r="AD341" s="3">
        <f t="shared" si="237"/>
        <v>0.87567212174062903</v>
      </c>
      <c r="AE341" s="3">
        <f t="shared" si="238"/>
        <v>0</v>
      </c>
      <c r="AF341" s="3">
        <f t="shared" si="239"/>
        <v>1</v>
      </c>
      <c r="AG341" s="3">
        <f t="shared" si="240"/>
        <v>0</v>
      </c>
      <c r="AH341" s="3">
        <f t="shared" si="241"/>
        <v>1</v>
      </c>
      <c r="AI341" s="15">
        <f t="shared" si="242"/>
        <v>0.74842871115336762</v>
      </c>
      <c r="AJ341" s="14">
        <f t="shared" si="243"/>
        <v>1.73569404929186</v>
      </c>
    </row>
    <row r="342" spans="1:36">
      <c r="A342" s="4" t="s">
        <v>382</v>
      </c>
      <c r="B342" s="14">
        <v>110</v>
      </c>
      <c r="C342" s="14">
        <v>1.9</v>
      </c>
      <c r="D342">
        <v>350</v>
      </c>
      <c r="E342">
        <v>220</v>
      </c>
      <c r="F342">
        <v>33.4</v>
      </c>
      <c r="G342" s="1">
        <f t="shared" si="228"/>
        <v>33.691688999220851</v>
      </c>
      <c r="H342">
        <v>2200</v>
      </c>
      <c r="I342" s="1">
        <f t="shared" si="229"/>
        <v>20</v>
      </c>
      <c r="J342" s="15">
        <f t="shared" si="230"/>
        <v>0.87772428433170113</v>
      </c>
      <c r="K342" s="29">
        <f t="shared" si="224"/>
        <v>57.894736842105267</v>
      </c>
      <c r="L342" s="68">
        <f t="shared" si="225"/>
        <v>0.95806893119323133</v>
      </c>
      <c r="M342">
        <v>355</v>
      </c>
      <c r="N342" s="3">
        <f t="shared" si="231"/>
        <v>477</v>
      </c>
      <c r="O342" s="3">
        <f t="shared" si="232"/>
        <v>584</v>
      </c>
      <c r="P342" s="28">
        <f t="shared" si="226"/>
        <v>521.69750676269234</v>
      </c>
      <c r="Q342" s="16">
        <f t="shared" si="233"/>
        <v>521.69750676269234</v>
      </c>
      <c r="R342" s="16">
        <f t="shared" si="234"/>
        <v>390.45339259832713</v>
      </c>
      <c r="S342" s="14">
        <f t="shared" si="235"/>
        <v>0.90919942489832772</v>
      </c>
      <c r="T342" s="72">
        <f t="shared" si="227"/>
        <v>0.43289089436843126</v>
      </c>
      <c r="AC342" s="16">
        <f t="shared" si="236"/>
        <v>521.69750676269234</v>
      </c>
      <c r="AD342" s="3">
        <f t="shared" si="237"/>
        <v>0.87567212174062903</v>
      </c>
      <c r="AE342" s="3">
        <f t="shared" si="238"/>
        <v>0</v>
      </c>
      <c r="AF342" s="3">
        <f t="shared" si="239"/>
        <v>1</v>
      </c>
      <c r="AG342" s="3">
        <f t="shared" si="240"/>
        <v>0</v>
      </c>
      <c r="AH342" s="3">
        <f t="shared" si="241"/>
        <v>1</v>
      </c>
      <c r="AI342" s="15">
        <f t="shared" si="242"/>
        <v>0.74842871115336762</v>
      </c>
      <c r="AJ342" s="14">
        <f t="shared" si="243"/>
        <v>1.73569404929186</v>
      </c>
    </row>
    <row r="343" spans="1:36">
      <c r="A343" s="4" t="s">
        <v>383</v>
      </c>
      <c r="B343" s="14">
        <v>110</v>
      </c>
      <c r="C343" s="14">
        <v>1.9</v>
      </c>
      <c r="D343">
        <v>350</v>
      </c>
      <c r="E343">
        <v>220</v>
      </c>
      <c r="F343">
        <v>33.4</v>
      </c>
      <c r="G343" s="1">
        <f t="shared" si="228"/>
        <v>33.691688999220851</v>
      </c>
      <c r="H343">
        <v>2200</v>
      </c>
      <c r="I343" s="1">
        <f t="shared" si="229"/>
        <v>20</v>
      </c>
      <c r="J343" s="15">
        <f t="shared" si="230"/>
        <v>0.87772428433170113</v>
      </c>
      <c r="K343" s="29">
        <f t="shared" si="224"/>
        <v>57.894736842105267</v>
      </c>
      <c r="L343" s="68">
        <f t="shared" si="225"/>
        <v>0.95806893119323133</v>
      </c>
      <c r="M343">
        <v>374</v>
      </c>
      <c r="N343" s="3">
        <f t="shared" si="231"/>
        <v>477</v>
      </c>
      <c r="O343" s="3">
        <f t="shared" si="232"/>
        <v>584</v>
      </c>
      <c r="P343" s="28">
        <f t="shared" si="226"/>
        <v>521.69750676269234</v>
      </c>
      <c r="Q343" s="16">
        <f t="shared" si="233"/>
        <v>521.69750676269234</v>
      </c>
      <c r="R343" s="16">
        <f t="shared" si="234"/>
        <v>390.45339259832713</v>
      </c>
      <c r="S343" s="14">
        <f t="shared" si="235"/>
        <v>0.95786080256894246</v>
      </c>
      <c r="T343" s="72">
        <f t="shared" si="227"/>
        <v>0.43289089436843126</v>
      </c>
      <c r="AC343" s="16">
        <f t="shared" si="236"/>
        <v>521.69750676269234</v>
      </c>
      <c r="AD343" s="3">
        <f t="shared" si="237"/>
        <v>0.87567212174062903</v>
      </c>
      <c r="AE343" s="3">
        <f t="shared" si="238"/>
        <v>0</v>
      </c>
      <c r="AF343" s="3">
        <f t="shared" si="239"/>
        <v>1</v>
      </c>
      <c r="AG343" s="3">
        <f t="shared" si="240"/>
        <v>0</v>
      </c>
      <c r="AH343" s="3">
        <f t="shared" si="241"/>
        <v>1</v>
      </c>
      <c r="AI343" s="15">
        <f t="shared" si="242"/>
        <v>0.74842871115336762</v>
      </c>
      <c r="AJ343" s="14">
        <f t="shared" si="243"/>
        <v>1.73569404929186</v>
      </c>
    </row>
    <row r="344" spans="1:36">
      <c r="A344" s="4" t="s">
        <v>384</v>
      </c>
      <c r="B344" s="14">
        <v>110</v>
      </c>
      <c r="C344" s="14">
        <v>1.9</v>
      </c>
      <c r="D344">
        <v>350</v>
      </c>
      <c r="E344">
        <v>220</v>
      </c>
      <c r="F344">
        <v>10</v>
      </c>
      <c r="G344" s="1">
        <f t="shared" si="228"/>
        <v>26.242453259554683</v>
      </c>
      <c r="H344">
        <v>2200</v>
      </c>
      <c r="I344" s="1">
        <f t="shared" si="229"/>
        <v>20</v>
      </c>
      <c r="J344" s="15">
        <f t="shared" si="230"/>
        <v>0.71157180104157669</v>
      </c>
      <c r="K344" s="29">
        <f t="shared" si="224"/>
        <v>57.894736842105267</v>
      </c>
      <c r="L344" s="68">
        <f t="shared" si="225"/>
        <v>0.95806893119323133</v>
      </c>
      <c r="M344">
        <v>269</v>
      </c>
      <c r="N344" s="3">
        <f t="shared" si="231"/>
        <v>301</v>
      </c>
      <c r="O344" s="3">
        <f t="shared" si="232"/>
        <v>408</v>
      </c>
      <c r="P344" s="28">
        <f t="shared" si="226"/>
        <v>314.41876091216568</v>
      </c>
      <c r="Q344" s="16">
        <f t="shared" si="233"/>
        <v>314.41876091216574</v>
      </c>
      <c r="R344" s="16">
        <f t="shared" si="234"/>
        <v>264.81627744060802</v>
      </c>
      <c r="S344" s="14">
        <f t="shared" si="235"/>
        <v>1.0157985853431168</v>
      </c>
      <c r="T344" s="72">
        <f t="shared" si="227"/>
        <v>0.71827170756954772</v>
      </c>
      <c r="AC344" s="16">
        <f t="shared" si="236"/>
        <v>314.41876091216574</v>
      </c>
      <c r="AD344" s="3">
        <f t="shared" si="237"/>
        <v>0.7101579135870546</v>
      </c>
      <c r="AE344" s="3">
        <f t="shared" si="238"/>
        <v>0</v>
      </c>
      <c r="AF344" s="3">
        <f t="shared" si="239"/>
        <v>1</v>
      </c>
      <c r="AG344" s="3">
        <f t="shared" si="240"/>
        <v>0</v>
      </c>
      <c r="AH344" s="3">
        <f t="shared" si="241"/>
        <v>1</v>
      </c>
      <c r="AI344" s="15">
        <f t="shared" si="242"/>
        <v>0.84224070049873911</v>
      </c>
      <c r="AJ344" s="14">
        <f t="shared" si="243"/>
        <v>0.33559105655490384</v>
      </c>
    </row>
    <row r="345" spans="1:36">
      <c r="A345" s="4" t="s">
        <v>385</v>
      </c>
      <c r="B345" s="14">
        <v>110</v>
      </c>
      <c r="C345" s="14">
        <v>1.9</v>
      </c>
      <c r="D345">
        <v>350</v>
      </c>
      <c r="E345">
        <v>220</v>
      </c>
      <c r="F345">
        <v>10</v>
      </c>
      <c r="G345" s="1">
        <f t="shared" si="228"/>
        <v>26.242453259554683</v>
      </c>
      <c r="H345">
        <v>2200</v>
      </c>
      <c r="I345" s="1">
        <f t="shared" si="229"/>
        <v>20</v>
      </c>
      <c r="J345" s="15">
        <f t="shared" si="230"/>
        <v>0.71157180104157669</v>
      </c>
      <c r="K345" s="29">
        <f t="shared" si="224"/>
        <v>57.894736842105267</v>
      </c>
      <c r="L345" s="68">
        <f t="shared" si="225"/>
        <v>0.95806893119323133</v>
      </c>
      <c r="M345">
        <v>252</v>
      </c>
      <c r="N345" s="3">
        <f t="shared" si="231"/>
        <v>301</v>
      </c>
      <c r="O345" s="3">
        <f t="shared" si="232"/>
        <v>408</v>
      </c>
      <c r="P345" s="28">
        <f t="shared" si="226"/>
        <v>314.41876091216568</v>
      </c>
      <c r="Q345" s="16">
        <f t="shared" si="233"/>
        <v>314.41876091216574</v>
      </c>
      <c r="R345" s="16">
        <f t="shared" si="234"/>
        <v>264.81627744060802</v>
      </c>
      <c r="S345" s="14">
        <f t="shared" si="235"/>
        <v>0.95160313571176758</v>
      </c>
      <c r="T345" s="72">
        <f t="shared" si="227"/>
        <v>0.71827170756954772</v>
      </c>
      <c r="AC345" s="16">
        <f t="shared" si="236"/>
        <v>314.41876091216574</v>
      </c>
      <c r="AD345" s="3">
        <f t="shared" si="237"/>
        <v>0.7101579135870546</v>
      </c>
      <c r="AE345" s="3">
        <f t="shared" si="238"/>
        <v>0</v>
      </c>
      <c r="AF345" s="3">
        <f t="shared" si="239"/>
        <v>1</v>
      </c>
      <c r="AG345" s="3">
        <f t="shared" si="240"/>
        <v>0</v>
      </c>
      <c r="AH345" s="3">
        <f t="shared" si="241"/>
        <v>1</v>
      </c>
      <c r="AI345" s="15">
        <f t="shared" si="242"/>
        <v>0.84224070049873911</v>
      </c>
      <c r="AJ345" s="14">
        <f t="shared" si="243"/>
        <v>0.33559105655490384</v>
      </c>
    </row>
    <row r="346" spans="1:36">
      <c r="A346" s="4" t="s">
        <v>386</v>
      </c>
      <c r="B346" s="14">
        <v>110</v>
      </c>
      <c r="C346" s="14">
        <v>1.9</v>
      </c>
      <c r="D346">
        <v>350</v>
      </c>
      <c r="E346">
        <v>220</v>
      </c>
      <c r="F346">
        <v>10</v>
      </c>
      <c r="G346" s="1">
        <f t="shared" si="228"/>
        <v>26.242453259554683</v>
      </c>
      <c r="H346">
        <v>2200</v>
      </c>
      <c r="I346" s="1">
        <f t="shared" si="229"/>
        <v>20</v>
      </c>
      <c r="J346" s="15">
        <f t="shared" si="230"/>
        <v>0.71157180104157669</v>
      </c>
      <c r="K346" s="29">
        <f t="shared" si="224"/>
        <v>57.894736842105267</v>
      </c>
      <c r="L346" s="68">
        <f t="shared" si="225"/>
        <v>0.95806893119323133</v>
      </c>
      <c r="M346">
        <v>211</v>
      </c>
      <c r="N346" s="3">
        <f t="shared" si="231"/>
        <v>301</v>
      </c>
      <c r="O346" s="3">
        <f t="shared" si="232"/>
        <v>408</v>
      </c>
      <c r="P346" s="28">
        <f t="shared" si="226"/>
        <v>314.41876091216568</v>
      </c>
      <c r="Q346" s="16">
        <f t="shared" si="233"/>
        <v>314.41876091216574</v>
      </c>
      <c r="R346" s="16">
        <f t="shared" si="234"/>
        <v>264.81627744060802</v>
      </c>
      <c r="S346" s="14">
        <f t="shared" si="235"/>
        <v>0.79677881601263079</v>
      </c>
      <c r="T346" s="72">
        <f t="shared" si="227"/>
        <v>0.71827170756954772</v>
      </c>
      <c r="AC346" s="16">
        <f t="shared" si="236"/>
        <v>314.41876091216574</v>
      </c>
      <c r="AD346" s="3">
        <f t="shared" si="237"/>
        <v>0.7101579135870546</v>
      </c>
      <c r="AE346" s="3">
        <f t="shared" si="238"/>
        <v>0</v>
      </c>
      <c r="AF346" s="3">
        <f t="shared" si="239"/>
        <v>1</v>
      </c>
      <c r="AG346" s="3">
        <f t="shared" si="240"/>
        <v>0</v>
      </c>
      <c r="AH346" s="3">
        <f t="shared" si="241"/>
        <v>1</v>
      </c>
      <c r="AI346" s="15">
        <f t="shared" si="242"/>
        <v>0.84224070049873911</v>
      </c>
      <c r="AJ346" s="14">
        <f t="shared" si="243"/>
        <v>0.33559105655490384</v>
      </c>
    </row>
    <row r="347" spans="1:36">
      <c r="A347" s="4" t="s">
        <v>387</v>
      </c>
      <c r="B347" s="14">
        <v>110</v>
      </c>
      <c r="C347" s="14">
        <v>1.9</v>
      </c>
      <c r="D347">
        <v>350</v>
      </c>
      <c r="E347">
        <v>220</v>
      </c>
      <c r="F347">
        <v>10</v>
      </c>
      <c r="G347" s="1">
        <f t="shared" si="228"/>
        <v>26.242453259554683</v>
      </c>
      <c r="H347">
        <v>2200</v>
      </c>
      <c r="I347" s="1">
        <f t="shared" si="229"/>
        <v>20</v>
      </c>
      <c r="J347" s="15">
        <f t="shared" si="230"/>
        <v>0.71157180104157669</v>
      </c>
      <c r="K347" s="29">
        <f t="shared" si="224"/>
        <v>57.894736842105267</v>
      </c>
      <c r="L347" s="68">
        <f t="shared" si="225"/>
        <v>0.95806893119323133</v>
      </c>
      <c r="M347">
        <v>219</v>
      </c>
      <c r="N347" s="3">
        <f t="shared" si="231"/>
        <v>301</v>
      </c>
      <c r="O347" s="3">
        <f t="shared" si="232"/>
        <v>408</v>
      </c>
      <c r="P347" s="28">
        <f t="shared" si="226"/>
        <v>314.41876091216568</v>
      </c>
      <c r="Q347" s="16">
        <f t="shared" si="233"/>
        <v>314.41876091216574</v>
      </c>
      <c r="R347" s="16">
        <f t="shared" si="234"/>
        <v>264.81627744060802</v>
      </c>
      <c r="S347" s="14">
        <f t="shared" si="235"/>
        <v>0.82698843936855992</v>
      </c>
      <c r="T347" s="72">
        <f t="shared" si="227"/>
        <v>0.71827170756954772</v>
      </c>
      <c r="AC347" s="16">
        <f t="shared" si="236"/>
        <v>314.41876091216574</v>
      </c>
      <c r="AD347" s="3">
        <f t="shared" si="237"/>
        <v>0.7101579135870546</v>
      </c>
      <c r="AE347" s="3">
        <f t="shared" si="238"/>
        <v>0</v>
      </c>
      <c r="AF347" s="3">
        <f t="shared" si="239"/>
        <v>1</v>
      </c>
      <c r="AG347" s="3">
        <f t="shared" si="240"/>
        <v>0</v>
      </c>
      <c r="AH347" s="3">
        <f t="shared" si="241"/>
        <v>1</v>
      </c>
      <c r="AI347" s="15">
        <f t="shared" si="242"/>
        <v>0.84224070049873911</v>
      </c>
      <c r="AJ347" s="14">
        <f t="shared" si="243"/>
        <v>0.33559105655490384</v>
      </c>
    </row>
    <row r="348" spans="1:36">
      <c r="A348" s="4" t="s">
        <v>388</v>
      </c>
      <c r="B348" s="14">
        <v>165</v>
      </c>
      <c r="C348" s="14">
        <v>4.7</v>
      </c>
      <c r="D348">
        <v>355</v>
      </c>
      <c r="E348">
        <v>227</v>
      </c>
      <c r="F348">
        <v>0.1</v>
      </c>
      <c r="G348" s="1">
        <f t="shared" si="228"/>
        <v>20.652288653910528</v>
      </c>
      <c r="H348">
        <v>2475</v>
      </c>
      <c r="I348" s="1">
        <f t="shared" si="229"/>
        <v>15</v>
      </c>
      <c r="J348" s="15">
        <f t="shared" si="230"/>
        <v>0.50136113335070809</v>
      </c>
      <c r="K348" s="29">
        <f t="shared" si="224"/>
        <v>35.106382978723403</v>
      </c>
      <c r="L348" s="68">
        <f t="shared" si="225"/>
        <v>0.58925607363814692</v>
      </c>
      <c r="M348">
        <v>763</v>
      </c>
      <c r="N348" s="3">
        <f t="shared" si="231"/>
        <v>842</v>
      </c>
      <c r="O348" s="3">
        <f t="shared" si="232"/>
        <v>1225</v>
      </c>
      <c r="P348" s="28">
        <f t="shared" si="226"/>
        <v>842.15365477282182</v>
      </c>
      <c r="Q348" s="16">
        <f t="shared" si="233"/>
        <v>842.15365477282182</v>
      </c>
      <c r="R348" s="16">
        <f t="shared" si="234"/>
        <v>778.02335334891711</v>
      </c>
      <c r="S348" s="14">
        <f t="shared" si="235"/>
        <v>0.98069035680709238</v>
      </c>
      <c r="T348" s="72">
        <f t="shared" si="227"/>
        <v>0.99774203228002478</v>
      </c>
      <c r="U348" t="s">
        <v>389</v>
      </c>
      <c r="AC348" s="16">
        <f t="shared" si="236"/>
        <v>842.15365477282182</v>
      </c>
      <c r="AD348" s="3">
        <f t="shared" si="237"/>
        <v>0.50083130666320519</v>
      </c>
      <c r="AE348" s="3">
        <f t="shared" si="238"/>
        <v>0</v>
      </c>
      <c r="AF348" s="3">
        <f t="shared" si="239"/>
        <v>1</v>
      </c>
      <c r="AG348" s="3">
        <f t="shared" si="240"/>
        <v>0</v>
      </c>
      <c r="AH348" s="3">
        <f t="shared" si="241"/>
        <v>1</v>
      </c>
      <c r="AI348" s="15">
        <f t="shared" si="242"/>
        <v>0.92384964304262929</v>
      </c>
      <c r="AJ348" s="14">
        <f t="shared" si="243"/>
        <v>0</v>
      </c>
    </row>
    <row r="349" spans="1:36">
      <c r="A349" s="4" t="s">
        <v>390</v>
      </c>
      <c r="B349" s="14">
        <v>110</v>
      </c>
      <c r="C349" s="14">
        <v>1.9</v>
      </c>
      <c r="D349">
        <v>350</v>
      </c>
      <c r="E349">
        <v>220</v>
      </c>
      <c r="F349">
        <v>0.1</v>
      </c>
      <c r="G349" s="1">
        <f t="shared" si="228"/>
        <v>20.652288653910528</v>
      </c>
      <c r="H349">
        <v>2200</v>
      </c>
      <c r="I349" s="1">
        <f t="shared" si="229"/>
        <v>20</v>
      </c>
      <c r="J349" s="15">
        <f t="shared" si="230"/>
        <v>0.62587531595041845</v>
      </c>
      <c r="K349" s="29">
        <f t="shared" si="224"/>
        <v>57.894736842105267</v>
      </c>
      <c r="L349" s="68">
        <f t="shared" si="225"/>
        <v>0.95806893119323133</v>
      </c>
      <c r="M349">
        <v>198</v>
      </c>
      <c r="N349" s="3">
        <f t="shared" si="231"/>
        <v>227</v>
      </c>
      <c r="O349" s="3">
        <f t="shared" si="232"/>
        <v>334</v>
      </c>
      <c r="P349" s="28">
        <f t="shared" si="226"/>
        <v>226.72390689848135</v>
      </c>
      <c r="Q349" s="16">
        <f t="shared" si="233"/>
        <v>226.72390689848135</v>
      </c>
      <c r="R349" s="16">
        <f t="shared" si="234"/>
        <v>199.49774322940397</v>
      </c>
      <c r="S349" s="14">
        <f t="shared" si="235"/>
        <v>0.99249243021420197</v>
      </c>
      <c r="T349" s="72">
        <f t="shared" si="227"/>
        <v>0.99609301631082359</v>
      </c>
      <c r="U349" t="s">
        <v>389</v>
      </c>
      <c r="AC349" s="16">
        <f t="shared" si="236"/>
        <v>226.72390689848135</v>
      </c>
      <c r="AD349" s="3">
        <f t="shared" si="237"/>
        <v>0.62482481019476199</v>
      </c>
      <c r="AE349" s="3">
        <f t="shared" si="238"/>
        <v>0</v>
      </c>
      <c r="AF349" s="3">
        <f t="shared" si="239"/>
        <v>1</v>
      </c>
      <c r="AG349" s="3">
        <f t="shared" si="240"/>
        <v>0</v>
      </c>
      <c r="AH349" s="3">
        <f t="shared" si="241"/>
        <v>1</v>
      </c>
      <c r="AI349" s="15">
        <f t="shared" si="242"/>
        <v>0.87991489719137439</v>
      </c>
      <c r="AJ349" s="14">
        <f t="shared" si="243"/>
        <v>0</v>
      </c>
    </row>
    <row r="350" spans="1:36">
      <c r="A350" s="4" t="s">
        <v>391</v>
      </c>
      <c r="B350" s="14">
        <v>110</v>
      </c>
      <c r="C350" s="14">
        <v>1.9</v>
      </c>
      <c r="D350">
        <v>350</v>
      </c>
      <c r="E350">
        <v>220</v>
      </c>
      <c r="F350">
        <v>0.1</v>
      </c>
      <c r="G350" s="1">
        <f t="shared" si="228"/>
        <v>20.652288653910528</v>
      </c>
      <c r="H350">
        <v>2200</v>
      </c>
      <c r="I350" s="1">
        <f t="shared" si="229"/>
        <v>20</v>
      </c>
      <c r="J350" s="15">
        <f t="shared" si="230"/>
        <v>0.62587531595041845</v>
      </c>
      <c r="K350" s="29">
        <f t="shared" si="224"/>
        <v>57.894736842105267</v>
      </c>
      <c r="L350" s="68">
        <f t="shared" si="225"/>
        <v>0.95806893119323133</v>
      </c>
      <c r="M350">
        <v>197</v>
      </c>
      <c r="N350" s="3">
        <f t="shared" si="231"/>
        <v>227</v>
      </c>
      <c r="O350" s="3">
        <f t="shared" si="232"/>
        <v>334</v>
      </c>
      <c r="P350" s="28">
        <f t="shared" si="226"/>
        <v>226.72390689848135</v>
      </c>
      <c r="Q350" s="16">
        <f t="shared" si="233"/>
        <v>226.72390689848135</v>
      </c>
      <c r="R350" s="16">
        <f t="shared" si="234"/>
        <v>199.49774322940397</v>
      </c>
      <c r="S350" s="14">
        <f t="shared" si="235"/>
        <v>0.98747984218281715</v>
      </c>
      <c r="T350" s="72">
        <f t="shared" si="227"/>
        <v>0.99609301631082359</v>
      </c>
      <c r="U350" t="s">
        <v>389</v>
      </c>
      <c r="AC350" s="16">
        <f t="shared" si="236"/>
        <v>226.72390689848135</v>
      </c>
      <c r="AD350" s="3">
        <f t="shared" si="237"/>
        <v>0.62482481019476199</v>
      </c>
      <c r="AE350" s="3">
        <f t="shared" si="238"/>
        <v>0</v>
      </c>
      <c r="AF350" s="3">
        <f t="shared" si="239"/>
        <v>1</v>
      </c>
      <c r="AG350" s="3">
        <f t="shared" si="240"/>
        <v>0</v>
      </c>
      <c r="AH350" s="3">
        <f t="shared" si="241"/>
        <v>1</v>
      </c>
      <c r="AI350" s="15">
        <f t="shared" si="242"/>
        <v>0.87991489719137439</v>
      </c>
      <c r="AJ350" s="14">
        <f t="shared" si="243"/>
        <v>0</v>
      </c>
    </row>
    <row r="351" spans="1:36">
      <c r="G351" s="25" t="s">
        <v>98</v>
      </c>
      <c r="I351" s="1"/>
      <c r="J351" s="15"/>
      <c r="K351" s="29"/>
      <c r="L351" s="68"/>
      <c r="N351" s="3"/>
      <c r="O351" s="3"/>
      <c r="P351" s="28"/>
      <c r="Q351" s="16"/>
      <c r="R351" s="16"/>
      <c r="S351" s="14"/>
      <c r="T351" s="72"/>
      <c r="AC351" s="16"/>
      <c r="AD351" s="3"/>
      <c r="AE351" s="3"/>
      <c r="AF351" s="3"/>
      <c r="AG351" s="3"/>
      <c r="AH351" s="3"/>
      <c r="AI351" s="15"/>
      <c r="AJ351" s="14"/>
    </row>
    <row r="352" spans="1:36">
      <c r="A352" s="73" t="s">
        <v>392</v>
      </c>
      <c r="B352" s="40">
        <v>2004</v>
      </c>
      <c r="C352" t="s">
        <v>393</v>
      </c>
      <c r="D352" t="s">
        <v>394</v>
      </c>
      <c r="E352" t="s">
        <v>395</v>
      </c>
      <c r="F352" t="s">
        <v>396</v>
      </c>
      <c r="G352" s="77" t="s">
        <v>397</v>
      </c>
      <c r="I352" s="1"/>
      <c r="J352" s="15"/>
      <c r="K352" s="29"/>
      <c r="L352" s="68"/>
      <c r="N352" s="3"/>
      <c r="O352" s="3"/>
      <c r="P352" s="28"/>
      <c r="Q352" s="16"/>
      <c r="R352" s="16"/>
      <c r="S352" s="14"/>
      <c r="T352" s="72"/>
      <c r="AC352" s="16"/>
      <c r="AD352" s="3"/>
      <c r="AE352" s="3"/>
      <c r="AF352" s="3"/>
      <c r="AG352" s="3"/>
      <c r="AH352" s="3"/>
      <c r="AI352" s="15"/>
      <c r="AJ352" s="14"/>
    </row>
    <row r="353" spans="1:36">
      <c r="A353" s="4" t="s">
        <v>398</v>
      </c>
      <c r="B353" s="14">
        <v>200</v>
      </c>
      <c r="C353" s="14">
        <v>3</v>
      </c>
      <c r="D353">
        <v>303.5</v>
      </c>
      <c r="E353">
        <v>206.5</v>
      </c>
      <c r="F353">
        <v>46.8</v>
      </c>
      <c r="G353" s="1">
        <f>22*((F353+8)/10)^0.3</f>
        <v>36.648554380755819</v>
      </c>
      <c r="H353">
        <v>2000</v>
      </c>
      <c r="I353" s="1">
        <f>(H353/B353)</f>
        <v>10</v>
      </c>
      <c r="J353" s="15">
        <f>SQRT((64*AC353*H353*H353)/(PI()^3*((B353^4-(B353-2*C353)^4)*E353+(B353-2*C353)^4*G353*0.8/1.35)))</f>
        <v>0.4838460195901722</v>
      </c>
      <c r="K353" s="29">
        <f t="shared" si="224"/>
        <v>66.666666666666671</v>
      </c>
      <c r="L353" s="68">
        <f t="shared" si="225"/>
        <v>0.95665878644602054</v>
      </c>
      <c r="M353">
        <v>1830</v>
      </c>
      <c r="N353" s="3">
        <f>ROUND((0.85*F353*(B353-2*C353)^2+D353*(B353*B353-(B353-2*C353)^2))*PI()/4000,0)</f>
        <v>1739</v>
      </c>
      <c r="O353" s="3">
        <f>ROUND((0.85*F353+6*C353*D353/(B353-2*C353))*PI()*(B353-2*C353)^2/4000,0)</f>
        <v>2008</v>
      </c>
      <c r="P353" s="28">
        <f t="shared" si="226"/>
        <v>1946.8754408783345</v>
      </c>
      <c r="Q353" s="16">
        <f>0.00025*PI()*((B353*B353-(B353-2*C353)^2)*D353*AH353+F353*(B353-2*C353)^2*(1+AG353*C353*D353/(B353*F353)))</f>
        <v>1941.9438980887896</v>
      </c>
      <c r="R353" s="16">
        <f>AI353*Q353</f>
        <v>1804.4797789317795</v>
      </c>
      <c r="S353" s="14">
        <f>M353/R353</f>
        <v>1.0141427027147558</v>
      </c>
      <c r="T353" s="72">
        <f t="shared" si="227"/>
        <v>0.28943955532727661</v>
      </c>
      <c r="AC353" s="16">
        <f>0.00025*PI()*((B353*B353-(B353-2*C353)^2)*D353+F353*(B353-2*C353)^2)</f>
        <v>1946.8754408783345</v>
      </c>
      <c r="AD353" s="3">
        <f>SQRT((64*AC353*H353*H353)/(PI()^3*((B353^4-(B353-2*C353)^4)*E353+(B353-2*C353)^4*G353*0.6)))</f>
        <v>0.48249682832770996</v>
      </c>
      <c r="AE353" s="3">
        <f>IF(AD353&gt;0.5,0,AJ353)</f>
        <v>0</v>
      </c>
      <c r="AF353" s="3">
        <f>IF((0.25*(3+2*AD353))&gt;1,1,(0.25*(3+2*AD353)))</f>
        <v>0.99124841416385501</v>
      </c>
      <c r="AG353" s="3">
        <f t="shared" ref="AG353:AH357" si="244">AE353</f>
        <v>0</v>
      </c>
      <c r="AH353" s="3">
        <f t="shared" si="244"/>
        <v>0.99124841416385501</v>
      </c>
      <c r="AI353" s="15">
        <f>IF(J353&lt;0.2,1,1/(0.5*(1+0.21*(J353-0.2)+J353*J353)+SQRT((0.5*(1+0.21*(J353-0.2)+J353*J353))^2-J353*J353)))</f>
        <v>0.92921313571813335</v>
      </c>
      <c r="AJ353" s="14">
        <f>IF((4.9-18.5*AD353+17*AD353*AD353)&lt;0,0,(4.9-18.5*AD353+17*AD353*AD353))</f>
        <v>0</v>
      </c>
    </row>
    <row r="354" spans="1:36">
      <c r="A354" s="4" t="s">
        <v>399</v>
      </c>
      <c r="B354" s="14">
        <v>200</v>
      </c>
      <c r="C354" s="14">
        <v>3</v>
      </c>
      <c r="D354">
        <v>303.5</v>
      </c>
      <c r="E354">
        <v>206.5</v>
      </c>
      <c r="F354">
        <v>46.8</v>
      </c>
      <c r="G354" s="1">
        <f>22*((F354+8)/10)^0.3</f>
        <v>36.648554380755819</v>
      </c>
      <c r="H354">
        <v>2001</v>
      </c>
      <c r="I354" s="1">
        <f>(H354/B354)</f>
        <v>10.005000000000001</v>
      </c>
      <c r="J354" s="15">
        <f>SQRT((64*AC354*H354*H354)/(PI()^3*((B354^4-(B354-2*C354)^4)*E354+(B354-2*C354)^4*G354*0.8/1.35)))</f>
        <v>0.48408794259996729</v>
      </c>
      <c r="K354" s="29">
        <f t="shared" si="224"/>
        <v>66.666666666666671</v>
      </c>
      <c r="L354" s="68">
        <f t="shared" si="225"/>
        <v>0.95665878644602054</v>
      </c>
      <c r="M354">
        <v>1806</v>
      </c>
      <c r="N354" s="3">
        <f>ROUND((0.85*F354*(B354-2*C354)^2+D354*(B354*B354-(B354-2*C354)^2))*PI()/4000,0)</f>
        <v>1739</v>
      </c>
      <c r="O354" s="3">
        <f>ROUND((0.85*F354+6*C354*D354/(B354-2*C354))*PI()*(B354-2*C354)^2/4000,0)</f>
        <v>2008</v>
      </c>
      <c r="P354" s="28">
        <f t="shared" si="226"/>
        <v>1946.8754408783345</v>
      </c>
      <c r="Q354" s="16">
        <f>0.00025*PI()*((B354*B354-(B354-2*C354)^2)*D354*AH354+F354*(B354-2*C354)^2*(1+AG354*C354*D354/(B354*F354)))</f>
        <v>1942.0118701626304</v>
      </c>
      <c r="R354" s="16">
        <f>AI354*Q354</f>
        <v>1804.4013111004908</v>
      </c>
      <c r="S354" s="14">
        <f>M354/R354</f>
        <v>1.0008859940910451</v>
      </c>
      <c r="T354" s="72">
        <f t="shared" si="227"/>
        <v>0.28943955532727661</v>
      </c>
      <c r="AC354" s="16">
        <f>0.00025*PI()*((B354*B354-(B354-2*C354)^2)*D354+F354*(B354-2*C354)^2)</f>
        <v>1946.8754408783345</v>
      </c>
      <c r="AD354" s="3">
        <f>SQRT((64*AC354*H354*H354)/(PI()^3*((B354^4-(B354-2*C354)^4)*E354+(B354-2*C354)^4*G354*0.6)))</f>
        <v>0.4827380767418738</v>
      </c>
      <c r="AE354" s="3">
        <f>IF(AD354&gt;0.5,0,AJ354)</f>
        <v>0</v>
      </c>
      <c r="AF354" s="3">
        <f>IF((0.25*(3+2*AD354))&gt;1,1,(0.25*(3+2*AD354)))</f>
        <v>0.99136903837093693</v>
      </c>
      <c r="AG354" s="3">
        <f t="shared" si="244"/>
        <v>0</v>
      </c>
      <c r="AH354" s="3">
        <f t="shared" si="244"/>
        <v>0.99136903837093693</v>
      </c>
      <c r="AI354" s="15">
        <f>IF(J354&lt;0.2,1,1/(0.5*(1+0.21*(J354-0.2)+J354*J354)+SQRT((0.5*(1+0.21*(J354-0.2)+J354*J354))^2-J354*J354)))</f>
        <v>0.92914020703147626</v>
      </c>
      <c r="AJ354" s="14">
        <f>IF((4.9-18.5*AD354+17*AD354*AD354)&lt;0,0,(4.9-18.5*AD354+17*AD354*AD354))</f>
        <v>0</v>
      </c>
    </row>
    <row r="355" spans="1:36">
      <c r="A355" s="4" t="s">
        <v>400</v>
      </c>
      <c r="B355" s="14">
        <v>200</v>
      </c>
      <c r="C355" s="14">
        <v>3</v>
      </c>
      <c r="D355">
        <v>303.5</v>
      </c>
      <c r="E355">
        <v>206.5</v>
      </c>
      <c r="F355">
        <v>46.8</v>
      </c>
      <c r="G355" s="1">
        <f>22*((F355+8)/10)^0.3</f>
        <v>36.648554380755819</v>
      </c>
      <c r="H355">
        <v>2002</v>
      </c>
      <c r="I355" s="1">
        <f>(H355/B355)</f>
        <v>10.01</v>
      </c>
      <c r="J355" s="15">
        <f>SQRT((64*AC355*H355*H355)/(PI()^3*((B355^4-(B355-2*C355)^4)*E355+(B355-2*C355)^4*G355*0.8/1.35)))</f>
        <v>0.48432986560976232</v>
      </c>
      <c r="K355" s="29">
        <f t="shared" si="224"/>
        <v>66.666666666666671</v>
      </c>
      <c r="L355" s="68">
        <f t="shared" si="225"/>
        <v>0.95665878644602054</v>
      </c>
      <c r="M355">
        <v>1882</v>
      </c>
      <c r="N355" s="3">
        <f>ROUND((0.85*F355*(B355-2*C355)^2+D355*(B355*B355-(B355-2*C355)^2))*PI()/4000,0)</f>
        <v>1739</v>
      </c>
      <c r="O355" s="3">
        <f>ROUND((0.85*F355+6*C355*D355/(B355-2*C355))*PI()*(B355-2*C355)^2/4000,0)</f>
        <v>2008</v>
      </c>
      <c r="P355" s="28">
        <f t="shared" si="226"/>
        <v>1946.8754408783345</v>
      </c>
      <c r="Q355" s="16">
        <f>0.00025*PI()*((B355*B355-(B355-2*C355)^2)*D355*AH355+F355*(B355-2*C355)^2*(1+AG355*C355*D355/(B355*F355)))</f>
        <v>1942.0798422364712</v>
      </c>
      <c r="R355" s="16">
        <f>AI355*Q355</f>
        <v>1804.3227719859851</v>
      </c>
      <c r="S355" s="14">
        <f>M355/R355</f>
        <v>1.0430506277590883</v>
      </c>
      <c r="T355" s="72">
        <f t="shared" si="227"/>
        <v>0.28943955532727661</v>
      </c>
      <c r="AC355" s="16">
        <f>0.00025*PI()*((B355*B355-(B355-2*C355)^2)*D355+F355*(B355-2*C355)^2)</f>
        <v>1946.8754408783345</v>
      </c>
      <c r="AD355" s="3">
        <f>SQRT((64*AC355*H355*H355)/(PI()^3*((B355^4-(B355-2*C355)^4)*E355+(B355-2*C355)^4*G355*0.6)))</f>
        <v>0.48297932515603764</v>
      </c>
      <c r="AE355" s="3">
        <f>IF(AD355&gt;0.5,0,AJ355)</f>
        <v>0</v>
      </c>
      <c r="AF355" s="3">
        <f>IF((0.25*(3+2*AD355))&gt;1,1,(0.25*(3+2*AD355)))</f>
        <v>0.99148966257801885</v>
      </c>
      <c r="AG355" s="3">
        <f t="shared" si="244"/>
        <v>0</v>
      </c>
      <c r="AH355" s="3">
        <f t="shared" si="244"/>
        <v>0.99148966257801885</v>
      </c>
      <c r="AI355" s="15">
        <f>IF(J355&lt;0.2,1,1/(0.5*(1+0.21*(J355-0.2)+J355*J355)+SQRT((0.5*(1+0.21*(J355-0.2)+J355*J355))^2-J355*J355)))</f>
        <v>0.92906724674519714</v>
      </c>
      <c r="AJ355" s="14">
        <f>IF((4.9-18.5*AD355+17*AD355*AD355)&lt;0,0,(4.9-18.5*AD355+17*AD355*AD355))</f>
        <v>0</v>
      </c>
    </row>
    <row r="356" spans="1:36">
      <c r="A356" s="4" t="s">
        <v>401</v>
      </c>
      <c r="B356" s="14">
        <v>200</v>
      </c>
      <c r="C356" s="14">
        <v>3</v>
      </c>
      <c r="D356">
        <v>303.5</v>
      </c>
      <c r="E356">
        <v>206.5</v>
      </c>
      <c r="F356">
        <v>46.8</v>
      </c>
      <c r="G356" s="1">
        <f>22*((F356+8)/10)^0.3</f>
        <v>36.648554380755819</v>
      </c>
      <c r="H356">
        <v>2003</v>
      </c>
      <c r="I356" s="1">
        <f>(H356/B356)</f>
        <v>10.015000000000001</v>
      </c>
      <c r="J356" s="15">
        <f>SQRT((64*AC356*H356*H356)/(PI()^3*((B356^4-(B356-2*C356)^4)*E356+(B356-2*C356)^4*G356*0.8/1.35)))</f>
        <v>0.48457178861955746</v>
      </c>
      <c r="K356" s="29">
        <f t="shared" si="224"/>
        <v>66.666666666666671</v>
      </c>
      <c r="L356" s="68">
        <f t="shared" si="225"/>
        <v>0.95665878644602054</v>
      </c>
      <c r="M356">
        <v>2060</v>
      </c>
      <c r="N356" s="3">
        <f>ROUND((0.85*F356*(B356-2*C356)^2+D356*(B356*B356-(B356-2*C356)^2))*PI()/4000,0)</f>
        <v>1739</v>
      </c>
      <c r="O356" s="3">
        <f>ROUND((0.85*F356+6*C356*D356/(B356-2*C356))*PI()*(B356-2*C356)^2/4000,0)</f>
        <v>2008</v>
      </c>
      <c r="P356" s="28">
        <f t="shared" si="226"/>
        <v>1946.8754408783345</v>
      </c>
      <c r="Q356" s="16">
        <f>0.00025*PI()*((B356*B356-(B356-2*C356)^2)*D356*AH356+F356*(B356-2*C356)^2*(1+AG356*C356*D356/(B356*F356)))</f>
        <v>1942.1478143103125</v>
      </c>
      <c r="R356" s="16">
        <f>AI356*Q356</f>
        <v>1804.2441615241046</v>
      </c>
      <c r="S356" s="14">
        <f>M356/R356</f>
        <v>1.1417523436849313</v>
      </c>
      <c r="T356" s="72">
        <f t="shared" si="227"/>
        <v>0.28943955532727661</v>
      </c>
      <c r="AC356" s="16">
        <f>0.00025*PI()*((B356*B356-(B356-2*C356)^2)*D356+F356*(B356-2*C356)^2)</f>
        <v>1946.8754408783345</v>
      </c>
      <c r="AD356" s="3">
        <f>SQRT((64*AC356*H356*H356)/(PI()^3*((B356^4-(B356-2*C356)^4)*E356+(B356-2*C356)^4*G356*0.6)))</f>
        <v>0.48322057357020148</v>
      </c>
      <c r="AE356" s="3">
        <f>IF(AD356&gt;0.5,0,AJ356)</f>
        <v>0</v>
      </c>
      <c r="AF356" s="3">
        <f>IF((0.25*(3+2*AD356))&gt;1,1,(0.25*(3+2*AD356)))</f>
        <v>0.99161028678510077</v>
      </c>
      <c r="AG356" s="3">
        <f t="shared" si="244"/>
        <v>0</v>
      </c>
      <c r="AH356" s="3">
        <f t="shared" si="244"/>
        <v>0.99161028678510077</v>
      </c>
      <c r="AI356" s="15">
        <f>IF(J356&lt;0.2,1,1/(0.5*(1+0.21*(J356-0.2)+J356*J356)+SQRT((0.5*(1+0.21*(J356-0.2)+J356*J356))^2-J356*J356)))</f>
        <v>0.92899425482957909</v>
      </c>
      <c r="AJ356" s="14">
        <f>IF((4.9-18.5*AD356+17*AD356*AD356)&lt;0,0,(4.9-18.5*AD356+17*AD356*AD356))</f>
        <v>0</v>
      </c>
    </row>
    <row r="357" spans="1:36">
      <c r="A357" s="4" t="s">
        <v>402</v>
      </c>
      <c r="B357" s="14">
        <v>200</v>
      </c>
      <c r="C357" s="14">
        <v>3</v>
      </c>
      <c r="D357">
        <v>303.5</v>
      </c>
      <c r="E357">
        <v>206.5</v>
      </c>
      <c r="F357">
        <v>46.8</v>
      </c>
      <c r="G357" s="1">
        <f>22*((F357+8)/10)^0.3</f>
        <v>36.648554380755819</v>
      </c>
      <c r="H357">
        <v>2004</v>
      </c>
      <c r="I357" s="1">
        <f>(H357/B357)</f>
        <v>10.02</v>
      </c>
      <c r="J357" s="15">
        <f>SQRT((64*AC357*H357*H357)/(PI()^3*((B357^4-(B357-2*C357)^4)*E357+(B357-2*C357)^4*G357*0.8/1.35)))</f>
        <v>0.4848137116293525</v>
      </c>
      <c r="K357" s="29">
        <f t="shared" si="224"/>
        <v>66.666666666666671</v>
      </c>
      <c r="L357" s="68">
        <f t="shared" si="225"/>
        <v>0.95665878644602054</v>
      </c>
      <c r="M357">
        <v>2115</v>
      </c>
      <c r="N357" s="3">
        <f>ROUND((0.85*F357*(B357-2*C357)^2+D357*(B357*B357-(B357-2*C357)^2))*PI()/4000,0)</f>
        <v>1739</v>
      </c>
      <c r="O357" s="3">
        <f>ROUND((0.85*F357+6*C357*D357/(B357-2*C357))*PI()*(B357-2*C357)^2/4000,0)</f>
        <v>2008</v>
      </c>
      <c r="P357" s="28">
        <f t="shared" si="226"/>
        <v>1946.8754408783345</v>
      </c>
      <c r="Q357" s="16">
        <f>0.00025*PI()*((B357*B357-(B357-2*C357)^2)*D357*AH357+F357*(B357-2*C357)^2*(1+AG357*C357*D357/(B357*F357)))</f>
        <v>1942.2157863841533</v>
      </c>
      <c r="R357" s="16">
        <f>AI357*Q357</f>
        <v>1804.165479650655</v>
      </c>
      <c r="S357" s="14">
        <f>M357/R357</f>
        <v>1.1722871454172445</v>
      </c>
      <c r="T357" s="72">
        <f t="shared" si="227"/>
        <v>0.28943955532727661</v>
      </c>
      <c r="AC357" s="16">
        <f>0.00025*PI()*((B357*B357-(B357-2*C357)^2)*D357+F357*(B357-2*C357)^2)</f>
        <v>1946.8754408783345</v>
      </c>
      <c r="AD357" s="3">
        <f>SQRT((64*AC357*H357*H357)/(PI()^3*((B357^4-(B357-2*C357)^4)*E357+(B357-2*C357)^4*G357*0.6)))</f>
        <v>0.48346182198436533</v>
      </c>
      <c r="AE357" s="3">
        <f>IF(AD357&gt;0.5,0,AJ357)</f>
        <v>0</v>
      </c>
      <c r="AF357" s="3">
        <f>IF((0.25*(3+2*AD357))&gt;1,1,(0.25*(3+2*AD357)))</f>
        <v>0.99173091099218269</v>
      </c>
      <c r="AG357" s="3">
        <f t="shared" si="244"/>
        <v>0</v>
      </c>
      <c r="AH357" s="3">
        <f t="shared" si="244"/>
        <v>0.99173091099218269</v>
      </c>
      <c r="AI357" s="15">
        <f>IF(J357&lt;0.2,1,1/(0.5*(1+0.21*(J357-0.2)+J357*J357)+SQRT((0.5*(1+0.21*(J357-0.2)+J357*J357))^2-J357*J357)))</f>
        <v>0.92892123125489157</v>
      </c>
      <c r="AJ357" s="14">
        <f>IF((4.9-18.5*AD357+17*AD357*AD357)&lt;0,0,(4.9-18.5*AD357+17*AD357*AD357))</f>
        <v>0</v>
      </c>
    </row>
    <row r="358" spans="1:36">
      <c r="I358" s="1"/>
      <c r="J358" s="15"/>
      <c r="K358" s="29"/>
      <c r="L358" s="68"/>
      <c r="N358" s="3"/>
      <c r="O358" s="3"/>
      <c r="P358" s="28"/>
      <c r="Q358" s="16"/>
      <c r="R358" s="16"/>
      <c r="S358" s="14"/>
      <c r="T358" s="72"/>
      <c r="AC358" s="16"/>
      <c r="AD358" s="3"/>
      <c r="AE358" s="3"/>
      <c r="AF358" s="3"/>
      <c r="AG358" s="3"/>
      <c r="AH358" s="3"/>
      <c r="AI358" s="15"/>
      <c r="AJ358" s="14"/>
    </row>
    <row r="359" spans="1:36">
      <c r="F359" s="33"/>
      <c r="G359" s="1"/>
      <c r="I359" s="1"/>
      <c r="J359" s="15"/>
      <c r="K359" s="29"/>
      <c r="L359" s="68"/>
      <c r="N359" s="3"/>
      <c r="O359" s="3"/>
      <c r="P359" s="28"/>
      <c r="Q359" s="16"/>
      <c r="R359" s="16"/>
      <c r="S359" s="14"/>
      <c r="T359" s="72"/>
      <c r="AC359" s="16"/>
      <c r="AD359" s="3"/>
      <c r="AE359" s="3"/>
      <c r="AF359" s="3"/>
      <c r="AG359" s="3"/>
      <c r="AH359" s="3"/>
      <c r="AI359" s="15"/>
      <c r="AJ359" s="14"/>
    </row>
    <row r="360" spans="1:36">
      <c r="A360" s="73" t="s">
        <v>403</v>
      </c>
      <c r="B360" s="40">
        <v>1978</v>
      </c>
      <c r="C360" s="77" t="s">
        <v>404</v>
      </c>
      <c r="E360" s="25" t="s">
        <v>98</v>
      </c>
      <c r="F360" s="33"/>
      <c r="G360" s="32" t="s">
        <v>98</v>
      </c>
      <c r="I360" s="1"/>
      <c r="J360" s="15"/>
      <c r="K360" s="29"/>
      <c r="L360" s="68"/>
      <c r="N360" s="3"/>
      <c r="O360" s="3"/>
      <c r="P360" s="28"/>
      <c r="Q360" s="16"/>
      <c r="R360" s="16"/>
      <c r="S360" s="14"/>
      <c r="T360" s="72"/>
      <c r="AC360" s="16"/>
      <c r="AD360" s="3"/>
      <c r="AE360" s="3"/>
      <c r="AF360" s="3"/>
      <c r="AG360" s="3"/>
      <c r="AH360" s="3"/>
      <c r="AI360" s="15"/>
      <c r="AJ360" s="14"/>
    </row>
    <row r="361" spans="1:36">
      <c r="A361" s="77" t="s">
        <v>405</v>
      </c>
      <c r="B361" s="14">
        <v>108</v>
      </c>
      <c r="C361" s="14">
        <v>4</v>
      </c>
      <c r="D361">
        <v>332.02</v>
      </c>
      <c r="E361">
        <v>200</v>
      </c>
      <c r="F361" s="33">
        <v>40.4</v>
      </c>
      <c r="G361" s="1">
        <f t="shared" ref="G361:G405" si="245">22*((F361+8)/10)^0.3</f>
        <v>35.308257834747629</v>
      </c>
      <c r="H361">
        <v>540</v>
      </c>
      <c r="I361" s="1">
        <f t="shared" ref="I361:I373" si="246">(H361/B361)</f>
        <v>5</v>
      </c>
      <c r="J361" s="15">
        <f t="shared" ref="J361:J373" si="247">SQRT((64*AC361*H361*H361)/(PI()^3*((B361^4-(B361-2*C361)^4)*E361+(B361-2*C361)^4*G361*0.8/1.35)))</f>
        <v>0.22047083016829069</v>
      </c>
      <c r="K361" s="29">
        <f t="shared" si="224"/>
        <v>27</v>
      </c>
      <c r="L361" s="68">
        <f t="shared" si="225"/>
        <v>0.42385531914893615</v>
      </c>
      <c r="M361">
        <v>835.9</v>
      </c>
      <c r="N361" s="3">
        <f>ROUND((0.85*F361*(B361-2*C361)^2+D361*(B361*B361-(B361-2*C361)^2))*PI()/4000,0)</f>
        <v>704</v>
      </c>
      <c r="O361" s="3">
        <f>ROUND((0.85*F361+6*C361*D361/(B361-2*C361))*PI()*(B361-2*C361)^2/4000,0)</f>
        <v>896</v>
      </c>
      <c r="P361" s="28">
        <f t="shared" si="226"/>
        <v>751.2186406360405</v>
      </c>
      <c r="Q361" s="16">
        <f>0.00025*PI()*((B361*B361-(B361-2*C361)^2)*D361*AH361+F361*(B361-2*C361)^2*(1+AG361*C361*D361/(B361*F361)))</f>
        <v>849.96189786953869</v>
      </c>
      <c r="R361" s="16">
        <f>AI361*Q361</f>
        <v>846.13948877836617</v>
      </c>
      <c r="S361" s="14">
        <f>M361/R361</f>
        <v>0.98789858065465108</v>
      </c>
      <c r="T361" s="72">
        <f t="shared" si="227"/>
        <v>0.57761849766678131</v>
      </c>
      <c r="AC361" s="16">
        <f>0.00025*PI()*((B361*B361-(B361-2*C361)^2)*D361+F361*(B361-2*C361)^2)</f>
        <v>751.2186406360405</v>
      </c>
      <c r="AD361" s="3">
        <f>SQRT((64*AC361*H361*H361)/(PI()^3*((B361^4-(B361-2*C361)^4)*E361+(B361-2*C361)^4*G361*0.6)))</f>
        <v>0.22016153931808624</v>
      </c>
      <c r="AE361" s="3">
        <f>IF(AD361&gt;0.5,0,AJ361)</f>
        <v>1.6510202803288618</v>
      </c>
      <c r="AF361" s="3">
        <f>IF((0.25*(3+2*AD361))&gt;1,1,(0.25*(3+2*AD361)))</f>
        <v>0.86008076965904312</v>
      </c>
      <c r="AG361" s="3">
        <f>AE361</f>
        <v>1.6510202803288618</v>
      </c>
      <c r="AH361" s="3">
        <f>AF361</f>
        <v>0.86008076965904312</v>
      </c>
      <c r="AI361" s="15">
        <f>IF(J361&lt;0.2,1,1/(0.5*(1+0.21*(J361-0.2)+J361*J361)+SQRT((0.5*(1+0.21*(J361-0.2)+J361*J361))^2-J361*J361)))</f>
        <v>0.9955028465384701</v>
      </c>
      <c r="AJ361" s="14">
        <f>IF((4.9-18.5*AD361+17*AD361*AD361)&lt;0,0,(4.9-18.5*AD361+17*AD361*AD361))</f>
        <v>1.6510202803288618</v>
      </c>
    </row>
    <row r="362" spans="1:36">
      <c r="A362" s="77" t="s">
        <v>406</v>
      </c>
      <c r="B362" s="14">
        <v>108</v>
      </c>
      <c r="C362" s="14">
        <v>4.5</v>
      </c>
      <c r="D362">
        <v>409.64</v>
      </c>
      <c r="E362">
        <v>200</v>
      </c>
      <c r="F362" s="33">
        <v>28.6</v>
      </c>
      <c r="G362" s="1">
        <f t="shared" si="245"/>
        <v>32.468857448453619</v>
      </c>
      <c r="H362">
        <v>445</v>
      </c>
      <c r="I362" s="1">
        <f t="shared" si="246"/>
        <v>4.1203703703703702</v>
      </c>
      <c r="J362" s="15">
        <f t="shared" si="247"/>
        <v>0.18444931735487879</v>
      </c>
      <c r="K362" s="29">
        <f t="shared" si="224"/>
        <v>24</v>
      </c>
      <c r="L362" s="68">
        <f t="shared" si="225"/>
        <v>0.46483971631205673</v>
      </c>
      <c r="M362">
        <v>970.2</v>
      </c>
      <c r="N362" s="3">
        <f t="shared" ref="N362:N371" si="248">ROUND((0.85*F362*(B362-2*C362)^2+D362*(B362*B362-(B362-2*C362)^2))*PI()/4000,0)</f>
        <v>787</v>
      </c>
      <c r="O362" s="3">
        <f t="shared" ref="O362:O405" si="249">ROUND((0.85*F362+6*C362*D362/(B362-2*C362))*PI()*(B362-2*C362)^2/4000,0)</f>
        <v>1047</v>
      </c>
      <c r="P362" s="28">
        <f t="shared" si="226"/>
        <v>819.53778793215542</v>
      </c>
      <c r="Q362" s="16">
        <f t="shared" ref="Q362:Q403" si="250">0.00025*PI()*((B362*B362-(B362-2*C362)^2)*D362*AH362+F362*(B362-2*C362)^2*(1+AG362*C362*D362/(B362*F362)))</f>
        <v>996.70422959514781</v>
      </c>
      <c r="R362" s="16">
        <f t="shared" ref="R362:R403" si="251">AI362*Q362</f>
        <v>996.70422959514781</v>
      </c>
      <c r="S362" s="14">
        <f t="shared" ref="S362:S403" si="252">M362/R362</f>
        <v>0.97340812970572665</v>
      </c>
      <c r="T362" s="72">
        <f t="shared" si="227"/>
        <v>0.73136826285948497</v>
      </c>
      <c r="AC362" s="16">
        <f t="shared" ref="AC362:AC377" si="253">0.00025*PI()*((B362*B362-(B362-2*C362)^2)*D362+F362*(B362-2*C362)^2)</f>
        <v>819.53778793215542</v>
      </c>
      <c r="AD362" s="3">
        <f t="shared" ref="AD362:AD377" si="254">SQRT((64*AC362*H362*H362)/(PI()^3*((B362^4-(B362-2*C362)^4)*E362+(B362-2*C362)^4*G362*0.6)))</f>
        <v>0.18423329815464853</v>
      </c>
      <c r="AE362" s="3">
        <f t="shared" ref="AE362:AE377" si="255">IF(AD362&gt;0.5,0,AJ362)</f>
        <v>2.0686964226709761</v>
      </c>
      <c r="AF362" s="3">
        <f t="shared" ref="AF362:AF377" si="256">IF((0.25*(3+2*AD362))&gt;1,1,(0.25*(3+2*AD362)))</f>
        <v>0.84211664907732431</v>
      </c>
      <c r="AG362" s="3">
        <f t="shared" ref="AG362:AG377" si="257">AE362</f>
        <v>2.0686964226709761</v>
      </c>
      <c r="AH362" s="3">
        <f t="shared" ref="AH362:AH377" si="258">AF362</f>
        <v>0.84211664907732431</v>
      </c>
      <c r="AI362" s="15">
        <f t="shared" ref="AI362:AI403" si="259">IF(J362&lt;0.2,1,1/(0.5*(1+0.21*(J362-0.2)+J362*J362)+SQRT((0.5*(1+0.21*(J362-0.2)+J362*J362))^2-J362*J362)))</f>
        <v>1</v>
      </c>
      <c r="AJ362" s="14">
        <f t="shared" ref="AJ362:AJ377" si="260">IF((4.9-18.5*AD362+17*AD362*AD362)&lt;0,0,(4.9-18.5*AD362+17*AD362*AD362))</f>
        <v>2.0686964226709761</v>
      </c>
    </row>
    <row r="363" spans="1:36">
      <c r="A363" s="77" t="s">
        <v>407</v>
      </c>
      <c r="B363" s="14">
        <v>108</v>
      </c>
      <c r="C363" s="14">
        <v>4.5</v>
      </c>
      <c r="D363">
        <v>409.64</v>
      </c>
      <c r="E363">
        <v>200</v>
      </c>
      <c r="F363" s="33">
        <v>28.6</v>
      </c>
      <c r="G363" s="1">
        <f t="shared" si="245"/>
        <v>32.468857448453619</v>
      </c>
      <c r="H363">
        <v>485</v>
      </c>
      <c r="I363" s="1">
        <f t="shared" si="246"/>
        <v>4.4907407407407405</v>
      </c>
      <c r="J363" s="15">
        <f t="shared" si="247"/>
        <v>0.20102903127441848</v>
      </c>
      <c r="K363" s="29">
        <f t="shared" si="224"/>
        <v>24</v>
      </c>
      <c r="L363" s="68">
        <f t="shared" si="225"/>
        <v>0.46483971631205673</v>
      </c>
      <c r="M363">
        <v>1205.4000000000001</v>
      </c>
      <c r="N363" s="3">
        <f t="shared" si="248"/>
        <v>787</v>
      </c>
      <c r="O363" s="3">
        <f t="shared" si="249"/>
        <v>1047</v>
      </c>
      <c r="P363" s="28">
        <f t="shared" si="226"/>
        <v>819.53778793215542</v>
      </c>
      <c r="Q363" s="16">
        <f t="shared" si="250"/>
        <v>975.65649188077953</v>
      </c>
      <c r="R363" s="16">
        <f t="shared" si="251"/>
        <v>975.43682812995178</v>
      </c>
      <c r="S363" s="14">
        <f t="shared" si="252"/>
        <v>1.2357540388452626</v>
      </c>
      <c r="T363" s="72">
        <f t="shared" si="227"/>
        <v>0.73136826285948497</v>
      </c>
      <c r="AC363" s="16">
        <f t="shared" si="253"/>
        <v>819.53778793215542</v>
      </c>
      <c r="AD363" s="3">
        <f t="shared" si="254"/>
        <v>0.20079359461798776</v>
      </c>
      <c r="AE363" s="3">
        <f t="shared" si="255"/>
        <v>1.8707256494406446</v>
      </c>
      <c r="AF363" s="3">
        <f t="shared" si="256"/>
        <v>0.85039679730899387</v>
      </c>
      <c r="AG363" s="3">
        <f t="shared" si="257"/>
        <v>1.8707256494406446</v>
      </c>
      <c r="AH363" s="3">
        <f t="shared" si="258"/>
        <v>0.85039679730899387</v>
      </c>
      <c r="AI363" s="15">
        <f t="shared" si="259"/>
        <v>0.99977485544076661</v>
      </c>
      <c r="AJ363" s="14">
        <f t="shared" si="260"/>
        <v>1.8707256494406446</v>
      </c>
    </row>
    <row r="364" spans="1:36">
      <c r="A364" s="77" t="s">
        <v>408</v>
      </c>
      <c r="B364" s="14">
        <v>140</v>
      </c>
      <c r="C364" s="14">
        <v>5</v>
      </c>
      <c r="D364">
        <v>378.28</v>
      </c>
      <c r="E364">
        <v>200</v>
      </c>
      <c r="F364" s="33">
        <v>45.1</v>
      </c>
      <c r="G364" s="1">
        <f t="shared" si="245"/>
        <v>36.303712324503898</v>
      </c>
      <c r="H364">
        <v>840</v>
      </c>
      <c r="I364" s="1">
        <f t="shared" si="246"/>
        <v>6</v>
      </c>
      <c r="J364" s="15">
        <f t="shared" si="247"/>
        <v>0.2809080529715739</v>
      </c>
      <c r="K364" s="29">
        <f t="shared" si="224"/>
        <v>28</v>
      </c>
      <c r="L364" s="68">
        <f t="shared" si="225"/>
        <v>0.50079621749408976</v>
      </c>
      <c r="M364">
        <v>1667</v>
      </c>
      <c r="N364" s="3">
        <f t="shared" si="248"/>
        <v>1311</v>
      </c>
      <c r="O364" s="3">
        <f t="shared" si="249"/>
        <v>1668</v>
      </c>
      <c r="P364" s="28">
        <f t="shared" si="226"/>
        <v>1400.7937527348654</v>
      </c>
      <c r="Q364" s="16">
        <f t="shared" si="250"/>
        <v>1500.7505377824828</v>
      </c>
      <c r="R364" s="16">
        <f t="shared" si="251"/>
        <v>1473.6099728941986</v>
      </c>
      <c r="S364" s="14">
        <f t="shared" si="252"/>
        <v>1.1312355580262392</v>
      </c>
      <c r="T364" s="72">
        <f t="shared" si="227"/>
        <v>0.57265470024322318</v>
      </c>
      <c r="AC364" s="16">
        <f t="shared" si="253"/>
        <v>1400.7937527348654</v>
      </c>
      <c r="AD364" s="3">
        <f t="shared" si="254"/>
        <v>0.28049173627471879</v>
      </c>
      <c r="AE364" s="3">
        <f t="shared" si="255"/>
        <v>1.0483883189306118</v>
      </c>
      <c r="AF364" s="3">
        <f t="shared" si="256"/>
        <v>0.8902458681373594</v>
      </c>
      <c r="AG364" s="3">
        <f t="shared" si="257"/>
        <v>1.0483883189306118</v>
      </c>
      <c r="AH364" s="3">
        <f t="shared" si="258"/>
        <v>0.8902458681373594</v>
      </c>
      <c r="AI364" s="15">
        <f t="shared" si="259"/>
        <v>0.98191533888877547</v>
      </c>
      <c r="AJ364" s="14">
        <f t="shared" si="260"/>
        <v>1.0483883189306118</v>
      </c>
    </row>
    <row r="365" spans="1:36">
      <c r="A365" s="77" t="s">
        <v>409</v>
      </c>
      <c r="B365" s="14">
        <v>108</v>
      </c>
      <c r="C365" s="14">
        <v>4.5</v>
      </c>
      <c r="D365">
        <v>259.7</v>
      </c>
      <c r="E365">
        <v>200</v>
      </c>
      <c r="F365" s="33">
        <v>32.200000000000003</v>
      </c>
      <c r="G365" s="1">
        <f t="shared" si="245"/>
        <v>33.395695824467062</v>
      </c>
      <c r="H365">
        <v>970</v>
      </c>
      <c r="I365" s="1">
        <f t="shared" si="246"/>
        <v>8.981481481481481</v>
      </c>
      <c r="J365" s="15">
        <f t="shared" si="247"/>
        <v>0.35097360152453883</v>
      </c>
      <c r="K365" s="29">
        <f t="shared" si="224"/>
        <v>24</v>
      </c>
      <c r="L365" s="68">
        <f t="shared" si="225"/>
        <v>0.2946950354609929</v>
      </c>
      <c r="M365">
        <v>740.9</v>
      </c>
      <c r="N365" s="3">
        <f t="shared" si="248"/>
        <v>591</v>
      </c>
      <c r="O365" s="3">
        <f t="shared" si="249"/>
        <v>756</v>
      </c>
      <c r="P365" s="28">
        <f t="shared" si="226"/>
        <v>627.85773761549331</v>
      </c>
      <c r="Q365" s="16">
        <f t="shared" si="250"/>
        <v>641.43219002779244</v>
      </c>
      <c r="R365" s="16">
        <f t="shared" si="251"/>
        <v>619.15321588576546</v>
      </c>
      <c r="S365" s="14">
        <f t="shared" si="252"/>
        <v>1.1966343402417163</v>
      </c>
      <c r="T365" s="72">
        <f t="shared" si="227"/>
        <v>0.60522022838499179</v>
      </c>
      <c r="AC365" s="16">
        <f t="shared" si="253"/>
        <v>627.85773761549342</v>
      </c>
      <c r="AD365" s="3">
        <f t="shared" si="254"/>
        <v>0.35055309306103111</v>
      </c>
      <c r="AE365" s="3">
        <f t="shared" si="255"/>
        <v>0.5038547863000753</v>
      </c>
      <c r="AF365" s="3">
        <f t="shared" si="256"/>
        <v>0.9252765465305155</v>
      </c>
      <c r="AG365" s="3">
        <f t="shared" si="257"/>
        <v>0.5038547863000753</v>
      </c>
      <c r="AH365" s="3">
        <f t="shared" si="258"/>
        <v>0.9252765465305155</v>
      </c>
      <c r="AI365" s="15">
        <f t="shared" si="259"/>
        <v>0.96526682868681468</v>
      </c>
      <c r="AJ365" s="14">
        <f t="shared" si="260"/>
        <v>0.5038547863000753</v>
      </c>
    </row>
    <row r="366" spans="1:36">
      <c r="A366" s="77" t="s">
        <v>410</v>
      </c>
      <c r="B366" s="14">
        <v>220</v>
      </c>
      <c r="C366" s="14">
        <v>10</v>
      </c>
      <c r="D366">
        <v>224.22</v>
      </c>
      <c r="E366">
        <v>200</v>
      </c>
      <c r="F366" s="33">
        <v>36.6</v>
      </c>
      <c r="G366" s="1">
        <f t="shared" si="245"/>
        <v>34.452690157678937</v>
      </c>
      <c r="H366">
        <v>2400</v>
      </c>
      <c r="I366" s="1">
        <f t="shared" si="246"/>
        <v>10.909090909090908</v>
      </c>
      <c r="J366" s="15">
        <f t="shared" si="247"/>
        <v>0.41536054871636491</v>
      </c>
      <c r="K366" s="29">
        <f t="shared" si="224"/>
        <v>22</v>
      </c>
      <c r="L366" s="68">
        <f t="shared" si="225"/>
        <v>0.23323120567375885</v>
      </c>
      <c r="M366">
        <v>1729.3</v>
      </c>
      <c r="N366" s="3">
        <f t="shared" si="248"/>
        <v>2457</v>
      </c>
      <c r="O366" s="3">
        <f t="shared" si="249"/>
        <v>3091</v>
      </c>
      <c r="P366" s="28">
        <f t="shared" si="226"/>
        <v>2629.0795112684614</v>
      </c>
      <c r="Q366" s="16">
        <f t="shared" si="250"/>
        <v>2614.414112614837</v>
      </c>
      <c r="R366" s="16">
        <f t="shared" si="251"/>
        <v>2480.2884840529036</v>
      </c>
      <c r="S366" s="14">
        <f t="shared" si="252"/>
        <v>0.69721728384362991</v>
      </c>
      <c r="T366" s="72">
        <f t="shared" si="227"/>
        <v>0.56265190676599008</v>
      </c>
      <c r="AC366" s="16">
        <f t="shared" si="253"/>
        <v>2629.0795112684618</v>
      </c>
      <c r="AD366" s="3">
        <f t="shared" si="254"/>
        <v>0.41489328162200778</v>
      </c>
      <c r="AE366" s="3">
        <f t="shared" si="255"/>
        <v>0.15079368728919329</v>
      </c>
      <c r="AF366" s="3">
        <f t="shared" si="256"/>
        <v>0.95744664081100384</v>
      </c>
      <c r="AG366" s="3">
        <f t="shared" si="257"/>
        <v>0.15079368728919329</v>
      </c>
      <c r="AH366" s="3">
        <f t="shared" si="258"/>
        <v>0.95744664081100384</v>
      </c>
      <c r="AI366" s="15">
        <f t="shared" si="259"/>
        <v>0.94869763442801114</v>
      </c>
      <c r="AJ366" s="14">
        <f t="shared" si="260"/>
        <v>0.15079368728919329</v>
      </c>
    </row>
    <row r="367" spans="1:36">
      <c r="A367" s="77" t="s">
        <v>411</v>
      </c>
      <c r="B367" s="14">
        <v>240</v>
      </c>
      <c r="C367" s="14">
        <v>12</v>
      </c>
      <c r="D367">
        <v>191.79</v>
      </c>
      <c r="E367">
        <v>200</v>
      </c>
      <c r="F367" s="33">
        <v>54.5</v>
      </c>
      <c r="G367" s="1">
        <f t="shared" si="245"/>
        <v>38.122966373533053</v>
      </c>
      <c r="H367">
        <v>2400</v>
      </c>
      <c r="I367" s="1">
        <f t="shared" si="246"/>
        <v>10</v>
      </c>
      <c r="J367" s="15">
        <f t="shared" si="247"/>
        <v>0.39530163984996303</v>
      </c>
      <c r="K367" s="29">
        <f t="shared" si="224"/>
        <v>20</v>
      </c>
      <c r="L367" s="68">
        <f t="shared" si="225"/>
        <v>0.18136170212765956</v>
      </c>
      <c r="M367">
        <v>3900.4</v>
      </c>
      <c r="N367" s="3">
        <f t="shared" si="248"/>
        <v>3346</v>
      </c>
      <c r="O367" s="3">
        <f t="shared" si="249"/>
        <v>4040</v>
      </c>
      <c r="P367" s="28">
        <f t="shared" si="226"/>
        <v>3645.5840373427031</v>
      </c>
      <c r="Q367" s="16">
        <f t="shared" si="250"/>
        <v>3645.2321547293909</v>
      </c>
      <c r="R367" s="16">
        <f t="shared" si="251"/>
        <v>3477.6155605387735</v>
      </c>
      <c r="S367" s="14">
        <f t="shared" si="252"/>
        <v>1.1215730813545493</v>
      </c>
      <c r="T367" s="72">
        <f t="shared" si="227"/>
        <v>0.45219401601536763</v>
      </c>
      <c r="AC367" s="16">
        <f t="shared" si="253"/>
        <v>3645.5840373427031</v>
      </c>
      <c r="AD367" s="3">
        <f t="shared" si="254"/>
        <v>0.39486433660812364</v>
      </c>
      <c r="AE367" s="3">
        <f t="shared" si="255"/>
        <v>0.24561312627426402</v>
      </c>
      <c r="AF367" s="3">
        <f t="shared" si="256"/>
        <v>0.94743216830406185</v>
      </c>
      <c r="AG367" s="3">
        <f t="shared" si="257"/>
        <v>0.24561312627426402</v>
      </c>
      <c r="AH367" s="3">
        <f t="shared" si="258"/>
        <v>0.94743216830406185</v>
      </c>
      <c r="AI367" s="15">
        <f t="shared" si="259"/>
        <v>0.95401758047888707</v>
      </c>
      <c r="AJ367" s="14">
        <f t="shared" si="260"/>
        <v>0.24561312627426402</v>
      </c>
    </row>
    <row r="368" spans="1:36">
      <c r="A368" s="77" t="s">
        <v>412</v>
      </c>
      <c r="B368" s="14">
        <v>152</v>
      </c>
      <c r="C368" s="14">
        <v>7</v>
      </c>
      <c r="D368">
        <v>283.22000000000003</v>
      </c>
      <c r="E368">
        <v>200</v>
      </c>
      <c r="F368" s="33">
        <v>42.9</v>
      </c>
      <c r="G368" s="1">
        <f t="shared" si="245"/>
        <v>35.845778390591541</v>
      </c>
      <c r="H368">
        <v>912</v>
      </c>
      <c r="I368" s="1">
        <f t="shared" si="246"/>
        <v>6</v>
      </c>
      <c r="J368" s="15">
        <f t="shared" si="247"/>
        <v>0.25150076341871874</v>
      </c>
      <c r="K368" s="29">
        <f t="shared" si="224"/>
        <v>21.714285714285715</v>
      </c>
      <c r="L368" s="68">
        <f t="shared" si="225"/>
        <v>0.29077635933806151</v>
      </c>
      <c r="M368">
        <v>1693.4</v>
      </c>
      <c r="N368" s="3">
        <f t="shared" si="248"/>
        <v>1449</v>
      </c>
      <c r="O368" s="3">
        <f t="shared" si="249"/>
        <v>1835</v>
      </c>
      <c r="P368" s="28">
        <f t="shared" si="226"/>
        <v>1544.768859978436</v>
      </c>
      <c r="Q368" s="16">
        <f t="shared" si="250"/>
        <v>1690.9950930134539</v>
      </c>
      <c r="R368" s="16">
        <f t="shared" si="251"/>
        <v>1671.7093257293541</v>
      </c>
      <c r="S368" s="14">
        <f t="shared" si="252"/>
        <v>1.0129751470167714</v>
      </c>
      <c r="T368" s="72">
        <f t="shared" si="227"/>
        <v>0.58462357885214855</v>
      </c>
      <c r="AC368" s="16">
        <f t="shared" si="253"/>
        <v>1544.7688599784362</v>
      </c>
      <c r="AD368" s="3">
        <f t="shared" si="254"/>
        <v>0.25121244149639627</v>
      </c>
      <c r="AE368" s="3">
        <f t="shared" si="255"/>
        <v>1.3254005752805347</v>
      </c>
      <c r="AF368" s="3">
        <f t="shared" si="256"/>
        <v>0.87560622074819816</v>
      </c>
      <c r="AG368" s="3">
        <f t="shared" si="257"/>
        <v>1.3254005752805347</v>
      </c>
      <c r="AH368" s="3">
        <f t="shared" si="258"/>
        <v>0.87560622074819816</v>
      </c>
      <c r="AI368" s="15">
        <f t="shared" si="259"/>
        <v>0.98859501877694311</v>
      </c>
      <c r="AJ368" s="14">
        <f t="shared" si="260"/>
        <v>1.3254005752805347</v>
      </c>
    </row>
    <row r="369" spans="1:36">
      <c r="A369" s="77" t="s">
        <v>413</v>
      </c>
      <c r="B369" s="14">
        <v>140</v>
      </c>
      <c r="C369" s="14">
        <v>5.5</v>
      </c>
      <c r="D369">
        <v>333.2</v>
      </c>
      <c r="E369">
        <v>200</v>
      </c>
      <c r="F369" s="33">
        <v>42.9</v>
      </c>
      <c r="G369" s="1">
        <f t="shared" si="245"/>
        <v>35.845778390591541</v>
      </c>
      <c r="H369">
        <v>840</v>
      </c>
      <c r="I369" s="1">
        <f t="shared" si="246"/>
        <v>6</v>
      </c>
      <c r="J369" s="15">
        <f t="shared" si="247"/>
        <v>0.26673184952716605</v>
      </c>
      <c r="K369" s="29">
        <f t="shared" si="224"/>
        <v>25.454545454545453</v>
      </c>
      <c r="L369" s="68">
        <f t="shared" si="225"/>
        <v>0.40101439931227162</v>
      </c>
      <c r="M369">
        <v>1379.8</v>
      </c>
      <c r="N369" s="3">
        <f t="shared" si="248"/>
        <v>1251</v>
      </c>
      <c r="O369" s="3">
        <f t="shared" si="249"/>
        <v>1591</v>
      </c>
      <c r="P369" s="28">
        <f t="shared" si="226"/>
        <v>1335.0494076537427</v>
      </c>
      <c r="Q369" s="16">
        <f t="shared" si="250"/>
        <v>1446.1861529847899</v>
      </c>
      <c r="R369" s="16">
        <f t="shared" si="251"/>
        <v>1424.7157793788224</v>
      </c>
      <c r="S369" s="14">
        <f t="shared" si="252"/>
        <v>0.96847386683791359</v>
      </c>
      <c r="T369" s="72">
        <f t="shared" si="227"/>
        <v>0.58001937479089904</v>
      </c>
      <c r="AC369" s="16">
        <f t="shared" si="253"/>
        <v>1335.0494076537427</v>
      </c>
      <c r="AD369" s="3">
        <f t="shared" si="254"/>
        <v>0.26637375622740772</v>
      </c>
      <c r="AE369" s="3">
        <f t="shared" si="255"/>
        <v>1.1783201359068312</v>
      </c>
      <c r="AF369" s="3">
        <f t="shared" si="256"/>
        <v>0.88318687811370389</v>
      </c>
      <c r="AG369" s="3">
        <f t="shared" si="257"/>
        <v>1.1783201359068312</v>
      </c>
      <c r="AH369" s="3">
        <f t="shared" si="258"/>
        <v>0.88318687811370389</v>
      </c>
      <c r="AI369" s="15">
        <f t="shared" si="259"/>
        <v>0.98515379672135928</v>
      </c>
      <c r="AJ369" s="14">
        <f t="shared" si="260"/>
        <v>1.1783201359068312</v>
      </c>
    </row>
    <row r="370" spans="1:36">
      <c r="A370" s="77" t="s">
        <v>414</v>
      </c>
      <c r="B370" s="14">
        <v>164</v>
      </c>
      <c r="C370" s="14">
        <v>6</v>
      </c>
      <c r="D370">
        <v>356.82</v>
      </c>
      <c r="E370">
        <v>200</v>
      </c>
      <c r="F370" s="33">
        <v>31.5</v>
      </c>
      <c r="G370" s="1">
        <f t="shared" si="245"/>
        <v>33.22016685939893</v>
      </c>
      <c r="H370">
        <v>1700</v>
      </c>
      <c r="I370" s="1">
        <f t="shared" si="246"/>
        <v>10.365853658536585</v>
      </c>
      <c r="J370" s="15">
        <f t="shared" si="247"/>
        <v>0.44867153103945212</v>
      </c>
      <c r="K370" s="29">
        <f t="shared" si="224"/>
        <v>27.333333333333332</v>
      </c>
      <c r="L370" s="68">
        <f t="shared" si="225"/>
        <v>0.46113853427895979</v>
      </c>
      <c r="M370">
        <v>1633.7</v>
      </c>
      <c r="N370" s="3">
        <f t="shared" si="248"/>
        <v>1549</v>
      </c>
      <c r="O370" s="3">
        <f t="shared" si="249"/>
        <v>2019</v>
      </c>
      <c r="P370" s="28">
        <f t="shared" si="226"/>
        <v>1634.2859037046478</v>
      </c>
      <c r="Q370" s="16">
        <f t="shared" si="250"/>
        <v>1612.3179282653628</v>
      </c>
      <c r="R370" s="16">
        <f t="shared" si="251"/>
        <v>1514.7656190430498</v>
      </c>
      <c r="S370" s="14">
        <f t="shared" si="252"/>
        <v>1.0785166889595017</v>
      </c>
      <c r="T370" s="72">
        <f t="shared" si="227"/>
        <v>0.65024850763930908</v>
      </c>
      <c r="AC370" s="16">
        <f t="shared" si="253"/>
        <v>1634.285903704648</v>
      </c>
      <c r="AD370" s="3">
        <f t="shared" si="254"/>
        <v>0.44806429248553858</v>
      </c>
      <c r="AE370" s="3">
        <f t="shared" si="255"/>
        <v>2.375796242716266E-2</v>
      </c>
      <c r="AF370" s="3">
        <f t="shared" si="256"/>
        <v>0.97403214624276924</v>
      </c>
      <c r="AG370" s="3">
        <f t="shared" si="257"/>
        <v>2.375796242716266E-2</v>
      </c>
      <c r="AH370" s="3">
        <f t="shared" si="258"/>
        <v>0.97403214624276924</v>
      </c>
      <c r="AI370" s="15">
        <f t="shared" si="259"/>
        <v>0.93949561217912769</v>
      </c>
      <c r="AJ370" s="14">
        <f t="shared" si="260"/>
        <v>2.375796242716266E-2</v>
      </c>
    </row>
    <row r="371" spans="1:36">
      <c r="A371" s="77" t="s">
        <v>415</v>
      </c>
      <c r="B371" s="14">
        <v>95</v>
      </c>
      <c r="C371" s="14">
        <v>3.5</v>
      </c>
      <c r="D371">
        <v>348.88</v>
      </c>
      <c r="E371">
        <v>200</v>
      </c>
      <c r="F371" s="33">
        <v>26.2</v>
      </c>
      <c r="G371" s="1">
        <f t="shared" si="245"/>
        <v>31.814896346768872</v>
      </c>
      <c r="H371">
        <v>860</v>
      </c>
      <c r="I371" s="1">
        <f t="shared" si="246"/>
        <v>9.0526315789473681</v>
      </c>
      <c r="J371" s="15">
        <f t="shared" si="247"/>
        <v>0.37890263374160865</v>
      </c>
      <c r="K371" s="29">
        <f t="shared" si="224"/>
        <v>27.142857142857142</v>
      </c>
      <c r="L371" s="68">
        <f t="shared" si="225"/>
        <v>0.44773522458628839</v>
      </c>
      <c r="M371">
        <v>665.4</v>
      </c>
      <c r="N371" s="3">
        <f t="shared" si="248"/>
        <v>486</v>
      </c>
      <c r="O371" s="3">
        <f t="shared" si="249"/>
        <v>642</v>
      </c>
      <c r="P371" s="28">
        <f t="shared" si="226"/>
        <v>510.35807259282211</v>
      </c>
      <c r="Q371" s="16">
        <f t="shared" si="250"/>
        <v>515.10723345600979</v>
      </c>
      <c r="R371" s="16">
        <f t="shared" si="251"/>
        <v>493.60451499585463</v>
      </c>
      <c r="S371" s="14">
        <f t="shared" si="252"/>
        <v>1.3480427747010948</v>
      </c>
      <c r="T371" s="72">
        <f t="shared" si="227"/>
        <v>0.68776503979451897</v>
      </c>
      <c r="AC371" s="16">
        <f t="shared" si="253"/>
        <v>510.35807259282217</v>
      </c>
      <c r="AD371" s="3">
        <f t="shared" si="254"/>
        <v>0.37841021925763768</v>
      </c>
      <c r="AE371" s="3">
        <f t="shared" si="255"/>
        <v>0.33371394239013119</v>
      </c>
      <c r="AF371" s="3">
        <f t="shared" si="256"/>
        <v>0.93920510962881887</v>
      </c>
      <c r="AG371" s="3">
        <f t="shared" si="257"/>
        <v>0.33371394239013119</v>
      </c>
      <c r="AH371" s="3">
        <f t="shared" si="258"/>
        <v>0.93920510962881887</v>
      </c>
      <c r="AI371" s="15">
        <f t="shared" si="259"/>
        <v>0.95825584060257329</v>
      </c>
      <c r="AJ371" s="14">
        <f t="shared" si="260"/>
        <v>0.33371394239013119</v>
      </c>
    </row>
    <row r="372" spans="1:36">
      <c r="A372" s="77" t="s">
        <v>416</v>
      </c>
      <c r="B372" s="14">
        <v>95</v>
      </c>
      <c r="C372" s="14">
        <v>3.5</v>
      </c>
      <c r="D372">
        <v>348.88</v>
      </c>
      <c r="E372">
        <v>200</v>
      </c>
      <c r="F372" s="33">
        <v>26.2</v>
      </c>
      <c r="G372" s="1">
        <f t="shared" si="245"/>
        <v>31.814896346768872</v>
      </c>
      <c r="H372">
        <v>1420</v>
      </c>
      <c r="I372" s="1">
        <f t="shared" si="246"/>
        <v>14.947368421052632</v>
      </c>
      <c r="J372" s="15">
        <f t="shared" si="247"/>
        <v>0.62562993013149337</v>
      </c>
      <c r="K372" s="29">
        <f t="shared" si="224"/>
        <v>27.142857142857142</v>
      </c>
      <c r="L372" s="68">
        <f t="shared" si="225"/>
        <v>0.44773522458628839</v>
      </c>
      <c r="M372">
        <v>582.1</v>
      </c>
      <c r="N372" s="3">
        <f t="shared" ref="N372:N405" si="261">ROUND((0.85*F372*(B372-2*C372)^2+D372*(B372*B372-(B372-2*C372)^2))*PI()/4000,0)</f>
        <v>486</v>
      </c>
      <c r="O372" s="3">
        <f t="shared" si="249"/>
        <v>642</v>
      </c>
      <c r="P372" s="28">
        <f t="shared" si="226"/>
        <v>510.35807259282211</v>
      </c>
      <c r="Q372" s="16">
        <f t="shared" si="250"/>
        <v>510.35807259282217</v>
      </c>
      <c r="R372" s="16">
        <f t="shared" si="251"/>
        <v>449.12180394173765</v>
      </c>
      <c r="S372" s="14">
        <f t="shared" si="252"/>
        <v>1.2960849259402978</v>
      </c>
      <c r="T372" s="72">
        <f t="shared" si="227"/>
        <v>0.68776503979451897</v>
      </c>
      <c r="AC372" s="16">
        <f t="shared" si="253"/>
        <v>510.35807259282217</v>
      </c>
      <c r="AD372" s="3">
        <f t="shared" si="254"/>
        <v>0.6248168736579599</v>
      </c>
      <c r="AE372" s="3">
        <f t="shared" si="255"/>
        <v>0</v>
      </c>
      <c r="AF372" s="3">
        <f t="shared" si="256"/>
        <v>1</v>
      </c>
      <c r="AG372" s="3">
        <f t="shared" si="257"/>
        <v>0</v>
      </c>
      <c r="AH372" s="3">
        <f t="shared" si="258"/>
        <v>1</v>
      </c>
      <c r="AI372" s="15">
        <f t="shared" si="259"/>
        <v>0.88001312815533628</v>
      </c>
      <c r="AJ372" s="14">
        <f t="shared" si="260"/>
        <v>0</v>
      </c>
    </row>
    <row r="373" spans="1:36">
      <c r="A373" s="77" t="s">
        <v>417</v>
      </c>
      <c r="B373" s="14">
        <v>121</v>
      </c>
      <c r="C373" s="14">
        <v>4</v>
      </c>
      <c r="D373">
        <v>311.14999999999998</v>
      </c>
      <c r="E373">
        <v>200</v>
      </c>
      <c r="F373" s="33">
        <v>22.2</v>
      </c>
      <c r="G373" s="1">
        <f t="shared" si="245"/>
        <v>30.649596660672653</v>
      </c>
      <c r="H373">
        <v>1050</v>
      </c>
      <c r="I373" s="1">
        <f t="shared" si="246"/>
        <v>8.677685950413224</v>
      </c>
      <c r="J373" s="15">
        <f t="shared" si="247"/>
        <v>0.34211189256241326</v>
      </c>
      <c r="K373" s="29">
        <f t="shared" si="224"/>
        <v>30.25</v>
      </c>
      <c r="L373" s="68">
        <f t="shared" si="225"/>
        <v>0.44502541371158388</v>
      </c>
      <c r="M373">
        <v>702.7</v>
      </c>
      <c r="N373" s="3">
        <f t="shared" si="261"/>
        <v>647</v>
      </c>
      <c r="O373" s="3">
        <f t="shared" si="249"/>
        <v>852</v>
      </c>
      <c r="P373" s="28">
        <f t="shared" si="226"/>
        <v>680.11129844393793</v>
      </c>
      <c r="Q373" s="16">
        <f t="shared" si="250"/>
        <v>702.05696838156177</v>
      </c>
      <c r="R373" s="16">
        <f t="shared" si="251"/>
        <v>679.19909764110935</v>
      </c>
      <c r="S373" s="14">
        <f t="shared" si="252"/>
        <v>1.0346009033882855</v>
      </c>
      <c r="T373" s="72">
        <f t="shared" si="227"/>
        <v>0.6726444162825197</v>
      </c>
      <c r="AC373" s="16">
        <f t="shared" si="253"/>
        <v>680.11129844393793</v>
      </c>
      <c r="AD373" s="3">
        <f t="shared" si="254"/>
        <v>0.34163405562763227</v>
      </c>
      <c r="AE373" s="3">
        <f t="shared" si="255"/>
        <v>0.56390504628673321</v>
      </c>
      <c r="AF373" s="3">
        <f t="shared" si="256"/>
        <v>0.92081702781381614</v>
      </c>
      <c r="AG373" s="3">
        <f t="shared" si="257"/>
        <v>0.56390504628673321</v>
      </c>
      <c r="AH373" s="3">
        <f t="shared" si="258"/>
        <v>0.92081702781381614</v>
      </c>
      <c r="AI373" s="15">
        <f t="shared" si="259"/>
        <v>0.96744157273569087</v>
      </c>
      <c r="AJ373" s="14">
        <f t="shared" si="260"/>
        <v>0.56390504628673321</v>
      </c>
    </row>
    <row r="374" spans="1:36">
      <c r="A374" s="77" t="s">
        <v>418</v>
      </c>
      <c r="B374" s="14">
        <v>121</v>
      </c>
      <c r="C374" s="14">
        <v>4</v>
      </c>
      <c r="D374">
        <v>317.02999999999997</v>
      </c>
      <c r="E374">
        <v>200</v>
      </c>
      <c r="F374" s="33">
        <v>26.5</v>
      </c>
      <c r="G374" s="1">
        <f t="shared" si="245"/>
        <v>31.898363982841531</v>
      </c>
      <c r="H374">
        <v>1050</v>
      </c>
      <c r="I374" s="1">
        <f t="shared" ref="I374:I405" si="262">(H374/B374)</f>
        <v>8.677685950413224</v>
      </c>
      <c r="J374" s="15">
        <f t="shared" ref="J374:J405" si="263">SQRT((64*AC374*H374*H374)/(PI()^3*((B374^4-(B374-2*C374)^4)*E374+(B374-2*C374)^4*G374*0.8/1.35)))</f>
        <v>0.35328549833624218</v>
      </c>
      <c r="K374" s="29">
        <f t="shared" si="224"/>
        <v>30.25</v>
      </c>
      <c r="L374" s="68">
        <f t="shared" si="225"/>
        <v>0.45343534278959802</v>
      </c>
      <c r="M374">
        <v>851.6</v>
      </c>
      <c r="N374" s="3">
        <f t="shared" si="261"/>
        <v>692</v>
      </c>
      <c r="O374" s="3">
        <f t="shared" si="249"/>
        <v>901</v>
      </c>
      <c r="P374" s="28">
        <f t="shared" si="226"/>
        <v>731.88008011000704</v>
      </c>
      <c r="Q374" s="16">
        <f t="shared" si="250"/>
        <v>748.99657486655326</v>
      </c>
      <c r="R374" s="16">
        <f t="shared" si="251"/>
        <v>722.55377505313936</v>
      </c>
      <c r="S374" s="14">
        <f t="shared" si="252"/>
        <v>1.1785973991172769</v>
      </c>
      <c r="T374" s="72">
        <f t="shared" si="227"/>
        <v>0.63687787158623399</v>
      </c>
      <c r="AC374" s="16">
        <f t="shared" si="253"/>
        <v>731.88008011000716</v>
      </c>
      <c r="AD374" s="3">
        <f t="shared" si="254"/>
        <v>0.35277662716563868</v>
      </c>
      <c r="AE374" s="3">
        <f t="shared" si="255"/>
        <v>0.48930532489987355</v>
      </c>
      <c r="AF374" s="3">
        <f t="shared" si="256"/>
        <v>0.92638831358281937</v>
      </c>
      <c r="AG374" s="3">
        <f t="shared" si="257"/>
        <v>0.48930532489987355</v>
      </c>
      <c r="AH374" s="3">
        <f t="shared" si="258"/>
        <v>0.92638831358281937</v>
      </c>
      <c r="AI374" s="15">
        <f t="shared" si="259"/>
        <v>0.96469569995280002</v>
      </c>
      <c r="AJ374" s="14">
        <f t="shared" si="260"/>
        <v>0.48930532489987355</v>
      </c>
    </row>
    <row r="375" spans="1:36">
      <c r="A375" s="77" t="s">
        <v>419</v>
      </c>
      <c r="B375" s="14">
        <v>121</v>
      </c>
      <c r="C375" s="14">
        <v>6</v>
      </c>
      <c r="D375">
        <v>349.37</v>
      </c>
      <c r="E375">
        <v>200</v>
      </c>
      <c r="F375" s="33">
        <v>22.2</v>
      </c>
      <c r="G375" s="1">
        <f t="shared" si="245"/>
        <v>30.649596660672653</v>
      </c>
      <c r="H375">
        <v>1050</v>
      </c>
      <c r="I375" s="1">
        <f t="shared" si="262"/>
        <v>8.677685950413224</v>
      </c>
      <c r="J375" s="15">
        <f t="shared" si="263"/>
        <v>0.35718055728883369</v>
      </c>
      <c r="K375" s="29">
        <f t="shared" si="224"/>
        <v>20.166666666666668</v>
      </c>
      <c r="L375" s="68">
        <f t="shared" si="225"/>
        <v>0.33312663514578411</v>
      </c>
      <c r="M375">
        <v>1007.4</v>
      </c>
      <c r="N375" s="3">
        <f t="shared" si="261"/>
        <v>933</v>
      </c>
      <c r="O375" s="3">
        <f t="shared" si="249"/>
        <v>1253</v>
      </c>
      <c r="P375" s="28">
        <f t="shared" si="226"/>
        <v>964.48418137643648</v>
      </c>
      <c r="Q375" s="16">
        <f t="shared" si="250"/>
        <v>985.14077895873072</v>
      </c>
      <c r="R375" s="16">
        <f t="shared" si="251"/>
        <v>949.40957028550906</v>
      </c>
      <c r="S375" s="14">
        <f t="shared" si="252"/>
        <v>1.0610805194401525</v>
      </c>
      <c r="T375" s="72">
        <f t="shared" si="227"/>
        <v>0.78521658534058991</v>
      </c>
      <c r="AC375" s="16">
        <f t="shared" si="253"/>
        <v>964.4841813764366</v>
      </c>
      <c r="AD375" s="3">
        <f t="shared" si="254"/>
        <v>0.35684834161296008</v>
      </c>
      <c r="AE375" s="3">
        <f t="shared" si="255"/>
        <v>0.46309824166287594</v>
      </c>
      <c r="AF375" s="3">
        <f t="shared" si="256"/>
        <v>0.92842417080647999</v>
      </c>
      <c r="AG375" s="3">
        <f t="shared" si="257"/>
        <v>0.46309824166287594</v>
      </c>
      <c r="AH375" s="3">
        <f t="shared" si="258"/>
        <v>0.92842417080647999</v>
      </c>
      <c r="AI375" s="15">
        <f t="shared" si="259"/>
        <v>0.96372984507758508</v>
      </c>
      <c r="AJ375" s="14">
        <f t="shared" si="260"/>
        <v>0.46309824166287594</v>
      </c>
    </row>
    <row r="376" spans="1:36">
      <c r="A376" s="77" t="s">
        <v>420</v>
      </c>
      <c r="B376" s="14">
        <v>121</v>
      </c>
      <c r="C376" s="14">
        <v>6</v>
      </c>
      <c r="D376">
        <v>325.85000000000002</v>
      </c>
      <c r="E376">
        <v>200</v>
      </c>
      <c r="F376" s="33">
        <v>26.5</v>
      </c>
      <c r="G376" s="1">
        <f t="shared" si="245"/>
        <v>31.898363982841531</v>
      </c>
      <c r="H376">
        <v>1050</v>
      </c>
      <c r="I376" s="1">
        <f t="shared" si="262"/>
        <v>8.677685950413224</v>
      </c>
      <c r="J376" s="15">
        <f t="shared" si="263"/>
        <v>0.35409067372323183</v>
      </c>
      <c r="K376" s="29">
        <f t="shared" si="224"/>
        <v>20.166666666666668</v>
      </c>
      <c r="L376" s="68">
        <f t="shared" si="225"/>
        <v>0.310700157604413</v>
      </c>
      <c r="M376">
        <v>1088.8</v>
      </c>
      <c r="N376" s="3">
        <f t="shared" si="261"/>
        <v>917</v>
      </c>
      <c r="O376" s="3">
        <f t="shared" si="249"/>
        <v>1214</v>
      </c>
      <c r="P376" s="28">
        <f t="shared" si="226"/>
        <v>953.62455951095615</v>
      </c>
      <c r="Q376" s="16">
        <f t="shared" si="250"/>
        <v>974.79530178717823</v>
      </c>
      <c r="R376" s="16">
        <f t="shared" si="251"/>
        <v>940.18657504321277</v>
      </c>
      <c r="S376" s="14">
        <f t="shared" si="252"/>
        <v>1.1580680142661648</v>
      </c>
      <c r="T376" s="72">
        <f t="shared" si="227"/>
        <v>0.74069474156692627</v>
      </c>
      <c r="AC376" s="16">
        <f t="shared" si="253"/>
        <v>953.62455951095626</v>
      </c>
      <c r="AD376" s="3">
        <f t="shared" si="254"/>
        <v>0.35374999845423</v>
      </c>
      <c r="AE376" s="3">
        <f t="shared" si="255"/>
        <v>0.48298907250499656</v>
      </c>
      <c r="AF376" s="3">
        <f t="shared" si="256"/>
        <v>0.92687499922711503</v>
      </c>
      <c r="AG376" s="3">
        <f t="shared" si="257"/>
        <v>0.48298907250499656</v>
      </c>
      <c r="AH376" s="3">
        <f t="shared" si="258"/>
        <v>0.92687499922711503</v>
      </c>
      <c r="AI376" s="15">
        <f t="shared" si="259"/>
        <v>0.96449641613935333</v>
      </c>
      <c r="AJ376" s="14">
        <f t="shared" si="260"/>
        <v>0.48298907250499656</v>
      </c>
    </row>
    <row r="377" spans="1:36">
      <c r="A377" s="77" t="s">
        <v>421</v>
      </c>
      <c r="B377" s="14">
        <v>216</v>
      </c>
      <c r="C377" s="14">
        <v>6</v>
      </c>
      <c r="D377">
        <v>391.02</v>
      </c>
      <c r="E377">
        <v>200</v>
      </c>
      <c r="F377" s="33">
        <v>24.1</v>
      </c>
      <c r="G377" s="1">
        <f t="shared" si="245"/>
        <v>31.215779947333836</v>
      </c>
      <c r="H377">
        <v>2220</v>
      </c>
      <c r="I377" s="1">
        <f t="shared" si="262"/>
        <v>10.277777777777779</v>
      </c>
      <c r="J377" s="15">
        <f t="shared" si="263"/>
        <v>0.44308888823373416</v>
      </c>
      <c r="K377" s="29">
        <f t="shared" si="224"/>
        <v>36</v>
      </c>
      <c r="L377" s="68">
        <f t="shared" si="225"/>
        <v>0.66556595744680846</v>
      </c>
      <c r="M377">
        <v>2440.1999999999998</v>
      </c>
      <c r="N377" s="3">
        <f t="shared" si="261"/>
        <v>2217</v>
      </c>
      <c r="O377" s="3">
        <f t="shared" si="249"/>
        <v>2925</v>
      </c>
      <c r="P377" s="28">
        <f t="shared" si="226"/>
        <v>2335.5278370799697</v>
      </c>
      <c r="Q377" s="16">
        <f t="shared" si="250"/>
        <v>2306.1653220046123</v>
      </c>
      <c r="R377" s="16">
        <f t="shared" si="251"/>
        <v>2170.267813773457</v>
      </c>
      <c r="S377" s="14">
        <f t="shared" si="252"/>
        <v>1.1243773623298638</v>
      </c>
      <c r="T377" s="72">
        <f t="shared" si="227"/>
        <v>0.66272650673588185</v>
      </c>
      <c r="AC377" s="16">
        <f t="shared" si="253"/>
        <v>2335.5278370799697</v>
      </c>
      <c r="AD377" s="3">
        <f t="shared" si="254"/>
        <v>0.44235757054185065</v>
      </c>
      <c r="AE377" s="3">
        <f t="shared" si="255"/>
        <v>4.294868864246526E-2</v>
      </c>
      <c r="AF377" s="3">
        <f t="shared" si="256"/>
        <v>0.97117878527092527</v>
      </c>
      <c r="AG377" s="3">
        <f t="shared" si="257"/>
        <v>4.294868864246526E-2</v>
      </c>
      <c r="AH377" s="3">
        <f t="shared" si="258"/>
        <v>0.97117878527092527</v>
      </c>
      <c r="AI377" s="15">
        <f t="shared" si="259"/>
        <v>0.94107208753229032</v>
      </c>
      <c r="AJ377" s="14">
        <f t="shared" si="260"/>
        <v>4.294868864246526E-2</v>
      </c>
    </row>
    <row r="378" spans="1:36">
      <c r="A378" s="77" t="s">
        <v>422</v>
      </c>
      <c r="B378" s="14">
        <v>216</v>
      </c>
      <c r="C378" s="14">
        <v>6</v>
      </c>
      <c r="D378">
        <v>379.26</v>
      </c>
      <c r="E378">
        <v>200</v>
      </c>
      <c r="F378" s="33">
        <v>31.4</v>
      </c>
      <c r="G378" s="1">
        <f t="shared" si="245"/>
        <v>33.194913964651441</v>
      </c>
      <c r="H378">
        <v>2220</v>
      </c>
      <c r="I378" s="1">
        <f t="shared" si="262"/>
        <v>10.277777777777779</v>
      </c>
      <c r="J378" s="15">
        <f t="shared" si="263"/>
        <v>0.45712625173975313</v>
      </c>
      <c r="K378" s="29">
        <f t="shared" si="224"/>
        <v>36</v>
      </c>
      <c r="L378" s="68">
        <f t="shared" si="225"/>
        <v>0.64554893617021269</v>
      </c>
      <c r="M378">
        <v>2865.5</v>
      </c>
      <c r="N378" s="3">
        <f t="shared" si="261"/>
        <v>2374</v>
      </c>
      <c r="O378" s="3">
        <f t="shared" si="249"/>
        <v>3060</v>
      </c>
      <c r="P378" s="28">
        <f t="shared" si="226"/>
        <v>2527.5784225421594</v>
      </c>
      <c r="Q378" s="16">
        <f t="shared" si="250"/>
        <v>2494.8037460822325</v>
      </c>
      <c r="R378" s="16">
        <f t="shared" si="251"/>
        <v>2337.8312148106947</v>
      </c>
      <c r="S378" s="14">
        <f t="shared" si="252"/>
        <v>1.2257086747094499</v>
      </c>
      <c r="T378" s="72">
        <f t="shared" si="227"/>
        <v>0.59395401074782872</v>
      </c>
      <c r="AC378" s="16">
        <f t="shared" ref="AC378:AC405" si="264">0.00025*PI()*((B378*B378-(B378-2*C378)^2)*D378+F378*(B378-2*C378)^2)</f>
        <v>2527.5784225421594</v>
      </c>
      <c r="AD378" s="3">
        <f t="shared" ref="AD378:AD405" si="265">SQRT((64*AC378*H378*H378)/(PI()^3*((B378^4-(B378-2*C378)^4)*E378+(B378-2*C378)^4*G378*0.6)))</f>
        <v>0.45633726356978371</v>
      </c>
      <c r="AE378" s="3">
        <f t="shared" ref="AE378:AE405" si="266">IF(AD378&gt;0.5,0,AJ378)</f>
        <v>0</v>
      </c>
      <c r="AF378" s="3">
        <f t="shared" ref="AF378:AF405" si="267">IF((0.25*(3+2*AD378))&gt;1,1,(0.25*(3+2*AD378)))</f>
        <v>0.97816863178489188</v>
      </c>
      <c r="AG378" s="3">
        <f t="shared" ref="AG378:AG405" si="268">AE378</f>
        <v>0</v>
      </c>
      <c r="AH378" s="3">
        <f t="shared" ref="AH378:AH405" si="269">AF378</f>
        <v>0.97816863178489188</v>
      </c>
      <c r="AI378" s="15">
        <f t="shared" si="259"/>
        <v>0.9370802086063712</v>
      </c>
      <c r="AJ378" s="14">
        <f t="shared" ref="AJ378:AJ405" si="270">IF((4.9-18.5*AD378+17*AD378*AD378)&lt;0,0,(4.9-18.5*AD378+17*AD378*AD378))</f>
        <v>0</v>
      </c>
    </row>
    <row r="379" spans="1:36">
      <c r="A379" s="77" t="s">
        <v>423</v>
      </c>
      <c r="B379" s="14">
        <v>216</v>
      </c>
      <c r="C379" s="14">
        <v>4</v>
      </c>
      <c r="D379">
        <v>289.39</v>
      </c>
      <c r="E379">
        <v>200</v>
      </c>
      <c r="F379" s="33">
        <v>24.1</v>
      </c>
      <c r="G379" s="1">
        <f t="shared" si="245"/>
        <v>31.215779947333836</v>
      </c>
      <c r="H379">
        <v>2220</v>
      </c>
      <c r="I379" s="1">
        <f t="shared" si="262"/>
        <v>10.277777777777779</v>
      </c>
      <c r="J379" s="15">
        <f t="shared" si="263"/>
        <v>0.41125302797225899</v>
      </c>
      <c r="K379" s="29">
        <f t="shared" si="224"/>
        <v>54</v>
      </c>
      <c r="L379" s="68">
        <f t="shared" si="225"/>
        <v>0.73886808510638302</v>
      </c>
      <c r="M379">
        <v>1868.9</v>
      </c>
      <c r="N379" s="3">
        <f t="shared" si="261"/>
        <v>1467</v>
      </c>
      <c r="O379" s="3">
        <f t="shared" si="249"/>
        <v>1831</v>
      </c>
      <c r="P379" s="28">
        <f t="shared" si="226"/>
        <v>1589.8605163265286</v>
      </c>
      <c r="Q379" s="16">
        <f t="shared" si="250"/>
        <v>1586.4714444936747</v>
      </c>
      <c r="R379" s="16">
        <f t="shared" si="251"/>
        <v>1506.8302704779271</v>
      </c>
      <c r="S379" s="14">
        <f t="shared" si="252"/>
        <v>1.2402856755772724</v>
      </c>
      <c r="T379" s="72">
        <f t="shared" si="227"/>
        <v>0.48492013884607515</v>
      </c>
      <c r="AC379" s="16">
        <f t="shared" si="264"/>
        <v>1589.8605163265288</v>
      </c>
      <c r="AD379" s="3">
        <f t="shared" si="265"/>
        <v>0.41032550517471117</v>
      </c>
      <c r="AE379" s="3">
        <f t="shared" si="266"/>
        <v>0.1712174976148364</v>
      </c>
      <c r="AF379" s="3">
        <f t="shared" si="267"/>
        <v>0.95516275258735561</v>
      </c>
      <c r="AG379" s="3">
        <f t="shared" si="268"/>
        <v>0.1712174976148364</v>
      </c>
      <c r="AH379" s="3">
        <f t="shared" si="269"/>
        <v>0.95516275258735561</v>
      </c>
      <c r="AI379" s="15">
        <f t="shared" si="259"/>
        <v>0.949799806172266</v>
      </c>
      <c r="AJ379" s="14">
        <f t="shared" si="270"/>
        <v>0.1712174976148364</v>
      </c>
    </row>
    <row r="380" spans="1:36">
      <c r="A380" s="77" t="s">
        <v>424</v>
      </c>
      <c r="B380" s="14">
        <v>216</v>
      </c>
      <c r="C380" s="14">
        <v>4</v>
      </c>
      <c r="D380">
        <v>287.14</v>
      </c>
      <c r="E380">
        <v>200</v>
      </c>
      <c r="F380" s="33">
        <v>31.4</v>
      </c>
      <c r="G380" s="1">
        <f t="shared" si="245"/>
        <v>33.194913964651441</v>
      </c>
      <c r="H380">
        <v>2220</v>
      </c>
      <c r="I380" s="1">
        <f t="shared" si="262"/>
        <v>10.277777777777779</v>
      </c>
      <c r="J380" s="15">
        <f t="shared" si="263"/>
        <v>0.43646942234592756</v>
      </c>
      <c r="K380" s="29">
        <f t="shared" si="224"/>
        <v>54</v>
      </c>
      <c r="L380" s="68">
        <f t="shared" si="225"/>
        <v>0.73312340425531908</v>
      </c>
      <c r="M380">
        <v>2261.8000000000002</v>
      </c>
      <c r="N380" s="3">
        <f t="shared" si="261"/>
        <v>1672</v>
      </c>
      <c r="O380" s="3">
        <f t="shared" si="249"/>
        <v>2033</v>
      </c>
      <c r="P380" s="28">
        <f t="shared" si="226"/>
        <v>1831.9164603744377</v>
      </c>
      <c r="Q380" s="16">
        <f t="shared" si="250"/>
        <v>1819.4532058051796</v>
      </c>
      <c r="R380" s="16">
        <f t="shared" si="251"/>
        <v>1715.6041187976155</v>
      </c>
      <c r="S380" s="14">
        <f t="shared" si="252"/>
        <v>1.3183694158913464</v>
      </c>
      <c r="T380" s="72">
        <f t="shared" si="227"/>
        <v>0.41757429450879441</v>
      </c>
      <c r="AC380" s="16">
        <f t="shared" si="264"/>
        <v>1831.916460374438</v>
      </c>
      <c r="AD380" s="3">
        <f t="shared" si="265"/>
        <v>0.43544624382882358</v>
      </c>
      <c r="AE380" s="3">
        <f t="shared" si="266"/>
        <v>6.7672820665495514E-2</v>
      </c>
      <c r="AF380" s="3">
        <f t="shared" si="267"/>
        <v>0.96772312191441179</v>
      </c>
      <c r="AG380" s="3">
        <f t="shared" si="268"/>
        <v>6.7672820665495514E-2</v>
      </c>
      <c r="AH380" s="3">
        <f t="shared" si="269"/>
        <v>0.96772312191441179</v>
      </c>
      <c r="AI380" s="15">
        <f t="shared" si="259"/>
        <v>0.94292291405119877</v>
      </c>
      <c r="AJ380" s="14">
        <f t="shared" si="270"/>
        <v>6.7672820665495514E-2</v>
      </c>
    </row>
    <row r="381" spans="1:36">
      <c r="A381" s="77" t="s">
        <v>425</v>
      </c>
      <c r="B381" s="14">
        <v>153</v>
      </c>
      <c r="C381" s="14">
        <v>3.2</v>
      </c>
      <c r="D381">
        <v>413.56</v>
      </c>
      <c r="E381">
        <v>200</v>
      </c>
      <c r="F381" s="33">
        <v>21.8</v>
      </c>
      <c r="G381" s="1">
        <f t="shared" si="245"/>
        <v>30.527241335130874</v>
      </c>
      <c r="H381">
        <v>1679</v>
      </c>
      <c r="I381" s="1">
        <f t="shared" si="262"/>
        <v>10.973856209150327</v>
      </c>
      <c r="J381" s="15">
        <f t="shared" si="263"/>
        <v>0.47478815247788153</v>
      </c>
      <c r="K381" s="29">
        <f t="shared" si="224"/>
        <v>47.8125</v>
      </c>
      <c r="L381" s="68">
        <f t="shared" si="225"/>
        <v>0.93490957446808509</v>
      </c>
      <c r="M381">
        <v>901.6</v>
      </c>
      <c r="N381" s="3">
        <f t="shared" si="261"/>
        <v>936</v>
      </c>
      <c r="O381" s="3">
        <f t="shared" si="249"/>
        <v>1227</v>
      </c>
      <c r="P381" s="28">
        <f t="shared" si="226"/>
        <v>990.77388824142656</v>
      </c>
      <c r="Q381" s="16">
        <f t="shared" si="250"/>
        <v>982.62190482460903</v>
      </c>
      <c r="R381" s="16">
        <f t="shared" si="251"/>
        <v>915.72619120351726</v>
      </c>
      <c r="S381" s="14">
        <f t="shared" si="252"/>
        <v>0.98457378271014451</v>
      </c>
      <c r="T381" s="72">
        <f t="shared" si="227"/>
        <v>0.62860182674107834</v>
      </c>
      <c r="AC381" s="16">
        <f t="shared" si="264"/>
        <v>990.77388824142656</v>
      </c>
      <c r="AD381" s="3">
        <f t="shared" si="265"/>
        <v>0.47382160043247062</v>
      </c>
      <c r="AE381" s="3">
        <f t="shared" si="266"/>
        <v>0</v>
      </c>
      <c r="AF381" s="3">
        <f t="shared" si="267"/>
        <v>0.98691080021623534</v>
      </c>
      <c r="AG381" s="3">
        <f t="shared" si="268"/>
        <v>0</v>
      </c>
      <c r="AH381" s="3">
        <f t="shared" si="269"/>
        <v>0.98691080021623534</v>
      </c>
      <c r="AI381" s="15">
        <f t="shared" si="259"/>
        <v>0.93192120662826849</v>
      </c>
      <c r="AJ381" s="14">
        <f t="shared" si="270"/>
        <v>0</v>
      </c>
    </row>
    <row r="382" spans="1:36">
      <c r="A382" s="77" t="s">
        <v>426</v>
      </c>
      <c r="B382" s="14">
        <v>101</v>
      </c>
      <c r="C382" s="14">
        <v>3.4</v>
      </c>
      <c r="D382">
        <v>602.70000000000005</v>
      </c>
      <c r="E382">
        <v>200</v>
      </c>
      <c r="F382" s="33">
        <v>32.200000000000003</v>
      </c>
      <c r="G382" s="1">
        <f t="shared" si="245"/>
        <v>33.395695824467062</v>
      </c>
      <c r="H382">
        <v>1530</v>
      </c>
      <c r="I382" s="1">
        <f t="shared" si="262"/>
        <v>15.148514851485148</v>
      </c>
      <c r="J382" s="15">
        <f t="shared" si="263"/>
        <v>0.78879739506217661</v>
      </c>
      <c r="K382" s="29">
        <f t="shared" si="224"/>
        <v>29.705882352941178</v>
      </c>
      <c r="L382" s="68">
        <f t="shared" si="225"/>
        <v>0.84651230705047986</v>
      </c>
      <c r="M382">
        <v>802.6</v>
      </c>
      <c r="N382" s="3">
        <f t="shared" si="261"/>
        <v>819</v>
      </c>
      <c r="O382" s="3">
        <f t="shared" si="249"/>
        <v>1100</v>
      </c>
      <c r="P382" s="28">
        <f t="shared" si="226"/>
        <v>852.73119617552754</v>
      </c>
      <c r="Q382" s="16">
        <f t="shared" si="250"/>
        <v>852.73119617552754</v>
      </c>
      <c r="R382" s="16">
        <f t="shared" si="251"/>
        <v>683.92652159202237</v>
      </c>
      <c r="S382" s="14">
        <f t="shared" si="252"/>
        <v>1.1735178775224762</v>
      </c>
      <c r="T382" s="72">
        <f t="shared" si="227"/>
        <v>0.73683058976261451</v>
      </c>
      <c r="AC382" s="16">
        <f t="shared" si="264"/>
        <v>852.73119617552754</v>
      </c>
      <c r="AD382" s="3">
        <f t="shared" si="265"/>
        <v>0.7876398322510777</v>
      </c>
      <c r="AE382" s="3">
        <f t="shared" si="266"/>
        <v>0</v>
      </c>
      <c r="AF382" s="3">
        <f t="shared" si="267"/>
        <v>1</v>
      </c>
      <c r="AG382" s="3">
        <f t="shared" si="268"/>
        <v>0</v>
      </c>
      <c r="AH382" s="3">
        <f t="shared" si="269"/>
        <v>1</v>
      </c>
      <c r="AI382" s="15">
        <f t="shared" si="259"/>
        <v>0.80204233720944085</v>
      </c>
      <c r="AJ382" s="14">
        <f t="shared" si="270"/>
        <v>0.87506369427966213</v>
      </c>
    </row>
    <row r="383" spans="1:36">
      <c r="A383" s="77" t="s">
        <v>427</v>
      </c>
      <c r="B383" s="14">
        <v>121</v>
      </c>
      <c r="C383" s="14">
        <v>4.8</v>
      </c>
      <c r="D383">
        <v>449.82</v>
      </c>
      <c r="E383">
        <v>200</v>
      </c>
      <c r="F383" s="33">
        <v>33.9</v>
      </c>
      <c r="G383" s="1">
        <f t="shared" si="245"/>
        <v>33.813247837027383</v>
      </c>
      <c r="H383">
        <v>1048</v>
      </c>
      <c r="I383" s="1">
        <f t="shared" si="262"/>
        <v>8.661157024793388</v>
      </c>
      <c r="J383" s="15">
        <f t="shared" si="263"/>
        <v>0.4090444499675065</v>
      </c>
      <c r="K383" s="29">
        <f t="shared" si="224"/>
        <v>25.208333333333336</v>
      </c>
      <c r="L383" s="68">
        <f t="shared" si="225"/>
        <v>0.53613297872340437</v>
      </c>
      <c r="M383">
        <v>1146.5999999999999</v>
      </c>
      <c r="N383" s="3">
        <f t="shared" si="261"/>
        <v>1069</v>
      </c>
      <c r="O383" s="3">
        <f t="shared" si="249"/>
        <v>1414</v>
      </c>
      <c r="P383" s="28">
        <f t="shared" si="226"/>
        <v>1118.6143744037186</v>
      </c>
      <c r="Q383" s="16">
        <f t="shared" si="250"/>
        <v>1113.7767350073852</v>
      </c>
      <c r="R383" s="16">
        <f t="shared" si="251"/>
        <v>1058.5218854155796</v>
      </c>
      <c r="S383" s="14">
        <f t="shared" si="252"/>
        <v>1.083208590958741</v>
      </c>
      <c r="T383" s="72">
        <f t="shared" si="227"/>
        <v>0.70462103428684952</v>
      </c>
      <c r="AC383" s="16">
        <f t="shared" si="264"/>
        <v>1118.6143744037188</v>
      </c>
      <c r="AD383" s="3">
        <f t="shared" si="265"/>
        <v>0.4085249158620039</v>
      </c>
      <c r="AE383" s="3">
        <f t="shared" si="266"/>
        <v>0.17946337351390396</v>
      </c>
      <c r="AF383" s="3">
        <f t="shared" si="267"/>
        <v>0.95426245793100195</v>
      </c>
      <c r="AG383" s="3">
        <f t="shared" si="268"/>
        <v>0.17946337351390396</v>
      </c>
      <c r="AH383" s="3">
        <f t="shared" si="269"/>
        <v>0.95426245793100195</v>
      </c>
      <c r="AI383" s="15">
        <f t="shared" si="259"/>
        <v>0.95038965363965944</v>
      </c>
      <c r="AJ383" s="14">
        <f t="shared" si="270"/>
        <v>0.17946337351390396</v>
      </c>
    </row>
    <row r="384" spans="1:36">
      <c r="A384" s="77" t="s">
        <v>428</v>
      </c>
      <c r="B384" s="14">
        <v>121</v>
      </c>
      <c r="C384" s="14">
        <v>4.8</v>
      </c>
      <c r="D384">
        <v>449.82</v>
      </c>
      <c r="E384">
        <v>200</v>
      </c>
      <c r="F384" s="33">
        <v>29.1</v>
      </c>
      <c r="G384" s="1">
        <f t="shared" si="245"/>
        <v>32.601295157596326</v>
      </c>
      <c r="H384">
        <v>1048</v>
      </c>
      <c r="I384" s="1">
        <f t="shared" si="262"/>
        <v>8.661157024793388</v>
      </c>
      <c r="J384" s="15">
        <f t="shared" si="263"/>
        <v>0.40186829836958865</v>
      </c>
      <c r="K384" s="29">
        <f t="shared" si="224"/>
        <v>25.208333333333336</v>
      </c>
      <c r="L384" s="68">
        <f t="shared" si="225"/>
        <v>0.53613297872340437</v>
      </c>
      <c r="M384">
        <v>1078</v>
      </c>
      <c r="N384" s="3">
        <f t="shared" si="261"/>
        <v>1029</v>
      </c>
      <c r="O384" s="3">
        <f t="shared" si="249"/>
        <v>1375</v>
      </c>
      <c r="P384" s="28">
        <f t="shared" si="226"/>
        <v>1071.8299274029068</v>
      </c>
      <c r="Q384" s="16">
        <f t="shared" si="250"/>
        <v>1070.0596277474424</v>
      </c>
      <c r="R384" s="16">
        <f t="shared" si="251"/>
        <v>1019.0103414580627</v>
      </c>
      <c r="S384" s="14">
        <f t="shared" si="252"/>
        <v>1.0578891657346001</v>
      </c>
      <c r="T384" s="72">
        <f t="shared" si="227"/>
        <v>0.73537713149168005</v>
      </c>
      <c r="AC384" s="16">
        <f t="shared" si="264"/>
        <v>1071.8299274029071</v>
      </c>
      <c r="AD384" s="3">
        <f t="shared" si="265"/>
        <v>0.40137252858054734</v>
      </c>
      <c r="AE384" s="3">
        <f t="shared" si="266"/>
        <v>0.21330663514529347</v>
      </c>
      <c r="AF384" s="3">
        <f t="shared" si="267"/>
        <v>0.9506862642902737</v>
      </c>
      <c r="AG384" s="3">
        <f t="shared" si="268"/>
        <v>0.21330663514529347</v>
      </c>
      <c r="AH384" s="3">
        <f t="shared" si="269"/>
        <v>0.9506862642902737</v>
      </c>
      <c r="AI384" s="15">
        <f t="shared" si="259"/>
        <v>0.95229304520455338</v>
      </c>
      <c r="AJ384" s="14">
        <f t="shared" si="270"/>
        <v>0.21330663514529347</v>
      </c>
    </row>
    <row r="385" spans="1:36">
      <c r="A385" s="77" t="s">
        <v>429</v>
      </c>
      <c r="B385" s="14">
        <v>121</v>
      </c>
      <c r="C385" s="14">
        <v>4.8</v>
      </c>
      <c r="D385">
        <v>449.82</v>
      </c>
      <c r="E385">
        <v>200</v>
      </c>
      <c r="F385" s="33">
        <v>25.6</v>
      </c>
      <c r="G385" s="1">
        <f t="shared" si="245"/>
        <v>31.646410997310788</v>
      </c>
      <c r="H385">
        <v>1048</v>
      </c>
      <c r="I385" s="1">
        <f t="shared" si="262"/>
        <v>8.661157024793388</v>
      </c>
      <c r="J385" s="15">
        <f t="shared" si="263"/>
        <v>0.39657151554018244</v>
      </c>
      <c r="K385" s="29">
        <f t="shared" si="224"/>
        <v>25.208333333333336</v>
      </c>
      <c r="L385" s="68">
        <f t="shared" si="225"/>
        <v>0.53613297872340437</v>
      </c>
      <c r="M385">
        <v>940.8</v>
      </c>
      <c r="N385" s="3">
        <f t="shared" si="261"/>
        <v>1000</v>
      </c>
      <c r="O385" s="3">
        <f t="shared" si="249"/>
        <v>1346</v>
      </c>
      <c r="P385" s="28">
        <f t="shared" si="226"/>
        <v>1037.7162681314815</v>
      </c>
      <c r="Q385" s="16">
        <f t="shared" si="250"/>
        <v>1038.4037874941675</v>
      </c>
      <c r="R385" s="16">
        <f t="shared" si="251"/>
        <v>990.31047197139765</v>
      </c>
      <c r="S385" s="14">
        <f t="shared" si="252"/>
        <v>0.95000510105397773</v>
      </c>
      <c r="T385" s="72">
        <f t="shared" si="227"/>
        <v>0.7595517596343766</v>
      </c>
      <c r="AC385" s="16">
        <f t="shared" si="264"/>
        <v>1037.7162681314817</v>
      </c>
      <c r="AD385" s="3">
        <f t="shared" si="265"/>
        <v>0.39609382216679789</v>
      </c>
      <c r="AE385" s="3">
        <f t="shared" si="266"/>
        <v>0.2393996612121887</v>
      </c>
      <c r="AF385" s="3">
        <f t="shared" si="267"/>
        <v>0.94804691108339889</v>
      </c>
      <c r="AG385" s="3">
        <f t="shared" si="268"/>
        <v>0.2393996612121887</v>
      </c>
      <c r="AH385" s="3">
        <f t="shared" si="269"/>
        <v>0.94804691108339889</v>
      </c>
      <c r="AI385" s="15">
        <f t="shared" si="259"/>
        <v>0.95368534273278538</v>
      </c>
      <c r="AJ385" s="14">
        <f t="shared" si="270"/>
        <v>0.2393996612121887</v>
      </c>
    </row>
    <row r="386" spans="1:36">
      <c r="A386" s="77" t="s">
        <v>430</v>
      </c>
      <c r="B386" s="14">
        <v>318.5</v>
      </c>
      <c r="C386" s="14">
        <v>6.9</v>
      </c>
      <c r="D386">
        <v>301.83999999999997</v>
      </c>
      <c r="E386">
        <v>200</v>
      </c>
      <c r="F386" s="33">
        <v>47</v>
      </c>
      <c r="G386" s="1">
        <f t="shared" si="245"/>
        <v>36.688629384894156</v>
      </c>
      <c r="H386">
        <v>4200</v>
      </c>
      <c r="I386" s="1">
        <f t="shared" si="262"/>
        <v>13.186813186813186</v>
      </c>
      <c r="J386" s="15">
        <f t="shared" si="263"/>
        <v>0.61771330873225683</v>
      </c>
      <c r="K386" s="29">
        <f t="shared" si="224"/>
        <v>46.159420289855071</v>
      </c>
      <c r="L386" s="68">
        <f t="shared" si="225"/>
        <v>0.65875931065200244</v>
      </c>
      <c r="M386">
        <v>5494.9</v>
      </c>
      <c r="N386" s="3">
        <f t="shared" si="261"/>
        <v>4952</v>
      </c>
      <c r="O386" s="3">
        <f t="shared" si="249"/>
        <v>5904</v>
      </c>
      <c r="P386" s="28">
        <f t="shared" si="226"/>
        <v>5465.9396601191684</v>
      </c>
      <c r="Q386" s="16">
        <f t="shared" si="250"/>
        <v>5465.9396601191693</v>
      </c>
      <c r="R386" s="16">
        <f t="shared" si="251"/>
        <v>4827.2704764864993</v>
      </c>
      <c r="S386" s="14">
        <f t="shared" si="252"/>
        <v>1.1383037322572882</v>
      </c>
      <c r="T386" s="72">
        <f t="shared" si="227"/>
        <v>0.37299960468126175</v>
      </c>
      <c r="AC386" s="16">
        <f t="shared" si="264"/>
        <v>5465.9396601191693</v>
      </c>
      <c r="AD386" s="3">
        <f t="shared" si="265"/>
        <v>0.61633080996352074</v>
      </c>
      <c r="AE386" s="3">
        <f t="shared" si="266"/>
        <v>0</v>
      </c>
      <c r="AF386" s="3">
        <f t="shared" si="267"/>
        <v>1</v>
      </c>
      <c r="AG386" s="3">
        <f t="shared" si="268"/>
        <v>0</v>
      </c>
      <c r="AH386" s="3">
        <f t="shared" si="269"/>
        <v>1</v>
      </c>
      <c r="AI386" s="15">
        <f t="shared" si="259"/>
        <v>0.88315473215107798</v>
      </c>
      <c r="AJ386" s="14">
        <f t="shared" si="270"/>
        <v>0</v>
      </c>
    </row>
    <row r="387" spans="1:36">
      <c r="A387" s="77" t="s">
        <v>431</v>
      </c>
      <c r="B387" s="14">
        <v>500</v>
      </c>
      <c r="C387" s="14">
        <v>11</v>
      </c>
      <c r="D387">
        <v>253.2</v>
      </c>
      <c r="E387">
        <v>200</v>
      </c>
      <c r="F387" s="33">
        <v>47</v>
      </c>
      <c r="G387" s="1">
        <f t="shared" si="245"/>
        <v>36.688629384894156</v>
      </c>
      <c r="H387">
        <v>5000</v>
      </c>
      <c r="I387" s="1">
        <f t="shared" si="262"/>
        <v>10</v>
      </c>
      <c r="J387" s="15">
        <f t="shared" si="263"/>
        <v>0.45319908514002816</v>
      </c>
      <c r="K387" s="29">
        <f t="shared" si="224"/>
        <v>45.454545454545453</v>
      </c>
      <c r="L387" s="68">
        <f t="shared" si="225"/>
        <v>0.54416505480335264</v>
      </c>
      <c r="M387">
        <v>12838</v>
      </c>
      <c r="N387" s="3">
        <f t="shared" si="261"/>
        <v>11448</v>
      </c>
      <c r="O387" s="3">
        <f t="shared" si="249"/>
        <v>13443</v>
      </c>
      <c r="P387" s="28">
        <f t="shared" si="226"/>
        <v>12712.925283330604</v>
      </c>
      <c r="Q387" s="16">
        <f t="shared" si="250"/>
        <v>12621.205834625556</v>
      </c>
      <c r="R387" s="16">
        <f t="shared" si="251"/>
        <v>11841.295908284555</v>
      </c>
      <c r="S387" s="14">
        <f t="shared" si="252"/>
        <v>1.0841718760712769</v>
      </c>
      <c r="T387" s="72">
        <f t="shared" si="227"/>
        <v>0.33656552143454571</v>
      </c>
      <c r="AC387" s="16">
        <f t="shared" si="264"/>
        <v>12712.925283330605</v>
      </c>
      <c r="AD387" s="3">
        <f t="shared" si="265"/>
        <v>0.45219588719691389</v>
      </c>
      <c r="AE387" s="3">
        <f t="shared" si="266"/>
        <v>1.0555133619763346E-2</v>
      </c>
      <c r="AF387" s="3">
        <f t="shared" si="267"/>
        <v>0.97609794359845692</v>
      </c>
      <c r="AG387" s="3">
        <f t="shared" si="268"/>
        <v>1.0555133619763346E-2</v>
      </c>
      <c r="AH387" s="3">
        <f t="shared" si="269"/>
        <v>0.97609794359845692</v>
      </c>
      <c r="AI387" s="15">
        <f t="shared" si="259"/>
        <v>0.93820638562114544</v>
      </c>
      <c r="AJ387" s="14">
        <f t="shared" si="270"/>
        <v>1.0555133619763346E-2</v>
      </c>
    </row>
    <row r="388" spans="1:36">
      <c r="A388" s="77" t="s">
        <v>432</v>
      </c>
      <c r="B388" s="14">
        <v>500</v>
      </c>
      <c r="C388" s="14">
        <v>11</v>
      </c>
      <c r="D388">
        <v>235.2</v>
      </c>
      <c r="E388">
        <v>200</v>
      </c>
      <c r="F388" s="33">
        <v>43.7</v>
      </c>
      <c r="G388" s="1">
        <f t="shared" si="245"/>
        <v>36.013874245349619</v>
      </c>
      <c r="H388">
        <v>5000</v>
      </c>
      <c r="I388" s="1">
        <f t="shared" si="262"/>
        <v>10</v>
      </c>
      <c r="J388" s="15">
        <f t="shared" si="263"/>
        <v>0.43836478702394049</v>
      </c>
      <c r="K388" s="29">
        <f t="shared" si="224"/>
        <v>45.454545454545453</v>
      </c>
      <c r="L388" s="68">
        <f t="shared" si="225"/>
        <v>0.5054803352675693</v>
      </c>
      <c r="M388">
        <v>11838.4</v>
      </c>
      <c r="N388" s="3">
        <f t="shared" si="261"/>
        <v>10640</v>
      </c>
      <c r="O388" s="3">
        <f t="shared" si="249"/>
        <v>12493</v>
      </c>
      <c r="P388" s="28">
        <f t="shared" si="226"/>
        <v>11816.561983337917</v>
      </c>
      <c r="Q388" s="16">
        <f t="shared" si="250"/>
        <v>11748.344992981045</v>
      </c>
      <c r="R388" s="16">
        <f t="shared" si="251"/>
        <v>11071.581312588574</v>
      </c>
      <c r="S388" s="14">
        <f t="shared" si="252"/>
        <v>1.0692600872234519</v>
      </c>
      <c r="T388" s="72">
        <f t="shared" si="227"/>
        <v>0.33635477464943569</v>
      </c>
      <c r="AC388" s="16">
        <f t="shared" si="264"/>
        <v>11816.561983337917</v>
      </c>
      <c r="AD388" s="3">
        <f t="shared" si="265"/>
        <v>0.43740596841979207</v>
      </c>
      <c r="AE388" s="3">
        <f t="shared" si="266"/>
        <v>6.0497264791200767E-2</v>
      </c>
      <c r="AF388" s="3">
        <f t="shared" si="267"/>
        <v>0.96870298420989598</v>
      </c>
      <c r="AG388" s="3">
        <f t="shared" si="268"/>
        <v>6.0497264791200767E-2</v>
      </c>
      <c r="AH388" s="3">
        <f t="shared" si="269"/>
        <v>0.96870298420989598</v>
      </c>
      <c r="AI388" s="15">
        <f t="shared" si="259"/>
        <v>0.94239497726728338</v>
      </c>
      <c r="AJ388" s="14">
        <f t="shared" si="270"/>
        <v>6.0497264791200767E-2</v>
      </c>
    </row>
    <row r="389" spans="1:36">
      <c r="A389" s="77" t="s">
        <v>433</v>
      </c>
      <c r="B389" s="14">
        <v>210</v>
      </c>
      <c r="C389" s="14">
        <v>2.5</v>
      </c>
      <c r="D389">
        <v>235.2</v>
      </c>
      <c r="E389">
        <v>200</v>
      </c>
      <c r="F389" s="33">
        <v>27.7</v>
      </c>
      <c r="G389" s="1">
        <f t="shared" si="245"/>
        <v>32.227242398908622</v>
      </c>
      <c r="H389">
        <v>1670</v>
      </c>
      <c r="I389" s="1">
        <f t="shared" si="262"/>
        <v>7.9523809523809526</v>
      </c>
      <c r="J389" s="15">
        <f t="shared" si="263"/>
        <v>0.32790628742528299</v>
      </c>
      <c r="K389" s="29">
        <f t="shared" si="224"/>
        <v>84</v>
      </c>
      <c r="L389" s="68">
        <f t="shared" si="225"/>
        <v>0.93412765957446808</v>
      </c>
      <c r="M389">
        <v>1323</v>
      </c>
      <c r="N389" s="3">
        <f t="shared" si="261"/>
        <v>1160</v>
      </c>
      <c r="O389" s="3">
        <f t="shared" si="249"/>
        <v>1345</v>
      </c>
      <c r="P389" s="28">
        <f t="shared" si="226"/>
        <v>1297.5818311892347</v>
      </c>
      <c r="Q389" s="16">
        <f t="shared" si="250"/>
        <v>1326.2293805512109</v>
      </c>
      <c r="R389" s="16">
        <f t="shared" si="251"/>
        <v>1287.6124070435051</v>
      </c>
      <c r="S389" s="14">
        <f t="shared" si="252"/>
        <v>1.0274831096399177</v>
      </c>
      <c r="T389" s="72">
        <f t="shared" si="227"/>
        <v>0.29540003601406056</v>
      </c>
      <c r="AC389" s="16">
        <f t="shared" si="264"/>
        <v>1297.5818311892349</v>
      </c>
      <c r="AD389" s="3">
        <f t="shared" si="265"/>
        <v>0.3269157868528077</v>
      </c>
      <c r="AE389" s="3">
        <f t="shared" si="266"/>
        <v>0.66891478201409482</v>
      </c>
      <c r="AF389" s="3">
        <f t="shared" si="267"/>
        <v>0.91345789342640382</v>
      </c>
      <c r="AG389" s="3">
        <f t="shared" si="268"/>
        <v>0.66891478201409482</v>
      </c>
      <c r="AH389" s="3">
        <f t="shared" si="269"/>
        <v>0.91345789342640382</v>
      </c>
      <c r="AI389" s="15">
        <f t="shared" si="259"/>
        <v>0.97088213089378572</v>
      </c>
      <c r="AJ389" s="14">
        <f t="shared" si="270"/>
        <v>0.66891478201409482</v>
      </c>
    </row>
    <row r="390" spans="1:36">
      <c r="A390" s="77" t="s">
        <v>434</v>
      </c>
      <c r="B390" s="14">
        <v>108</v>
      </c>
      <c r="C390" s="14">
        <v>4</v>
      </c>
      <c r="D390">
        <v>337.61</v>
      </c>
      <c r="E390">
        <v>200</v>
      </c>
      <c r="F390" s="33">
        <v>36.299999999999997</v>
      </c>
      <c r="G390" s="1">
        <f t="shared" si="245"/>
        <v>34.383002489080262</v>
      </c>
      <c r="H390">
        <v>756</v>
      </c>
      <c r="I390" s="1">
        <f t="shared" si="262"/>
        <v>7</v>
      </c>
      <c r="J390" s="15">
        <f t="shared" si="263"/>
        <v>0.30439996124559576</v>
      </c>
      <c r="K390" s="29">
        <f t="shared" si="224"/>
        <v>27</v>
      </c>
      <c r="L390" s="68">
        <f t="shared" si="225"/>
        <v>0.43099148936170212</v>
      </c>
      <c r="M390">
        <v>785</v>
      </c>
      <c r="N390" s="3">
        <f t="shared" si="261"/>
        <v>684</v>
      </c>
      <c r="O390" s="3">
        <f t="shared" si="249"/>
        <v>879</v>
      </c>
      <c r="P390" s="28">
        <f t="shared" si="226"/>
        <v>726.32290115710896</v>
      </c>
      <c r="Q390" s="16">
        <f t="shared" si="250"/>
        <v>766.28188741827944</v>
      </c>
      <c r="R390" s="16">
        <f t="shared" si="251"/>
        <v>748.24545323679126</v>
      </c>
      <c r="S390" s="14">
        <f t="shared" si="252"/>
        <v>1.0491209757496212</v>
      </c>
      <c r="T390" s="72">
        <f t="shared" si="227"/>
        <v>0.6074755004157516</v>
      </c>
      <c r="AC390" s="16">
        <f t="shared" si="264"/>
        <v>726.32290115710907</v>
      </c>
      <c r="AD390" s="3">
        <f t="shared" si="265"/>
        <v>0.30398163591956939</v>
      </c>
      <c r="AE390" s="3">
        <f t="shared" si="266"/>
        <v>0.84722193008570668</v>
      </c>
      <c r="AF390" s="3">
        <f t="shared" si="267"/>
        <v>0.90199081795978464</v>
      </c>
      <c r="AG390" s="3">
        <f t="shared" si="268"/>
        <v>0.84722193008570668</v>
      </c>
      <c r="AH390" s="3">
        <f t="shared" si="269"/>
        <v>0.90199081795978464</v>
      </c>
      <c r="AI390" s="15">
        <f t="shared" si="259"/>
        <v>0.97646240309521648</v>
      </c>
      <c r="AJ390" s="14">
        <f t="shared" si="270"/>
        <v>0.84722193008570668</v>
      </c>
    </row>
    <row r="391" spans="1:36">
      <c r="A391" s="77" t="s">
        <v>435</v>
      </c>
      <c r="B391" s="14">
        <v>108</v>
      </c>
      <c r="C391" s="14">
        <v>4</v>
      </c>
      <c r="D391">
        <v>337.61</v>
      </c>
      <c r="E391">
        <v>200</v>
      </c>
      <c r="F391" s="33">
        <v>34.5</v>
      </c>
      <c r="G391" s="1">
        <f t="shared" si="245"/>
        <v>33.957785431804759</v>
      </c>
      <c r="H391">
        <v>972</v>
      </c>
      <c r="I391" s="1">
        <f t="shared" si="262"/>
        <v>9</v>
      </c>
      <c r="J391" s="15">
        <f t="shared" si="263"/>
        <v>0.38807292410703614</v>
      </c>
      <c r="K391" s="29">
        <f t="shared" si="224"/>
        <v>27</v>
      </c>
      <c r="L391" s="68">
        <f t="shared" si="225"/>
        <v>0.43099148936170212</v>
      </c>
      <c r="M391">
        <v>737</v>
      </c>
      <c r="N391" s="3">
        <f t="shared" si="261"/>
        <v>672</v>
      </c>
      <c r="O391" s="3">
        <f t="shared" si="249"/>
        <v>867</v>
      </c>
      <c r="P391" s="28">
        <f t="shared" si="226"/>
        <v>712.18573421595488</v>
      </c>
      <c r="Q391" s="16">
        <f t="shared" si="250"/>
        <v>715.23490687420463</v>
      </c>
      <c r="R391" s="16">
        <f t="shared" si="251"/>
        <v>683.69132920716208</v>
      </c>
      <c r="S391" s="14">
        <f t="shared" si="252"/>
        <v>1.0779718397989002</v>
      </c>
      <c r="T391" s="72">
        <f t="shared" si="227"/>
        <v>0.61953412803133157</v>
      </c>
      <c r="AC391" s="16">
        <f t="shared" si="264"/>
        <v>712.18573421595499</v>
      </c>
      <c r="AD391" s="3">
        <f t="shared" si="265"/>
        <v>0.38754475602727567</v>
      </c>
      <c r="AE391" s="3">
        <f t="shared" si="266"/>
        <v>0.28366795820749102</v>
      </c>
      <c r="AF391" s="3">
        <f t="shared" si="267"/>
        <v>0.94377237801363778</v>
      </c>
      <c r="AG391" s="3">
        <f t="shared" si="268"/>
        <v>0.28366795820749102</v>
      </c>
      <c r="AH391" s="3">
        <f t="shared" si="269"/>
        <v>0.94377237801363778</v>
      </c>
      <c r="AI391" s="15">
        <f t="shared" si="259"/>
        <v>0.95589759760901816</v>
      </c>
      <c r="AJ391" s="14">
        <f t="shared" si="270"/>
        <v>0.28366795820749102</v>
      </c>
    </row>
    <row r="392" spans="1:36">
      <c r="A392" s="77" t="s">
        <v>436</v>
      </c>
      <c r="B392" s="14">
        <v>108</v>
      </c>
      <c r="C392" s="14">
        <v>4</v>
      </c>
      <c r="D392">
        <v>332.02</v>
      </c>
      <c r="E392">
        <v>200</v>
      </c>
      <c r="F392" s="33">
        <v>34.1</v>
      </c>
      <c r="G392" s="1">
        <f t="shared" si="245"/>
        <v>33.861587087954113</v>
      </c>
      <c r="H392">
        <v>1404</v>
      </c>
      <c r="I392" s="1">
        <f t="shared" si="262"/>
        <v>13</v>
      </c>
      <c r="J392" s="15">
        <f t="shared" si="263"/>
        <v>0.55659524470656829</v>
      </c>
      <c r="K392" s="29">
        <f t="shared" si="224"/>
        <v>27</v>
      </c>
      <c r="L392" s="68">
        <f t="shared" si="225"/>
        <v>0.42385531914893615</v>
      </c>
      <c r="M392">
        <v>686</v>
      </c>
      <c r="N392" s="3">
        <f t="shared" si="261"/>
        <v>662</v>
      </c>
      <c r="O392" s="3">
        <f t="shared" si="249"/>
        <v>853</v>
      </c>
      <c r="P392" s="28">
        <f t="shared" si="226"/>
        <v>701.73855634200129</v>
      </c>
      <c r="Q392" s="16">
        <f t="shared" si="250"/>
        <v>701.73855634200129</v>
      </c>
      <c r="R392" s="16">
        <f t="shared" si="251"/>
        <v>635.57957027708403</v>
      </c>
      <c r="S392" s="14">
        <f t="shared" si="252"/>
        <v>1.0793298464595629</v>
      </c>
      <c r="T392" s="72">
        <f t="shared" si="227"/>
        <v>0.61834678841844337</v>
      </c>
      <c r="AC392" s="16">
        <f t="shared" si="264"/>
        <v>701.73855634200129</v>
      </c>
      <c r="AD392" s="3">
        <f t="shared" si="265"/>
        <v>0.55583939272593963</v>
      </c>
      <c r="AE392" s="3">
        <f t="shared" si="266"/>
        <v>0</v>
      </c>
      <c r="AF392" s="3">
        <f t="shared" si="267"/>
        <v>1</v>
      </c>
      <c r="AG392" s="3">
        <f t="shared" si="268"/>
        <v>0</v>
      </c>
      <c r="AH392" s="3">
        <f t="shared" si="269"/>
        <v>1</v>
      </c>
      <c r="AI392" s="15">
        <f t="shared" si="259"/>
        <v>0.90572131819321922</v>
      </c>
      <c r="AJ392" s="14">
        <f t="shared" si="270"/>
        <v>0</v>
      </c>
    </row>
    <row r="393" spans="1:36">
      <c r="A393" s="77" t="s">
        <v>437</v>
      </c>
      <c r="B393" s="14">
        <v>108</v>
      </c>
      <c r="C393" s="14">
        <v>4</v>
      </c>
      <c r="D393">
        <v>351.23</v>
      </c>
      <c r="E393">
        <v>200</v>
      </c>
      <c r="F393" s="33">
        <v>34.1</v>
      </c>
      <c r="G393" s="1">
        <f t="shared" si="245"/>
        <v>33.861587087954113</v>
      </c>
      <c r="H393">
        <v>1620</v>
      </c>
      <c r="I393" s="1">
        <f t="shared" si="262"/>
        <v>15</v>
      </c>
      <c r="J393" s="15">
        <f t="shared" si="263"/>
        <v>0.65361254589959605</v>
      </c>
      <c r="K393" s="29">
        <f t="shared" si="224"/>
        <v>27</v>
      </c>
      <c r="L393" s="68">
        <f t="shared" si="225"/>
        <v>0.44837872340425533</v>
      </c>
      <c r="M393">
        <v>637</v>
      </c>
      <c r="N393" s="3">
        <f t="shared" si="261"/>
        <v>687</v>
      </c>
      <c r="O393" s="3">
        <f t="shared" si="249"/>
        <v>890</v>
      </c>
      <c r="P393" s="28">
        <f t="shared" si="226"/>
        <v>726.84415421019253</v>
      </c>
      <c r="Q393" s="16">
        <f t="shared" si="250"/>
        <v>726.84415421019264</v>
      </c>
      <c r="R393" s="16">
        <f t="shared" si="251"/>
        <v>631.24296526010335</v>
      </c>
      <c r="S393" s="14">
        <f t="shared" si="252"/>
        <v>1.0091201566698245</v>
      </c>
      <c r="T393" s="72">
        <f t="shared" si="227"/>
        <v>0.63152930079000136</v>
      </c>
      <c r="AC393" s="16">
        <f t="shared" si="264"/>
        <v>726.84415421019264</v>
      </c>
      <c r="AD393" s="3">
        <f t="shared" si="265"/>
        <v>0.6527249451842102</v>
      </c>
      <c r="AE393" s="3">
        <f t="shared" si="266"/>
        <v>0</v>
      </c>
      <c r="AF393" s="3">
        <f t="shared" si="267"/>
        <v>1</v>
      </c>
      <c r="AG393" s="3">
        <f t="shared" si="268"/>
        <v>0</v>
      </c>
      <c r="AH393" s="3">
        <f t="shared" si="269"/>
        <v>1</v>
      </c>
      <c r="AI393" s="15">
        <f t="shared" si="259"/>
        <v>0.86847085665293411</v>
      </c>
      <c r="AJ393" s="14">
        <f t="shared" si="270"/>
        <v>6.7436033209525625E-2</v>
      </c>
    </row>
    <row r="394" spans="1:36">
      <c r="A394" s="77" t="s">
        <v>438</v>
      </c>
      <c r="B394" s="14">
        <v>140</v>
      </c>
      <c r="C394" s="14">
        <v>5</v>
      </c>
      <c r="D394">
        <v>378.28</v>
      </c>
      <c r="E394">
        <v>200</v>
      </c>
      <c r="F394" s="33">
        <v>23.1</v>
      </c>
      <c r="G394" s="1">
        <f t="shared" si="245"/>
        <v>30.920805399079114</v>
      </c>
      <c r="H394">
        <v>840</v>
      </c>
      <c r="I394" s="1">
        <f t="shared" si="262"/>
        <v>6</v>
      </c>
      <c r="J394" s="15">
        <f t="shared" si="263"/>
        <v>0.2544428372571847</v>
      </c>
      <c r="K394" s="29">
        <f t="shared" si="224"/>
        <v>28</v>
      </c>
      <c r="L394" s="68">
        <f t="shared" si="225"/>
        <v>0.50079621749408976</v>
      </c>
      <c r="M394">
        <v>1283.8</v>
      </c>
      <c r="N394" s="3">
        <f t="shared" si="261"/>
        <v>1063</v>
      </c>
      <c r="O394" s="3">
        <f t="shared" si="249"/>
        <v>1419</v>
      </c>
      <c r="P394" s="28">
        <f t="shared" si="226"/>
        <v>1108.782715583694</v>
      </c>
      <c r="Q394" s="16">
        <f t="shared" si="250"/>
        <v>1242.6836655505981</v>
      </c>
      <c r="R394" s="16">
        <f t="shared" si="251"/>
        <v>1227.6884136799858</v>
      </c>
      <c r="S394" s="14">
        <f t="shared" si="252"/>
        <v>1.0457050711685223</v>
      </c>
      <c r="T394" s="72">
        <f t="shared" si="227"/>
        <v>0.72347008597863915</v>
      </c>
      <c r="AC394" s="16">
        <f t="shared" si="264"/>
        <v>1108.7827155836942</v>
      </c>
      <c r="AD394" s="3">
        <f t="shared" si="265"/>
        <v>0.25410983855634534</v>
      </c>
      <c r="AE394" s="3">
        <f t="shared" si="266"/>
        <v>1.2966887575768533</v>
      </c>
      <c r="AF394" s="3">
        <f t="shared" si="267"/>
        <v>0.8770549192781727</v>
      </c>
      <c r="AG394" s="3">
        <f t="shared" si="268"/>
        <v>1.2966887575768533</v>
      </c>
      <c r="AH394" s="3">
        <f t="shared" si="269"/>
        <v>0.8770549192781727</v>
      </c>
      <c r="AI394" s="15">
        <f t="shared" si="259"/>
        <v>0.98793317053542484</v>
      </c>
      <c r="AJ394" s="14">
        <f t="shared" si="270"/>
        <v>1.2966887575768533</v>
      </c>
    </row>
    <row r="395" spans="1:36">
      <c r="A395" s="77" t="s">
        <v>439</v>
      </c>
      <c r="B395" s="14">
        <v>140</v>
      </c>
      <c r="C395" s="14">
        <v>5</v>
      </c>
      <c r="D395">
        <v>378.28</v>
      </c>
      <c r="E395">
        <v>200</v>
      </c>
      <c r="F395" s="33">
        <v>31.6</v>
      </c>
      <c r="G395" s="1">
        <f t="shared" si="245"/>
        <v>33.24537504174684</v>
      </c>
      <c r="H395">
        <v>840</v>
      </c>
      <c r="I395" s="1">
        <f t="shared" si="262"/>
        <v>6</v>
      </c>
      <c r="J395" s="15">
        <f t="shared" si="263"/>
        <v>0.26499280371554595</v>
      </c>
      <c r="K395" s="29">
        <f t="shared" ref="K395:K418" si="271">B395/C395</f>
        <v>28</v>
      </c>
      <c r="L395" s="68">
        <f t="shared" ref="L395:L418" si="272">K395/(90*235/D395)</f>
        <v>0.50079621749408976</v>
      </c>
      <c r="M395">
        <v>1391.6</v>
      </c>
      <c r="N395" s="3">
        <f t="shared" si="261"/>
        <v>1159</v>
      </c>
      <c r="O395" s="3">
        <f t="shared" si="249"/>
        <v>1515</v>
      </c>
      <c r="P395" s="28">
        <f t="shared" ref="P395:P418" si="273">PI()*((B395*B395-(B395-2*C395)^2)*D395+(B395-2*C395)^2*F395)/4000</f>
        <v>1221.6051617557373</v>
      </c>
      <c r="Q395" s="16">
        <f t="shared" si="250"/>
        <v>1341.4672236835629</v>
      </c>
      <c r="R395" s="16">
        <f t="shared" si="251"/>
        <v>1322.0811750978512</v>
      </c>
      <c r="S395" s="14">
        <f t="shared" si="252"/>
        <v>1.0525828717718513</v>
      </c>
      <c r="T395" s="72">
        <f t="shared" ref="T395:T418" si="274">(PI()*(B395-C395)*C395*D395)/(1000*P395)</f>
        <v>0.65665335387258283</v>
      </c>
      <c r="AC395" s="16">
        <f t="shared" si="264"/>
        <v>1221.6051617557375</v>
      </c>
      <c r="AD395" s="3">
        <f t="shared" si="265"/>
        <v>0.26462575789539394</v>
      </c>
      <c r="AE395" s="3">
        <f t="shared" si="266"/>
        <v>1.1948789385443106</v>
      </c>
      <c r="AF395" s="3">
        <f t="shared" si="267"/>
        <v>0.88231287894769694</v>
      </c>
      <c r="AG395" s="3">
        <f t="shared" si="268"/>
        <v>1.1948789385443106</v>
      </c>
      <c r="AH395" s="3">
        <f t="shared" si="269"/>
        <v>0.88231287894769694</v>
      </c>
      <c r="AI395" s="15">
        <f t="shared" si="259"/>
        <v>0.9855486229976762</v>
      </c>
      <c r="AJ395" s="14">
        <f t="shared" si="270"/>
        <v>1.1948789385443106</v>
      </c>
    </row>
    <row r="396" spans="1:36">
      <c r="A396" s="77" t="s">
        <v>440</v>
      </c>
      <c r="B396" s="14">
        <v>140</v>
      </c>
      <c r="C396" s="14">
        <v>5</v>
      </c>
      <c r="D396">
        <v>378.28</v>
      </c>
      <c r="E396">
        <v>200</v>
      </c>
      <c r="F396" s="33">
        <v>45.1</v>
      </c>
      <c r="G396" s="1">
        <f t="shared" si="245"/>
        <v>36.303712324503898</v>
      </c>
      <c r="H396">
        <v>840</v>
      </c>
      <c r="I396" s="1">
        <f t="shared" si="262"/>
        <v>6</v>
      </c>
      <c r="J396" s="15">
        <f t="shared" si="263"/>
        <v>0.2809080529715739</v>
      </c>
      <c r="K396" s="29">
        <f t="shared" si="271"/>
        <v>28</v>
      </c>
      <c r="L396" s="68">
        <f t="shared" si="272"/>
        <v>0.50079621749408976</v>
      </c>
      <c r="M396">
        <v>1685.6</v>
      </c>
      <c r="N396" s="3">
        <f t="shared" si="261"/>
        <v>1311</v>
      </c>
      <c r="O396" s="3">
        <f t="shared" si="249"/>
        <v>1668</v>
      </c>
      <c r="P396" s="28">
        <f t="shared" si="273"/>
        <v>1400.7937527348654</v>
      </c>
      <c r="Q396" s="16">
        <f t="shared" si="250"/>
        <v>1500.7505377824828</v>
      </c>
      <c r="R396" s="16">
        <f t="shared" si="251"/>
        <v>1473.6099728941986</v>
      </c>
      <c r="S396" s="14">
        <f t="shared" si="252"/>
        <v>1.1438576224409291</v>
      </c>
      <c r="T396" s="72">
        <f t="shared" si="274"/>
        <v>0.57265470024322318</v>
      </c>
      <c r="AC396" s="16">
        <f t="shared" si="264"/>
        <v>1400.7937527348654</v>
      </c>
      <c r="AD396" s="3">
        <f t="shared" si="265"/>
        <v>0.28049173627471879</v>
      </c>
      <c r="AE396" s="3">
        <f t="shared" si="266"/>
        <v>1.0483883189306118</v>
      </c>
      <c r="AF396" s="3">
        <f t="shared" si="267"/>
        <v>0.8902458681373594</v>
      </c>
      <c r="AG396" s="3">
        <f t="shared" si="268"/>
        <v>1.0483883189306118</v>
      </c>
      <c r="AH396" s="3">
        <f t="shared" si="269"/>
        <v>0.8902458681373594</v>
      </c>
      <c r="AI396" s="15">
        <f t="shared" si="259"/>
        <v>0.98191533888877547</v>
      </c>
      <c r="AJ396" s="14">
        <f t="shared" si="270"/>
        <v>1.0483883189306118</v>
      </c>
    </row>
    <row r="397" spans="1:36">
      <c r="A397" s="77" t="s">
        <v>441</v>
      </c>
      <c r="B397" s="14">
        <v>140</v>
      </c>
      <c r="C397" s="14">
        <v>5</v>
      </c>
      <c r="D397">
        <v>178.28</v>
      </c>
      <c r="E397">
        <v>200</v>
      </c>
      <c r="F397" s="33">
        <v>51</v>
      </c>
      <c r="G397" s="1">
        <f t="shared" si="245"/>
        <v>37.469533345014447</v>
      </c>
      <c r="H397">
        <v>840</v>
      </c>
      <c r="I397" s="1">
        <f t="shared" si="262"/>
        <v>6</v>
      </c>
      <c r="J397" s="15">
        <f t="shared" si="263"/>
        <v>0.24285692682483634</v>
      </c>
      <c r="K397" s="29">
        <f t="shared" si="271"/>
        <v>28</v>
      </c>
      <c r="L397" s="68">
        <f t="shared" si="272"/>
        <v>0.23602080378250589</v>
      </c>
      <c r="M397">
        <v>1705.2</v>
      </c>
      <c r="N397" s="3">
        <f t="shared" si="261"/>
        <v>953</v>
      </c>
      <c r="O397" s="3">
        <f t="shared" si="249"/>
        <v>1121</v>
      </c>
      <c r="P397" s="28">
        <f t="shared" si="273"/>
        <v>1054.9907953726029</v>
      </c>
      <c r="Q397" s="16">
        <f t="shared" si="250"/>
        <v>1125.7787981714227</v>
      </c>
      <c r="R397" s="16">
        <f t="shared" si="251"/>
        <v>1115.1200739471767</v>
      </c>
      <c r="S397" s="14">
        <f t="shared" si="252"/>
        <v>1.5291626792836082</v>
      </c>
      <c r="T397" s="72">
        <f t="shared" si="274"/>
        <v>0.35835015812324678</v>
      </c>
      <c r="AC397" s="16">
        <f t="shared" si="264"/>
        <v>1054.9907953726029</v>
      </c>
      <c r="AD397" s="3">
        <f t="shared" si="265"/>
        <v>0.24248827866187461</v>
      </c>
      <c r="AE397" s="3">
        <f t="shared" si="266"/>
        <v>1.4135764546581024</v>
      </c>
      <c r="AF397" s="3">
        <f t="shared" si="267"/>
        <v>0.87124413933093736</v>
      </c>
      <c r="AG397" s="3">
        <f t="shared" si="268"/>
        <v>1.4135764546581024</v>
      </c>
      <c r="AH397" s="3">
        <f t="shared" si="269"/>
        <v>0.87124413933093736</v>
      </c>
      <c r="AI397" s="15">
        <f t="shared" si="259"/>
        <v>0.99053213274085561</v>
      </c>
      <c r="AJ397" s="14">
        <f t="shared" si="270"/>
        <v>1.4135764546581024</v>
      </c>
    </row>
    <row r="398" spans="1:36">
      <c r="A398" s="77" t="s">
        <v>442</v>
      </c>
      <c r="B398" s="14">
        <v>100</v>
      </c>
      <c r="C398" s="14">
        <v>2.5</v>
      </c>
      <c r="D398">
        <v>244.02</v>
      </c>
      <c r="E398">
        <v>200</v>
      </c>
      <c r="F398" s="33">
        <v>43.4</v>
      </c>
      <c r="G398" s="1">
        <f t="shared" si="245"/>
        <v>35.95105309990236</v>
      </c>
      <c r="H398">
        <v>600</v>
      </c>
      <c r="I398" s="1">
        <f t="shared" si="262"/>
        <v>6</v>
      </c>
      <c r="J398" s="15">
        <f t="shared" si="263"/>
        <v>0.25977139187925974</v>
      </c>
      <c r="K398" s="29">
        <f t="shared" si="271"/>
        <v>40</v>
      </c>
      <c r="L398" s="68">
        <f t="shared" si="272"/>
        <v>0.46150354609929078</v>
      </c>
      <c r="M398">
        <v>686</v>
      </c>
      <c r="N398" s="3">
        <f t="shared" si="261"/>
        <v>448</v>
      </c>
      <c r="O398" s="3">
        <f t="shared" si="249"/>
        <v>535</v>
      </c>
      <c r="P398" s="28">
        <f t="shared" si="273"/>
        <v>494.49021796676874</v>
      </c>
      <c r="Q398" s="16">
        <f t="shared" si="250"/>
        <v>525.89374476531827</v>
      </c>
      <c r="R398" s="16">
        <f t="shared" si="251"/>
        <v>518.91567928958204</v>
      </c>
      <c r="S398" s="14">
        <f t="shared" si="252"/>
        <v>1.3219874198813255</v>
      </c>
      <c r="T398" s="72">
        <f t="shared" si="274"/>
        <v>0.3778872292050009</v>
      </c>
      <c r="AC398" s="16">
        <f t="shared" si="264"/>
        <v>494.49021796676874</v>
      </c>
      <c r="AD398" s="3">
        <f t="shared" si="265"/>
        <v>0.25925553344994767</v>
      </c>
      <c r="AE398" s="3">
        <f t="shared" si="266"/>
        <v>1.2464009687910564</v>
      </c>
      <c r="AF398" s="3">
        <f t="shared" si="267"/>
        <v>0.87962776672497389</v>
      </c>
      <c r="AG398" s="3">
        <f t="shared" si="268"/>
        <v>1.2464009687910564</v>
      </c>
      <c r="AH398" s="3">
        <f t="shared" si="269"/>
        <v>0.87962776672497389</v>
      </c>
      <c r="AI398" s="15">
        <f t="shared" si="259"/>
        <v>0.98673103541315133</v>
      </c>
      <c r="AJ398" s="14">
        <f t="shared" si="270"/>
        <v>1.2464009687910564</v>
      </c>
    </row>
    <row r="399" spans="1:36">
      <c r="A399" s="77" t="s">
        <v>443</v>
      </c>
      <c r="B399" s="14">
        <v>100</v>
      </c>
      <c r="C399" s="14">
        <v>2</v>
      </c>
      <c r="D399">
        <v>236.18</v>
      </c>
      <c r="E399">
        <v>200</v>
      </c>
      <c r="F399" s="33">
        <v>43.4</v>
      </c>
      <c r="G399" s="1">
        <f t="shared" si="245"/>
        <v>35.95105309990236</v>
      </c>
      <c r="H399">
        <v>900</v>
      </c>
      <c r="I399" s="1">
        <f t="shared" si="262"/>
        <v>9</v>
      </c>
      <c r="J399" s="15">
        <f t="shared" si="263"/>
        <v>0.39915743161846567</v>
      </c>
      <c r="K399" s="29">
        <f t="shared" si="271"/>
        <v>50</v>
      </c>
      <c r="L399" s="68">
        <f t="shared" si="272"/>
        <v>0.5583451536643026</v>
      </c>
      <c r="M399">
        <v>587</v>
      </c>
      <c r="N399" s="3">
        <f t="shared" si="261"/>
        <v>412</v>
      </c>
      <c r="O399" s="3">
        <f t="shared" si="249"/>
        <v>481</v>
      </c>
      <c r="P399" s="28">
        <f t="shared" si="273"/>
        <v>459.56750433926447</v>
      </c>
      <c r="Q399" s="16">
        <f t="shared" si="250"/>
        <v>459.98816588648731</v>
      </c>
      <c r="R399" s="16">
        <f t="shared" si="251"/>
        <v>438.37191160958781</v>
      </c>
      <c r="S399" s="14">
        <f t="shared" si="252"/>
        <v>1.3390456469820078</v>
      </c>
      <c r="T399" s="72">
        <f t="shared" si="274"/>
        <v>0.31644610160667319</v>
      </c>
      <c r="AC399" s="16">
        <f t="shared" si="264"/>
        <v>459.56750433926447</v>
      </c>
      <c r="AD399" s="3">
        <f t="shared" si="265"/>
        <v>0.39822465779280497</v>
      </c>
      <c r="AE399" s="3">
        <f t="shared" si="266"/>
        <v>0.22875275809445128</v>
      </c>
      <c r="AF399" s="3">
        <f t="shared" si="267"/>
        <v>0.94911232889640251</v>
      </c>
      <c r="AG399" s="3">
        <f t="shared" si="268"/>
        <v>0.22875275809445128</v>
      </c>
      <c r="AH399" s="3">
        <f t="shared" si="269"/>
        <v>0.94911232889640251</v>
      </c>
      <c r="AI399" s="15">
        <f t="shared" si="259"/>
        <v>0.95300693391700475</v>
      </c>
      <c r="AJ399" s="14">
        <f t="shared" si="270"/>
        <v>0.22875275809445128</v>
      </c>
    </row>
    <row r="400" spans="1:36">
      <c r="A400" s="77" t="s">
        <v>444</v>
      </c>
      <c r="B400" s="14">
        <v>100</v>
      </c>
      <c r="C400" s="14">
        <v>2</v>
      </c>
      <c r="D400">
        <v>236.18</v>
      </c>
      <c r="E400">
        <v>200</v>
      </c>
      <c r="F400" s="33">
        <v>36.700000000000003</v>
      </c>
      <c r="G400" s="1">
        <f t="shared" si="245"/>
        <v>34.475846449781905</v>
      </c>
      <c r="H400">
        <v>600</v>
      </c>
      <c r="I400" s="1">
        <f t="shared" si="262"/>
        <v>6</v>
      </c>
      <c r="J400" s="15">
        <f t="shared" si="263"/>
        <v>0.25363325599499981</v>
      </c>
      <c r="K400" s="29">
        <f t="shared" si="271"/>
        <v>50</v>
      </c>
      <c r="L400" s="68">
        <f t="shared" si="272"/>
        <v>0.5583451536643026</v>
      </c>
      <c r="M400">
        <v>558.6</v>
      </c>
      <c r="N400" s="3">
        <f t="shared" si="261"/>
        <v>371</v>
      </c>
      <c r="O400" s="3">
        <f t="shared" si="249"/>
        <v>439</v>
      </c>
      <c r="P400" s="28">
        <f t="shared" si="273"/>
        <v>411.07136686432955</v>
      </c>
      <c r="Q400" s="16">
        <f t="shared" si="250"/>
        <v>437.80541767293249</v>
      </c>
      <c r="R400" s="16">
        <f t="shared" si="251"/>
        <v>432.60228657739179</v>
      </c>
      <c r="S400" s="14">
        <f t="shared" si="252"/>
        <v>1.2912553107831701</v>
      </c>
      <c r="T400" s="72">
        <f t="shared" si="274"/>
        <v>0.35377882503128816</v>
      </c>
      <c r="AC400" s="16">
        <f t="shared" si="264"/>
        <v>411.07136686432955</v>
      </c>
      <c r="AD400" s="3">
        <f t="shared" si="265"/>
        <v>0.25305593172087226</v>
      </c>
      <c r="AE400" s="3">
        <f t="shared" si="266"/>
        <v>1.3070994410088823</v>
      </c>
      <c r="AF400" s="3">
        <f t="shared" si="267"/>
        <v>0.87652796586043613</v>
      </c>
      <c r="AG400" s="3">
        <f t="shared" si="268"/>
        <v>1.3070994410088823</v>
      </c>
      <c r="AH400" s="3">
        <f t="shared" si="269"/>
        <v>0.87652796586043613</v>
      </c>
      <c r="AI400" s="15">
        <f t="shared" si="259"/>
        <v>0.98811542551666698</v>
      </c>
      <c r="AJ400" s="14">
        <f t="shared" si="270"/>
        <v>1.3070994410088823</v>
      </c>
    </row>
    <row r="401" spans="1:36">
      <c r="A401" s="77" t="s">
        <v>445</v>
      </c>
      <c r="B401" s="14">
        <v>100</v>
      </c>
      <c r="C401" s="14">
        <v>2</v>
      </c>
      <c r="D401">
        <v>236.18</v>
      </c>
      <c r="E401">
        <v>200</v>
      </c>
      <c r="F401" s="33">
        <v>36.700000000000003</v>
      </c>
      <c r="G401" s="1">
        <f t="shared" si="245"/>
        <v>34.475846449781905</v>
      </c>
      <c r="H401">
        <v>600</v>
      </c>
      <c r="I401" s="1">
        <f t="shared" si="262"/>
        <v>6</v>
      </c>
      <c r="J401" s="15">
        <f t="shared" si="263"/>
        <v>0.25363325599499981</v>
      </c>
      <c r="K401" s="29">
        <f t="shared" si="271"/>
        <v>50</v>
      </c>
      <c r="L401" s="68">
        <f t="shared" si="272"/>
        <v>0.5583451536643026</v>
      </c>
      <c r="M401">
        <v>512.5</v>
      </c>
      <c r="N401" s="3">
        <f t="shared" si="261"/>
        <v>371</v>
      </c>
      <c r="O401" s="3">
        <f t="shared" si="249"/>
        <v>439</v>
      </c>
      <c r="P401" s="28">
        <f t="shared" si="273"/>
        <v>411.07136686432955</v>
      </c>
      <c r="Q401" s="16">
        <f t="shared" si="250"/>
        <v>437.80541767293249</v>
      </c>
      <c r="R401" s="16">
        <f t="shared" si="251"/>
        <v>432.60228657739179</v>
      </c>
      <c r="S401" s="14">
        <f t="shared" si="252"/>
        <v>1.1846909179670151</v>
      </c>
      <c r="T401" s="72">
        <f t="shared" si="274"/>
        <v>0.35377882503128816</v>
      </c>
      <c r="AC401" s="16">
        <f t="shared" si="264"/>
        <v>411.07136686432955</v>
      </c>
      <c r="AD401" s="3">
        <f t="shared" si="265"/>
        <v>0.25305593172087226</v>
      </c>
      <c r="AE401" s="3">
        <f t="shared" si="266"/>
        <v>1.3070994410088823</v>
      </c>
      <c r="AF401" s="3">
        <f t="shared" si="267"/>
        <v>0.87652796586043613</v>
      </c>
      <c r="AG401" s="3">
        <f t="shared" si="268"/>
        <v>1.3070994410088823</v>
      </c>
      <c r="AH401" s="3">
        <f t="shared" si="269"/>
        <v>0.87652796586043613</v>
      </c>
      <c r="AI401" s="15">
        <f t="shared" si="259"/>
        <v>0.98811542551666698</v>
      </c>
      <c r="AJ401" s="14">
        <f t="shared" si="270"/>
        <v>1.3070994410088823</v>
      </c>
    </row>
    <row r="402" spans="1:36">
      <c r="A402" s="77" t="s">
        <v>446</v>
      </c>
      <c r="B402" s="14">
        <v>100</v>
      </c>
      <c r="C402" s="14">
        <v>4.5</v>
      </c>
      <c r="D402">
        <v>259.7</v>
      </c>
      <c r="E402">
        <v>200</v>
      </c>
      <c r="F402" s="33">
        <v>28.1</v>
      </c>
      <c r="G402" s="1">
        <f t="shared" si="245"/>
        <v>32.335147129861696</v>
      </c>
      <c r="H402">
        <v>1080</v>
      </c>
      <c r="I402" s="1">
        <f t="shared" si="262"/>
        <v>10.8</v>
      </c>
      <c r="J402" s="15">
        <f t="shared" si="263"/>
        <v>0.41108223388040271</v>
      </c>
      <c r="K402" s="29">
        <f t="shared" si="271"/>
        <v>22.222222222222221</v>
      </c>
      <c r="L402" s="68">
        <f t="shared" si="272"/>
        <v>0.27286577357499342</v>
      </c>
      <c r="M402">
        <v>743.8</v>
      </c>
      <c r="N402" s="3">
        <f t="shared" si="261"/>
        <v>506</v>
      </c>
      <c r="O402" s="3">
        <f t="shared" si="249"/>
        <v>656</v>
      </c>
      <c r="P402" s="28">
        <f t="shared" si="273"/>
        <v>533.3799148857405</v>
      </c>
      <c r="Q402" s="16">
        <f t="shared" si="250"/>
        <v>530.61962452973466</v>
      </c>
      <c r="R402" s="16">
        <f t="shared" si="251"/>
        <v>504.00665687989988</v>
      </c>
      <c r="S402" s="14">
        <f t="shared" si="252"/>
        <v>1.4757741586283069</v>
      </c>
      <c r="T402" s="72">
        <f t="shared" si="274"/>
        <v>0.65735663366908126</v>
      </c>
      <c r="AC402" s="16">
        <f t="shared" si="264"/>
        <v>533.3799148857405</v>
      </c>
      <c r="AD402" s="3">
        <f t="shared" si="265"/>
        <v>0.41063868150881944</v>
      </c>
      <c r="AE402" s="3">
        <f t="shared" si="266"/>
        <v>0.16979454685896922</v>
      </c>
      <c r="AF402" s="3">
        <f t="shared" si="267"/>
        <v>0.95531934075440972</v>
      </c>
      <c r="AG402" s="3">
        <f t="shared" si="268"/>
        <v>0.16979454685896922</v>
      </c>
      <c r="AH402" s="3">
        <f t="shared" si="269"/>
        <v>0.95531934075440972</v>
      </c>
      <c r="AI402" s="15">
        <f t="shared" si="259"/>
        <v>0.94984548927412793</v>
      </c>
      <c r="AJ402" s="14">
        <f t="shared" si="270"/>
        <v>0.16979454685896922</v>
      </c>
    </row>
    <row r="403" spans="1:36">
      <c r="A403" s="77" t="s">
        <v>447</v>
      </c>
      <c r="B403" s="14">
        <v>106</v>
      </c>
      <c r="C403" s="14">
        <v>3.5</v>
      </c>
      <c r="D403">
        <v>259.7</v>
      </c>
      <c r="E403">
        <v>200</v>
      </c>
      <c r="F403" s="33">
        <v>28.1</v>
      </c>
      <c r="G403" s="1">
        <f t="shared" si="245"/>
        <v>32.335147129861696</v>
      </c>
      <c r="H403">
        <v>1080</v>
      </c>
      <c r="I403" s="1">
        <f t="shared" si="262"/>
        <v>10.188679245283019</v>
      </c>
      <c r="J403" s="15">
        <f t="shared" si="263"/>
        <v>0.39439545726822861</v>
      </c>
      <c r="K403" s="29">
        <f t="shared" si="271"/>
        <v>30.285714285714285</v>
      </c>
      <c r="L403" s="68">
        <f t="shared" si="272"/>
        <v>0.37187706855791958</v>
      </c>
      <c r="M403">
        <v>559.6</v>
      </c>
      <c r="N403" s="3">
        <f t="shared" si="261"/>
        <v>477</v>
      </c>
      <c r="O403" s="3">
        <f t="shared" si="249"/>
        <v>608</v>
      </c>
      <c r="P403" s="28">
        <f t="shared" si="273"/>
        <v>508.99895677902617</v>
      </c>
      <c r="Q403" s="16">
        <f t="shared" si="250"/>
        <v>510.02306953352621</v>
      </c>
      <c r="R403" s="16">
        <f t="shared" si="251"/>
        <v>486.69170770169876</v>
      </c>
      <c r="S403" s="14">
        <f t="shared" si="252"/>
        <v>1.1498038514824829</v>
      </c>
      <c r="T403" s="72">
        <f t="shared" si="274"/>
        <v>0.57503839046435157</v>
      </c>
      <c r="AC403" s="16">
        <f t="shared" si="264"/>
        <v>508.99895677902623</v>
      </c>
      <c r="AD403" s="3">
        <f t="shared" si="265"/>
        <v>0.39382080804299713</v>
      </c>
      <c r="AE403" s="3">
        <f t="shared" si="266"/>
        <v>0.25092714161442009</v>
      </c>
      <c r="AF403" s="3">
        <f t="shared" si="267"/>
        <v>0.94691040402149862</v>
      </c>
      <c r="AG403" s="3">
        <f t="shared" si="268"/>
        <v>0.25092714161442009</v>
      </c>
      <c r="AH403" s="3">
        <f t="shared" si="269"/>
        <v>0.94691040402149862</v>
      </c>
      <c r="AI403" s="15">
        <f t="shared" si="259"/>
        <v>0.95425430098060737</v>
      </c>
      <c r="AJ403" s="14">
        <f t="shared" si="270"/>
        <v>0.25092714161442009</v>
      </c>
    </row>
    <row r="404" spans="1:36">
      <c r="A404" s="77" t="s">
        <v>448</v>
      </c>
      <c r="B404" s="14">
        <v>104</v>
      </c>
      <c r="C404" s="14">
        <v>2.5</v>
      </c>
      <c r="D404">
        <v>259.7</v>
      </c>
      <c r="E404">
        <v>200</v>
      </c>
      <c r="F404" s="33">
        <v>28.1</v>
      </c>
      <c r="G404" s="1">
        <f t="shared" si="245"/>
        <v>32.335147129861696</v>
      </c>
      <c r="H404">
        <v>1080</v>
      </c>
      <c r="I404" s="1">
        <f t="shared" si="262"/>
        <v>10.384615384615385</v>
      </c>
      <c r="J404" s="15">
        <f t="shared" si="263"/>
        <v>0.41126203078690221</v>
      </c>
      <c r="K404" s="29">
        <f t="shared" si="271"/>
        <v>41.6</v>
      </c>
      <c r="L404" s="68">
        <f t="shared" si="272"/>
        <v>0.51080472813238775</v>
      </c>
      <c r="M404">
        <v>433.2</v>
      </c>
      <c r="N404" s="3">
        <f t="shared" si="261"/>
        <v>391</v>
      </c>
      <c r="O404" s="3">
        <f t="shared" si="249"/>
        <v>487</v>
      </c>
      <c r="P404" s="28">
        <f t="shared" si="273"/>
        <v>423.33243750461293</v>
      </c>
      <c r="Q404" s="16">
        <f>0.00025*PI()*((B404*B404-(B404-2*C404)^2)*D404*AH404+F404*(B404-2*C404)^2*(1+AG404*C404*D404/(B404*F404)))</f>
        <v>422.26009978105282</v>
      </c>
      <c r="R404" s="16">
        <f>AI404*Q404</f>
        <v>401.06154397749191</v>
      </c>
      <c r="S404" s="14">
        <f>M404/R404</f>
        <v>1.0801334770314248</v>
      </c>
      <c r="T404" s="72">
        <f t="shared" si="274"/>
        <v>0.48904218821544043</v>
      </c>
      <c r="AC404" s="16">
        <f t="shared" si="264"/>
        <v>423.33243750461293</v>
      </c>
      <c r="AD404" s="3">
        <f t="shared" si="265"/>
        <v>0.41047912989183633</v>
      </c>
      <c r="AE404" s="3">
        <f t="shared" si="266"/>
        <v>0.17051907030593183</v>
      </c>
      <c r="AF404" s="3">
        <f t="shared" si="267"/>
        <v>0.95523956494591822</v>
      </c>
      <c r="AG404" s="3">
        <f t="shared" si="268"/>
        <v>0.17051907030593183</v>
      </c>
      <c r="AH404" s="3">
        <f t="shared" si="269"/>
        <v>0.95523956494591822</v>
      </c>
      <c r="AI404" s="15">
        <f>IF(J404&lt;0.2,1,1/(0.5*(1+0.21*(J404-0.2)+J404*J404)+SQRT((0.5*(1+0.21*(J404-0.2)+J404*J404))^2-J404*J404)))</f>
        <v>0.94979739782529149</v>
      </c>
      <c r="AJ404" s="14">
        <f t="shared" si="270"/>
        <v>0.17051907030593183</v>
      </c>
    </row>
    <row r="405" spans="1:36">
      <c r="A405" s="77" t="s">
        <v>449</v>
      </c>
      <c r="B405" s="14">
        <v>108</v>
      </c>
      <c r="C405" s="14">
        <v>4</v>
      </c>
      <c r="D405">
        <v>327.12</v>
      </c>
      <c r="E405">
        <v>200</v>
      </c>
      <c r="F405" s="33">
        <v>35</v>
      </c>
      <c r="G405" s="1">
        <f t="shared" si="245"/>
        <v>34.077146199189329</v>
      </c>
      <c r="H405">
        <v>1188</v>
      </c>
      <c r="I405" s="1">
        <f t="shared" si="262"/>
        <v>11</v>
      </c>
      <c r="J405" s="15">
        <f t="shared" si="263"/>
        <v>0.47086203505538132</v>
      </c>
      <c r="K405" s="29">
        <f t="shared" si="271"/>
        <v>27</v>
      </c>
      <c r="L405" s="68">
        <f t="shared" si="272"/>
        <v>0.41760000000000003</v>
      </c>
      <c r="M405">
        <v>686</v>
      </c>
      <c r="N405" s="3">
        <f t="shared" si="261"/>
        <v>661</v>
      </c>
      <c r="O405" s="3">
        <f t="shared" si="249"/>
        <v>850</v>
      </c>
      <c r="P405" s="28">
        <f t="shared" si="273"/>
        <v>702.40331734750077</v>
      </c>
      <c r="Q405" s="16">
        <f>0.00025*PI()*((B405*B405-(B405-2*C405)^2)*D405*AH405+F405*(B405-2*C405)^2*(1+AG405*C405*D405/(B405*F405)))</f>
        <v>696.03751365181176</v>
      </c>
      <c r="R405" s="16">
        <f>AI405*Q405</f>
        <v>649.45983631456568</v>
      </c>
      <c r="S405" s="14">
        <f>M405/R405</f>
        <v>1.0562623916711857</v>
      </c>
      <c r="T405" s="72">
        <f t="shared" si="274"/>
        <v>0.60864456303085701</v>
      </c>
      <c r="AC405" s="16">
        <f t="shared" si="264"/>
        <v>702.40331734750089</v>
      </c>
      <c r="AD405" s="3">
        <f t="shared" si="265"/>
        <v>0.47021943473691225</v>
      </c>
      <c r="AE405" s="3">
        <f t="shared" si="266"/>
        <v>0</v>
      </c>
      <c r="AF405" s="3">
        <f t="shared" si="267"/>
        <v>0.98510971736845609</v>
      </c>
      <c r="AG405" s="3">
        <f t="shared" si="268"/>
        <v>0</v>
      </c>
      <c r="AH405" s="3">
        <f t="shared" si="269"/>
        <v>0.98510971736845609</v>
      </c>
      <c r="AI405" s="15">
        <f>IF(J405&lt;0.2,1,1/(0.5*(1+0.21*(J405-0.2)+J405*J405)+SQRT((0.5*(1+0.21*(J405-0.2)+J405*J405))^2-J405*J405)))</f>
        <v>0.93308165662957887</v>
      </c>
      <c r="AJ405" s="14">
        <f t="shared" si="270"/>
        <v>0</v>
      </c>
    </row>
    <row r="406" spans="1:36">
      <c r="G406" s="1"/>
      <c r="I406" s="1"/>
      <c r="J406" s="15"/>
      <c r="K406" s="29"/>
      <c r="L406" s="68"/>
      <c r="N406" s="3"/>
      <c r="O406" s="3"/>
      <c r="P406" s="28"/>
      <c r="Q406" s="16"/>
      <c r="R406" s="16"/>
      <c r="S406" s="14"/>
      <c r="T406" s="72"/>
      <c r="AC406" s="16"/>
      <c r="AD406" s="3"/>
      <c r="AE406" s="3"/>
      <c r="AF406" s="3"/>
      <c r="AG406" s="3"/>
      <c r="AH406" s="3"/>
      <c r="AI406" s="15"/>
      <c r="AJ406" s="14"/>
    </row>
    <row r="407" spans="1:36">
      <c r="A407" s="25" t="s">
        <v>450</v>
      </c>
      <c r="B407" s="25">
        <v>1993</v>
      </c>
      <c r="C407" s="77" t="s">
        <v>451</v>
      </c>
      <c r="G407" s="32" t="s">
        <v>98</v>
      </c>
      <c r="I407" s="1"/>
      <c r="J407" s="15"/>
      <c r="K407" s="29"/>
      <c r="L407" s="68"/>
      <c r="N407" s="3"/>
      <c r="O407" s="3"/>
      <c r="P407" s="28"/>
      <c r="Q407" s="16"/>
      <c r="R407" s="16"/>
      <c r="S407" s="14"/>
      <c r="T407" s="72"/>
      <c r="AC407" s="16"/>
      <c r="AD407" s="3"/>
      <c r="AE407" s="3"/>
      <c r="AF407" s="3"/>
      <c r="AG407" s="3"/>
      <c r="AH407" s="3"/>
      <c r="AI407" s="15"/>
      <c r="AJ407" s="14"/>
    </row>
    <row r="408" spans="1:36">
      <c r="A408" s="77" t="s">
        <v>452</v>
      </c>
      <c r="B408" s="8">
        <v>169</v>
      </c>
      <c r="C408" s="8">
        <v>7.5</v>
      </c>
      <c r="D408" s="44">
        <v>360</v>
      </c>
      <c r="E408" s="44">
        <v>200</v>
      </c>
      <c r="F408" s="62">
        <v>70.8</v>
      </c>
      <c r="G408" s="1">
        <f>22*((F408+8)/10)^0.3</f>
        <v>40.867732879045761</v>
      </c>
      <c r="H408">
        <v>690</v>
      </c>
      <c r="I408" s="1">
        <f>(H408/B408)</f>
        <v>4.0828402366863905</v>
      </c>
      <c r="J408" s="15">
        <f>SQRT((64*AC408*H408*H408)/(PI()^3*((B408^4-(B408-2*C408)^4)*E408+(B408-2*C408)^4*G408*0.8/1.35)))</f>
        <v>0.20274535315745906</v>
      </c>
      <c r="K408" s="29">
        <f t="shared" si="271"/>
        <v>22.533333333333335</v>
      </c>
      <c r="L408" s="68">
        <f t="shared" si="272"/>
        <v>0.38354609929078015</v>
      </c>
      <c r="M408">
        <v>3080</v>
      </c>
      <c r="N408" s="3">
        <f>ROUND((0.85*F408*(B408-2*C408)^2+D408*(B408*B408-(B408-2*C408)^2))*PI()/4000,0)</f>
        <v>2491</v>
      </c>
      <c r="O408" s="3">
        <f>ROUND((0.85*F408+6*C408*D408/(B408-2*C408))*PI()*(B408-2*C408)^2/4000,0)</f>
        <v>3080</v>
      </c>
      <c r="P408" s="28">
        <f t="shared" si="273"/>
        <v>2688.647877891708</v>
      </c>
      <c r="Q408" s="16">
        <f>0.00025*PI()*((B408*B408-(B408-2*C408)^2)*D408*AH408+F408*(B408-2*C408)^2*(1+AG408*C408*D408/(B408*F408)))</f>
        <v>3035.7229687465588</v>
      </c>
      <c r="R408" s="16">
        <f>AI408*Q408</f>
        <v>3033.898918959766</v>
      </c>
      <c r="S408" s="14">
        <f>M408/R408</f>
        <v>1.0151953253129609</v>
      </c>
      <c r="T408" s="72">
        <f t="shared" si="274"/>
        <v>0.50950944073495552</v>
      </c>
      <c r="AC408" s="16">
        <f>0.00025*PI()*((B408*B408-(B408-2*C408)^2)*D408+F408*(B408-2*C408)^2)</f>
        <v>2688.647877891708</v>
      </c>
      <c r="AD408" s="3">
        <f>SQRT((64*AC408*H408*H408)/(PI()^3*((B408^4-(B408-2*C408)^4)*E408+(B408-2*C408)^4*G408*0.6)))</f>
        <v>0.20247735724865279</v>
      </c>
      <c r="AE408" s="3">
        <f>IF(AD408&gt;0.5,0,AJ408)</f>
        <v>1.8511192542726995</v>
      </c>
      <c r="AF408" s="3">
        <f>IF((0.25*(3+2*AD408))&gt;1,1,(0.25*(3+2*AD408)))</f>
        <v>0.85123867862432645</v>
      </c>
      <c r="AG408" s="3">
        <f t="shared" ref="AG408:AH410" si="275">AE408</f>
        <v>1.8511192542726995</v>
      </c>
      <c r="AH408" s="3">
        <f t="shared" si="275"/>
        <v>0.85123867862432645</v>
      </c>
      <c r="AI408" s="15">
        <f>IF(J408&lt;0.2,1,1/(0.5*(1+0.21*(J408-0.2)+J408*J408)+SQRT((0.5*(1+0.21*(J408-0.2)+J408*J408))^2-J408*J408)))</f>
        <v>0.99939913825946181</v>
      </c>
      <c r="AJ408" s="14">
        <f>IF((4.9-18.5*AD408+17*AD408*AD408)&lt;0,0,(4.9-18.5*AD408+17*AD408*AD408))</f>
        <v>1.8511192542726995</v>
      </c>
    </row>
    <row r="409" spans="1:36">
      <c r="A409" s="77" t="s">
        <v>453</v>
      </c>
      <c r="B409" s="8">
        <v>169</v>
      </c>
      <c r="C409" s="8">
        <v>7.5</v>
      </c>
      <c r="D409" s="44">
        <v>360</v>
      </c>
      <c r="E409" s="44">
        <v>200</v>
      </c>
      <c r="F409" s="62">
        <v>70.8</v>
      </c>
      <c r="G409" s="1">
        <f>22*((F409+8)/10)^0.3</f>
        <v>40.867732879045761</v>
      </c>
      <c r="H409">
        <v>690</v>
      </c>
      <c r="I409" s="1">
        <f>(H409/B409)</f>
        <v>4.0828402366863905</v>
      </c>
      <c r="J409" s="15">
        <f>SQRT((64*AC409*H409*H409)/(PI()^3*((B409^4-(B409-2*C409)^4)*E409+(B409-2*C409)^4*G409*0.8/1.35)))</f>
        <v>0.20274535315745906</v>
      </c>
      <c r="K409" s="29">
        <f t="shared" si="271"/>
        <v>22.533333333333335</v>
      </c>
      <c r="L409" s="68">
        <f t="shared" si="272"/>
        <v>0.38354609929078015</v>
      </c>
      <c r="M409">
        <v>4190</v>
      </c>
      <c r="N409" s="3">
        <f>ROUND((0.85*F409*(B409-2*C409)^2+D409*(B409*B409-(B409-2*C409)^2))*PI()/4000,0)</f>
        <v>2491</v>
      </c>
      <c r="O409" s="3">
        <f>ROUND((0.85*F409+6*C409*D409/(B409-2*C409))*PI()*(B409-2*C409)^2/4000,0)</f>
        <v>3080</v>
      </c>
      <c r="P409" s="28">
        <f t="shared" si="273"/>
        <v>2688.647877891708</v>
      </c>
      <c r="Q409" s="16">
        <f>0.00025*PI()*((B409*B409-(B409-2*C409)^2)*D409*AH409+F409*(B409-2*C409)^2*(1+AG409*C409*D409/(B409*F409)))</f>
        <v>3035.7229687465588</v>
      </c>
      <c r="R409" s="16">
        <f>AI409*Q409</f>
        <v>3033.898918959766</v>
      </c>
      <c r="S409" s="14">
        <f>M409/R409</f>
        <v>1.3810611730718527</v>
      </c>
      <c r="T409" s="72">
        <f t="shared" si="274"/>
        <v>0.50950944073495552</v>
      </c>
      <c r="AC409" s="16">
        <f>0.00025*PI()*((B409*B409-(B409-2*C409)^2)*D409+F409*(B409-2*C409)^2)</f>
        <v>2688.647877891708</v>
      </c>
      <c r="AD409" s="3">
        <f>SQRT((64*AC409*H409*H409)/(PI()^3*((B409^4-(B409-2*C409)^4)*E409+(B409-2*C409)^4*G409*0.6)))</f>
        <v>0.20247735724865279</v>
      </c>
      <c r="AE409" s="3">
        <f>IF(AD409&gt;0.5,0,AJ409)</f>
        <v>1.8511192542726995</v>
      </c>
      <c r="AF409" s="3">
        <f>IF((0.25*(3+2*AD409))&gt;1,1,(0.25*(3+2*AD409)))</f>
        <v>0.85123867862432645</v>
      </c>
      <c r="AG409" s="3">
        <f t="shared" si="275"/>
        <v>1.8511192542726995</v>
      </c>
      <c r="AH409" s="3">
        <f t="shared" si="275"/>
        <v>0.85123867862432645</v>
      </c>
      <c r="AI409" s="15">
        <f>IF(J409&lt;0.2,1,1/(0.5*(1+0.21*(J409-0.2)+J409*J409)+SQRT((0.5*(1+0.21*(J409-0.2)+J409*J409))^2-J409*J409)))</f>
        <v>0.99939913825946181</v>
      </c>
      <c r="AJ409" s="14">
        <f>IF((4.9-18.5*AD409+17*AD409*AD409)&lt;0,0,(4.9-18.5*AD409+17*AD409*AD409))</f>
        <v>1.8511192542726995</v>
      </c>
    </row>
    <row r="410" spans="1:36">
      <c r="A410" s="77" t="s">
        <v>454</v>
      </c>
      <c r="B410" s="8">
        <v>169</v>
      </c>
      <c r="C410" s="8">
        <v>7.5</v>
      </c>
      <c r="D410" s="44">
        <v>360</v>
      </c>
      <c r="E410" s="44">
        <v>200</v>
      </c>
      <c r="F410" s="62">
        <v>70.8</v>
      </c>
      <c r="G410" s="1">
        <f>22*((F410+8)/10)^0.3</f>
        <v>40.867732879045761</v>
      </c>
      <c r="H410">
        <v>1768</v>
      </c>
      <c r="I410" s="1">
        <f>(H410/B410)</f>
        <v>10.461538461538462</v>
      </c>
      <c r="J410" s="15">
        <f>SQRT((64*AC410*H410*H410)/(PI()^3*((B410^4-(B410-2*C410)^4)*E410+(B410-2*C410)^4*G410*0.8/1.35)))</f>
        <v>0.51949823823534447</v>
      </c>
      <c r="K410" s="29">
        <f t="shared" si="271"/>
        <v>22.533333333333335</v>
      </c>
      <c r="L410" s="68">
        <f t="shared" si="272"/>
        <v>0.38354609929078015</v>
      </c>
      <c r="M410">
        <v>2870</v>
      </c>
      <c r="N410" s="3">
        <f>ROUND((0.85*F410*(B410-2*C410)^2+D410*(B410*B410-(B410-2*C410)^2))*PI()/4000,0)</f>
        <v>2491</v>
      </c>
      <c r="O410" s="3">
        <f>ROUND((0.85*F410+6*C410*D410/(B410-2*C410))*PI()*(B410-2*C410)^2/4000,0)</f>
        <v>3080</v>
      </c>
      <c r="P410" s="28">
        <f t="shared" si="273"/>
        <v>2688.647877891708</v>
      </c>
      <c r="Q410" s="16">
        <f>0.00025*PI()*((B410*B410-(B410-2*C410)^2)*D410*AH410+F410*(B410-2*C410)^2*(1+AG410*C410*D410/(B410*F410)))</f>
        <v>2688.647877891708</v>
      </c>
      <c r="R410" s="16">
        <f>AI410*Q410</f>
        <v>2468.4719551753515</v>
      </c>
      <c r="S410" s="14">
        <f>M410/R410</f>
        <v>1.1626625913180064</v>
      </c>
      <c r="T410" s="72">
        <f t="shared" si="274"/>
        <v>0.50950944073495552</v>
      </c>
      <c r="AC410" s="16">
        <f>0.00025*PI()*((B410*B410-(B410-2*C410)^2)*D410+F410*(B410-2*C410)^2)</f>
        <v>2688.647877891708</v>
      </c>
      <c r="AD410" s="3">
        <f>SQRT((64*AC410*H410*H410)/(PI()^3*((B410^4-(B410-2*C410)^4)*E410+(B410-2*C410)^4*G410*0.6)))</f>
        <v>0.51881154726901191</v>
      </c>
      <c r="AE410" s="3">
        <f>IF(AD410&gt;0.5,0,AJ410)</f>
        <v>0</v>
      </c>
      <c r="AF410" s="3">
        <f>IF((0.25*(3+2*AD410))&gt;1,1,(0.25*(3+2*AD410)))</f>
        <v>1</v>
      </c>
      <c r="AG410" s="3">
        <f t="shared" si="275"/>
        <v>0</v>
      </c>
      <c r="AH410" s="3">
        <f t="shared" si="275"/>
        <v>1</v>
      </c>
      <c r="AI410" s="15">
        <f>IF(J410&lt;0.2,1,1/(0.5*(1+0.21*(J410-0.2)+J410*J410)+SQRT((0.5*(1+0.21*(J410-0.2)+J410*J410))^2-J410*J410)))</f>
        <v>0.9181090523133113</v>
      </c>
      <c r="AJ410" s="14">
        <f>IF((4.9-18.5*AD410+17*AD410*AD410)&lt;0,0,(4.9-18.5*AD410+17*AD410*AD410))</f>
        <v>0</v>
      </c>
    </row>
    <row r="411" spans="1:36">
      <c r="K411" s="29"/>
      <c r="L411" s="68"/>
      <c r="P411" s="28"/>
      <c r="T411" s="72"/>
    </row>
    <row r="412" spans="1:36">
      <c r="A412" s="25" t="s">
        <v>455</v>
      </c>
      <c r="B412" s="40">
        <v>2003</v>
      </c>
      <c r="C412" s="77" t="s">
        <v>456</v>
      </c>
      <c r="D412" t="s">
        <v>457</v>
      </c>
      <c r="K412" s="29"/>
      <c r="L412" s="68"/>
      <c r="P412" s="28"/>
      <c r="T412" s="72"/>
    </row>
    <row r="413" spans="1:36">
      <c r="A413" s="77" t="s">
        <v>458</v>
      </c>
      <c r="B413" s="8">
        <v>76</v>
      </c>
      <c r="C413" s="8">
        <v>2</v>
      </c>
      <c r="D413" s="44">
        <v>275</v>
      </c>
      <c r="E413" s="44">
        <v>205</v>
      </c>
      <c r="F413" s="62">
        <v>41.6</v>
      </c>
      <c r="G413" s="1">
        <f>22*((F413+8)/10)^0.3</f>
        <v>35.568633768986821</v>
      </c>
      <c r="H413">
        <v>1555</v>
      </c>
      <c r="I413" s="1">
        <f>(H413/B413)</f>
        <v>20.460526315789473</v>
      </c>
      <c r="J413" s="15">
        <f>SQRT((64*AC413*H413*H413)/(PI()^3*((B413^4-(B413-2*C413)^4)*E413+(B413-2*C413)^4*G413*0.8/1.35)))</f>
        <v>0.88443460218446657</v>
      </c>
      <c r="K413" s="29">
        <f t="shared" si="271"/>
        <v>38</v>
      </c>
      <c r="L413" s="68">
        <f t="shared" si="272"/>
        <v>0.49408983451536642</v>
      </c>
      <c r="M413">
        <v>355</v>
      </c>
      <c r="N413" s="3">
        <f>ROUND((0.85*F413*(B413-2*C413)^2+D413*(B413*B413-(B413-2*C413)^2))*PI()/4000,0)</f>
        <v>272</v>
      </c>
      <c r="O413" s="3">
        <f>ROUND((0.85*F413+6*C413*D413/(B413-2*C413))*PI()*(B413-2*C413)^2/4000,0)</f>
        <v>331</v>
      </c>
      <c r="P413" s="28">
        <f t="shared" si="273"/>
        <v>297.23739068968325</v>
      </c>
      <c r="Q413" s="16">
        <f>0.00025*PI()*((B413*B413-(B413-2*C413)^2)*D413*AH413+F413*(B413-2*C413)^2*(1+AG413*C413*D413/(B413*F413)))</f>
        <v>297.23739068968331</v>
      </c>
      <c r="R413" s="16">
        <f>AI413*Q413</f>
        <v>221.17517162827176</v>
      </c>
      <c r="S413" s="14">
        <f>M413/R413</f>
        <v>1.6050626179535519</v>
      </c>
      <c r="T413" s="72">
        <f t="shared" si="274"/>
        <v>0.43017071541512003</v>
      </c>
      <c r="AC413" s="16">
        <f>0.00025*PI()*((B413*B413-(B413-2*C413)^2)*D413+F413*(B413-2*C413)^2)</f>
        <v>297.23739068968331</v>
      </c>
      <c r="AD413" s="3">
        <f>SQRT((64*AC413*H413*H413)/(PI()^3*((B413^4-(B413-2*C413)^4)*E413+(B413-2*C413)^4*G413*0.6)))</f>
        <v>0.88278825266924321</v>
      </c>
      <c r="AE413" s="3">
        <f>IF(AD413&gt;0.5,0,AJ413)</f>
        <v>0</v>
      </c>
      <c r="AF413" s="3">
        <f>IF((0.25*(3+2*AD413))&gt;1,1,(0.25*(3+2*AD413)))</f>
        <v>1</v>
      </c>
      <c r="AG413" s="3">
        <f>AE413</f>
        <v>0</v>
      </c>
      <c r="AH413" s="3">
        <f>AF413</f>
        <v>1</v>
      </c>
      <c r="AI413" s="15">
        <f>IF(J413&lt;0.2,1,1/(0.5*(1+0.21*(J413-0.2)+J413*J413)+SQRT((0.5*(1+0.21*(J413-0.2)+J413*J413))^2-J413*J413)))</f>
        <v>0.74410278974349919</v>
      </c>
      <c r="AJ413" s="14">
        <f>IF((4.9-18.5*AD413+17*AD413*AD413)&lt;0,0,(4.9-18.5*AD413+17*AD413*AD413))</f>
        <v>1.8167740094828648</v>
      </c>
    </row>
    <row r="414" spans="1:36">
      <c r="A414" s="77" t="s">
        <v>459</v>
      </c>
      <c r="B414" s="8">
        <v>76</v>
      </c>
      <c r="C414" s="8">
        <v>2</v>
      </c>
      <c r="D414" s="44">
        <v>275</v>
      </c>
      <c r="E414" s="44">
        <v>205</v>
      </c>
      <c r="F414" s="62">
        <v>41.6</v>
      </c>
      <c r="G414" s="1">
        <f>22*((F414+8)/10)^0.3</f>
        <v>35.568633768986821</v>
      </c>
      <c r="H414">
        <v>1556</v>
      </c>
      <c r="I414" s="1">
        <f>(H414/B414)</f>
        <v>20.473684210526315</v>
      </c>
      <c r="J414" s="15">
        <f>SQRT((64*AC414*H414*H414)/(PI()^3*((B414^4-(B414-2*C414)^4)*E414+(B414-2*C414)^4*G414*0.8/1.35)))</f>
        <v>0.88500337041738264</v>
      </c>
      <c r="K414" s="29">
        <f t="shared" si="271"/>
        <v>38</v>
      </c>
      <c r="L414" s="68">
        <f t="shared" si="272"/>
        <v>0.49408983451536642</v>
      </c>
      <c r="M414">
        <v>330</v>
      </c>
      <c r="N414" s="3">
        <f>ROUND((0.85*F414*(B414-2*C414)^2+D414*(B414*B414-(B414-2*C414)^2))*PI()/4000,0)</f>
        <v>272</v>
      </c>
      <c r="O414" s="3">
        <f>ROUND((0.85*F414+6*C414*D414/(B414-2*C414))*PI()*(B414-2*C414)^2/4000,0)</f>
        <v>331</v>
      </c>
      <c r="P414" s="28">
        <f t="shared" si="273"/>
        <v>297.23739068968325</v>
      </c>
      <c r="Q414" s="16">
        <f>0.00025*PI()*((B414*B414-(B414-2*C414)^2)*D414*AH414+F414*(B414-2*C414)^2*(1+AG414*C414*D414/(B414*F414)))</f>
        <v>297.23739068968331</v>
      </c>
      <c r="R414" s="16">
        <f>AI414*Q414</f>
        <v>221.06571767012517</v>
      </c>
      <c r="S414" s="14">
        <f>M414/R414</f>
        <v>1.492768772462616</v>
      </c>
      <c r="T414" s="72">
        <f t="shared" si="274"/>
        <v>0.43017071541512003</v>
      </c>
      <c r="AC414" s="16">
        <f>0.00025*PI()*((B414*B414-(B414-2*C414)^2)*D414+F414*(B414-2*C414)^2)</f>
        <v>297.23739068968331</v>
      </c>
      <c r="AD414" s="3">
        <f>SQRT((64*AC414*H414*H414)/(PI()^3*((B414^4-(B414-2*C414)^4)*E414+(B414-2*C414)^4*G414*0.6)))</f>
        <v>0.88335596215649037</v>
      </c>
      <c r="AE414" s="3">
        <f>IF(AD414&gt;0.5,0,AJ414)</f>
        <v>0</v>
      </c>
      <c r="AF414" s="3">
        <f>IF((0.25*(3+2*AD414))&gt;1,1,(0.25*(3+2*AD414)))</f>
        <v>1</v>
      </c>
      <c r="AG414" s="3">
        <f>AE414</f>
        <v>0</v>
      </c>
      <c r="AH414" s="3">
        <f>AF414</f>
        <v>1</v>
      </c>
      <c r="AI414" s="15">
        <f>IF(J414&lt;0.2,1,1/(0.5*(1+0.21*(J414-0.2)+J414*J414)+SQRT((0.5*(1+0.21*(J414-0.2)+J414*J414))^2-J414*J414)))</f>
        <v>0.74373455222838503</v>
      </c>
      <c r="AJ414" s="14">
        <f>IF((4.9-18.5*AD414+17*AD414*AD414)&lt;0,0,(4.9-18.5*AD414+17*AD414*AD414))</f>
        <v>1.8233165500210493</v>
      </c>
    </row>
    <row r="415" spans="1:36">
      <c r="A415" s="25" t="s">
        <v>460</v>
      </c>
      <c r="B415" s="40">
        <v>2003</v>
      </c>
      <c r="C415" s="77" t="s">
        <v>461</v>
      </c>
      <c r="D415" t="s">
        <v>457</v>
      </c>
      <c r="G415" s="1"/>
      <c r="I415" s="1"/>
      <c r="J415" s="15"/>
      <c r="K415" s="29"/>
      <c r="L415" s="68"/>
      <c r="N415" s="3"/>
      <c r="O415" s="3"/>
      <c r="P415" s="28"/>
      <c r="Q415" s="16"/>
      <c r="R415" s="16"/>
      <c r="S415" s="14"/>
      <c r="T415" s="72"/>
      <c r="AC415" s="16"/>
      <c r="AD415" s="3"/>
      <c r="AE415" s="3"/>
      <c r="AF415" s="3"/>
      <c r="AG415" s="3"/>
      <c r="AH415" s="3"/>
      <c r="AI415" s="15"/>
      <c r="AJ415" s="14"/>
    </row>
    <row r="416" spans="1:36">
      <c r="A416" s="77" t="s">
        <v>125</v>
      </c>
      <c r="B416">
        <v>219</v>
      </c>
      <c r="C416">
        <v>6</v>
      </c>
      <c r="D416">
        <v>325</v>
      </c>
      <c r="E416">
        <v>196</v>
      </c>
      <c r="F416">
        <v>58</v>
      </c>
      <c r="G416" s="1">
        <f>22*((F416+8)/10)^0.3</f>
        <v>38.751262970992542</v>
      </c>
      <c r="H416">
        <v>1000</v>
      </c>
      <c r="I416" s="1">
        <f>(H416/B416)</f>
        <v>4.5662100456621006</v>
      </c>
      <c r="J416" s="15">
        <f>SQRT((64*AC416*H416*H416)/(PI()^3*((B416^4-(B416-2*C416)^4)*E416+(B416-2*C416)^4*G416*0.8/1.35)))</f>
        <v>0.22469253906252326</v>
      </c>
      <c r="K416" s="29">
        <f t="shared" si="271"/>
        <v>36.5</v>
      </c>
      <c r="L416" s="68">
        <f t="shared" si="272"/>
        <v>0.56087470449172572</v>
      </c>
      <c r="M416">
        <v>2989</v>
      </c>
      <c r="N416" s="3">
        <f>ROUND((0.85*F416*(B416-2*C416)^2+D416*(B416*B416-(B416-2*C416)^2))*PI()/4000,0)</f>
        <v>2964</v>
      </c>
      <c r="O416" s="3">
        <f>ROUND((0.85*F416+6*C416*D416/(B416-2*C416))*PI()*(B416-2*C416)^2/4000,0)</f>
        <v>3561</v>
      </c>
      <c r="P416" s="28">
        <f t="shared" si="273"/>
        <v>3256.7650110667219</v>
      </c>
      <c r="Q416" s="16">
        <f>0.00025*PI()*((B416*B416-(B416-2*C416)^2)*D416*AH416+F416*(B416-2*C416)^2*(1+AG416*C416*D416/(B416*F416)))</f>
        <v>3558.1864779433222</v>
      </c>
      <c r="R416" s="16">
        <f>AI416*Q416</f>
        <v>3538.8657835513241</v>
      </c>
      <c r="S416" s="14">
        <f>M416/R416</f>
        <v>0.84462089912900784</v>
      </c>
      <c r="T416" s="72">
        <f t="shared" si="274"/>
        <v>0.40066154734360965</v>
      </c>
      <c r="AC416" s="16">
        <f>0.00025*PI()*((B416*B416-(B416-2*C416)^2)*D416+F416*(B416-2*C416)^2)</f>
        <v>3256.7650110667219</v>
      </c>
      <c r="AD416" s="3">
        <f>SQRT((64*AC416*H416*H416)/(PI()^3*((B416^4-(B416-2*C416)^4)*E416+(B416-2*C416)^4*G416*0.6)))</f>
        <v>0.22424916964724034</v>
      </c>
      <c r="AE416" s="3">
        <f>IF(AD416&gt;0.5,0,AJ416)</f>
        <v>1.6062810930131595</v>
      </c>
      <c r="AF416" s="3">
        <f>IF((0.25*(3+2*AD416))&gt;1,1,(0.25*(3+2*AD416)))</f>
        <v>0.8621245848236202</v>
      </c>
      <c r="AG416" s="3">
        <f t="shared" ref="AG416:AH418" si="276">AE416</f>
        <v>1.6062810930131595</v>
      </c>
      <c r="AH416" s="3">
        <f t="shared" si="276"/>
        <v>0.8621245848236202</v>
      </c>
      <c r="AI416" s="15">
        <f>IF(J416&lt;0.2,1,1/(0.5*(1+0.21*(J416-0.2)+J416*J416)+SQRT((0.5*(1+0.21*(J416-0.2)+J416*J416))^2-J416*J416)))</f>
        <v>0.9945700725603438</v>
      </c>
      <c r="AJ416" s="14">
        <f>IF((4.9-18.5*AD416+17*AD416*AD416)&lt;0,0,(4.9-18.5*AD416+17*AD416*AD416))</f>
        <v>1.6062810930131595</v>
      </c>
    </row>
    <row r="417" spans="1:36">
      <c r="A417" s="77" t="s">
        <v>131</v>
      </c>
      <c r="B417">
        <v>219</v>
      </c>
      <c r="C417">
        <v>4</v>
      </c>
      <c r="D417">
        <v>325</v>
      </c>
      <c r="E417">
        <v>196</v>
      </c>
      <c r="F417">
        <v>47.6</v>
      </c>
      <c r="G417" s="1">
        <f>22*((F417+8)/10)^0.3</f>
        <v>36.808245620010744</v>
      </c>
      <c r="H417">
        <v>1000</v>
      </c>
      <c r="I417" s="1">
        <f>(H417/B417)</f>
        <v>4.5662100456621006</v>
      </c>
      <c r="J417" s="15">
        <f>SQRT((64*AC417*H417*H417)/(PI()^3*((B417^4-(B417-2*C417)^4)*E417+(B417-2*C417)^4*G417*0.8/1.35)))</f>
        <v>0.22293805774210321</v>
      </c>
      <c r="K417" s="29">
        <f t="shared" si="271"/>
        <v>54.75</v>
      </c>
      <c r="L417" s="68">
        <f t="shared" si="272"/>
        <v>0.84131205673758858</v>
      </c>
      <c r="M417">
        <v>1931</v>
      </c>
      <c r="N417" s="3">
        <f>ROUND((0.85*F417*(B417-2*C417)^2+D417*(B417*B417-(B417-2*C417)^2))*PI()/4000,0)</f>
        <v>2293</v>
      </c>
      <c r="O417" s="3">
        <f>ROUND((0.85*F417+6*C417*D417/(B417-2*C417))*PI()*(B417-2*C417)^2/4000,0)</f>
        <v>2707</v>
      </c>
      <c r="P417" s="28">
        <f t="shared" si="273"/>
        <v>2542.4906203909545</v>
      </c>
      <c r="Q417" s="16">
        <f>0.00025*PI()*((B417*B417-(B417-2*C417)^2)*D417*AH417+F417*(B417-2*C417)^2*(1+AG417*C417*D417/(B417*F417)))</f>
        <v>2758.2632625831743</v>
      </c>
      <c r="R417" s="16">
        <f>AI417*Q417</f>
        <v>2744.3559961679325</v>
      </c>
      <c r="S417" s="14">
        <f>M417/R417</f>
        <v>0.70362591540468589</v>
      </c>
      <c r="T417" s="72">
        <f t="shared" si="274"/>
        <v>0.34536023049057585</v>
      </c>
      <c r="AC417" s="16">
        <f>0.00025*PI()*((B417*B417-(B417-2*C417)^2)*D417+F417*(B417-2*C417)^2)</f>
        <v>2542.4906203909545</v>
      </c>
      <c r="AD417" s="3">
        <f>SQRT((64*AC417*H417*H417)/(PI()^3*((B417^4-(B417-2*C417)^4)*E417+(B417-2*C417)^4*G417*0.6)))</f>
        <v>0.22236971426087879</v>
      </c>
      <c r="AE417" s="3">
        <f>IF(AD417&gt;0.5,0,AJ417)</f>
        <v>1.6267812131216459</v>
      </c>
      <c r="AF417" s="3">
        <f>IF((0.25*(3+2*AD417))&gt;1,1,(0.25*(3+2*AD417)))</f>
        <v>0.86118485713043935</v>
      </c>
      <c r="AG417" s="3">
        <f t="shared" si="276"/>
        <v>1.6267812131216459</v>
      </c>
      <c r="AH417" s="3">
        <f t="shared" si="276"/>
        <v>0.86118485713043935</v>
      </c>
      <c r="AI417" s="15">
        <f>IF(J417&lt;0.2,1,1/(0.5*(1+0.21*(J417-0.2)+J417*J417)+SQRT((0.5*(1+0.21*(J417-0.2)+J417*J417))^2-J417*J417)))</f>
        <v>0.99495796264123926</v>
      </c>
      <c r="AJ417" s="14">
        <f>IF((4.9-18.5*AD417+17*AD417*AD417)&lt;0,0,(4.9-18.5*AD417+17*AD417*AD417))</f>
        <v>1.6267812131216459</v>
      </c>
    </row>
    <row r="418" spans="1:36">
      <c r="A418" s="77" t="s">
        <v>462</v>
      </c>
      <c r="B418">
        <v>219</v>
      </c>
      <c r="C418">
        <v>4</v>
      </c>
      <c r="D418">
        <v>325</v>
      </c>
      <c r="E418">
        <v>196</v>
      </c>
      <c r="F418">
        <v>52.3</v>
      </c>
      <c r="G418" s="1">
        <f>22*((F418+8)/10)^0.3</f>
        <v>37.715326736811178</v>
      </c>
      <c r="H418">
        <v>1000</v>
      </c>
      <c r="I418" s="1">
        <f>(H418/B418)</f>
        <v>4.5662100456621006</v>
      </c>
      <c r="J418" s="15">
        <f>SQRT((64*AC418*H418*H418)/(PI()^3*((B418^4-(B418-2*C418)^4)*E418+(B418-2*C418)^4*G418*0.8/1.35)))</f>
        <v>0.22887861878017596</v>
      </c>
      <c r="K418" s="29">
        <f t="shared" si="271"/>
        <v>54.75</v>
      </c>
      <c r="L418" s="68">
        <f t="shared" si="272"/>
        <v>0.84131205673758858</v>
      </c>
      <c r="M418">
        <v>1980</v>
      </c>
      <c r="N418" s="3">
        <f>ROUND((0.85*F418*(B418-2*C418)^2+D418*(B418*B418-(B418-2*C418)^2))*PI()/4000,0)</f>
        <v>2433</v>
      </c>
      <c r="O418" s="3">
        <f>ROUND((0.85*F418+6*C418*D418/(B418-2*C418))*PI()*(B418-2*C418)^2/4000,0)</f>
        <v>2847</v>
      </c>
      <c r="P418" s="28">
        <f t="shared" si="273"/>
        <v>2706.8341650642574</v>
      </c>
      <c r="Q418" s="16">
        <f>0.00025*PI()*((B418*B418-(B418-2*C418)^2)*D418*AH418+F418*(B418-2*C418)^2*(1+AG418*C418*D418/(B418*F418)))</f>
        <v>2911.892665983105</v>
      </c>
      <c r="R418" s="16">
        <f>AI418*Q418</f>
        <v>2893.3822066926077</v>
      </c>
      <c r="S418" s="14">
        <f>M418/R418</f>
        <v>0.68432023789325624</v>
      </c>
      <c r="T418" s="72">
        <f t="shared" si="274"/>
        <v>0.32439192544974493</v>
      </c>
      <c r="AC418" s="16">
        <f>0.00025*PI()*((B418*B418-(B418-2*C418)^2)*D418+F418*(B418-2*C418)^2)</f>
        <v>2706.8341650642578</v>
      </c>
      <c r="AD418" s="3">
        <f>SQRT((64*AC418*H418*H418)/(PI()^3*((B418^4-(B418-2*C418)^4)*E418+(B418-2*C418)^4*G418*0.6)))</f>
        <v>0.22828675675556584</v>
      </c>
      <c r="AE418" s="3">
        <f>IF(AD418&gt;0.5,0,AJ418)</f>
        <v>1.5626473362916058</v>
      </c>
      <c r="AF418" s="3">
        <f>IF((0.25*(3+2*AD418))&gt;1,1,(0.25*(3+2*AD418)))</f>
        <v>0.86414337837778288</v>
      </c>
      <c r="AG418" s="3">
        <f t="shared" si="276"/>
        <v>1.5626473362916058</v>
      </c>
      <c r="AH418" s="3">
        <f t="shared" si="276"/>
        <v>0.86414337837778288</v>
      </c>
      <c r="AI418" s="15">
        <f>IF(J418&lt;0.2,1,1/(0.5*(1+0.21*(J418-0.2)+J418*J418)+SQRT((0.5*(1+0.21*(J418-0.2)+J418*J418))^2-J418*J418)))</f>
        <v>0.99364315192426644</v>
      </c>
      <c r="AJ418" s="14">
        <f>IF((4.9-18.5*AD418+17*AD418*AD418)&lt;0,0,(4.9-18.5*AD418+17*AD418*AD418))</f>
        <v>1.5626473362916058</v>
      </c>
    </row>
    <row r="419" spans="1:36">
      <c r="R419" s="77" t="s">
        <v>463</v>
      </c>
      <c r="S419" s="28">
        <f>COUNT(S10:S418)-3</f>
        <v>357</v>
      </c>
      <c r="T419" s="28"/>
    </row>
    <row r="420" spans="1:36">
      <c r="K420" t="s">
        <v>464</v>
      </c>
      <c r="L420">
        <f>COUNTIF(L10:L418,"&gt;1")</f>
        <v>35</v>
      </c>
      <c r="M420" s="18">
        <f t="array" ref="M420">AVERAGE(IF(L10:L418 &gt; 1,S10:S418))</f>
        <v>1.0575753258130398</v>
      </c>
      <c r="N420" t="s">
        <v>465</v>
      </c>
      <c r="R420" s="77" t="s">
        <v>466</v>
      </c>
      <c r="S420" s="50">
        <f>COUNTIF(S10:S418,"&lt;1")-3</f>
        <v>59</v>
      </c>
      <c r="T420" s="50">
        <f>COUNTIF(T10:T418,"&lt;0.2")</f>
        <v>12</v>
      </c>
      <c r="U420" t="s">
        <v>467</v>
      </c>
      <c r="V420" s="18">
        <f t="array" ref="V420">AVERAGE(IF(T10:T418 &lt;0.2,IF(T10:T418 &gt;0.01, S10:S418)))</f>
        <v>1.0198831791864698</v>
      </c>
      <c r="W420" t="s">
        <v>468</v>
      </c>
    </row>
    <row r="421" spans="1:36">
      <c r="K421" t="s">
        <v>469</v>
      </c>
      <c r="L421" s="50">
        <f>COUNTIF(L10:L196,"&lt;=1")+COUNTIF(L206:L347,"&lt;=1")+COUNTIF(L351:L418,"&lt;=1")</f>
        <v>322</v>
      </c>
      <c r="M421" s="18">
        <f t="array" ref="M421">AVERAGE(IF(L10:L418 &lt;1,IF(L10:L418 &gt;0.01,S10:S418)))</f>
        <v>1.1684191030408473</v>
      </c>
      <c r="N421" t="s">
        <v>470</v>
      </c>
      <c r="R421" s="77" t="s">
        <v>471</v>
      </c>
      <c r="S421" s="69">
        <f>S420/S419</f>
        <v>0.16526610644257703</v>
      </c>
      <c r="T421" s="50">
        <f t="array" ref="T421">COUNT(IF(T10:T418 &gt;0.9,IF(T10:T418 &lt;0.99,T10:T418)))</f>
        <v>12</v>
      </c>
      <c r="U421" t="s">
        <v>472</v>
      </c>
      <c r="V421" s="18">
        <f t="array" ref="V421">AVERAGE(IF(T10:T418&gt;0.9,IF(T10:T418&lt;0.99,S10:S418)))</f>
        <v>1.4872208137046741</v>
      </c>
      <c r="W421" t="s">
        <v>468</v>
      </c>
    </row>
  </sheetData>
  <mergeCells count="4">
    <mergeCell ref="A1:D1"/>
    <mergeCell ref="E198:F198"/>
    <mergeCell ref="F222:G222"/>
    <mergeCell ref="J4:M4"/>
  </mergeCells>
  <phoneticPr fontId="0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6"/>
  <sheetViews>
    <sheetView zoomScaleNormal="100" workbookViewId="0" xr3:uid="{958C4451-9541-5A59-BF78-D2F731DF1C81}">
      <pane xSplit="1" ySplit="6" topLeftCell="B48" activePane="bottomRight" state="frozen"/>
      <selection pane="bottomRight" activeCell="I57" sqref="I57"/>
      <selection pane="bottomLeft" activeCell="A7" sqref="A7"/>
      <selection pane="topRight" activeCell="B1" sqref="B1"/>
    </sheetView>
  </sheetViews>
  <sheetFormatPr defaultRowHeight="12.75"/>
  <cols>
    <col min="1" max="1" width="12.7109375" customWidth="1"/>
    <col min="2" max="6" width="7.7109375" customWidth="1"/>
    <col min="7" max="10" width="8.7109375" customWidth="1"/>
  </cols>
  <sheetData>
    <row r="1" spans="1:10">
      <c r="A1" s="83" t="s">
        <v>473</v>
      </c>
      <c r="B1" s="83"/>
      <c r="C1" s="83"/>
      <c r="D1" s="83"/>
      <c r="E1" s="83"/>
      <c r="F1" s="83"/>
      <c r="G1" s="78"/>
      <c r="H1" s="78"/>
      <c r="J1" s="18"/>
    </row>
    <row r="2" spans="1:10">
      <c r="A2" s="79" t="s">
        <v>474</v>
      </c>
      <c r="B2" s="79"/>
      <c r="C2" s="5"/>
      <c r="D2" s="5"/>
      <c r="E2" s="5"/>
      <c r="F2" s="5"/>
      <c r="G2" s="5"/>
      <c r="H2" s="3"/>
      <c r="J2" s="18"/>
    </row>
    <row r="3" spans="1:10">
      <c r="A3" s="19"/>
      <c r="J3" s="18"/>
    </row>
    <row r="4" spans="1:10">
      <c r="A4" s="19"/>
      <c r="H4" s="20" t="s">
        <v>475</v>
      </c>
      <c r="I4" s="73" t="s">
        <v>476</v>
      </c>
      <c r="J4" s="21" t="s">
        <v>38</v>
      </c>
    </row>
    <row r="5" spans="1:10">
      <c r="A5" s="73" t="s">
        <v>43</v>
      </c>
      <c r="B5" s="73" t="s">
        <v>44</v>
      </c>
      <c r="C5" s="22" t="s">
        <v>45</v>
      </c>
      <c r="D5" s="23" t="s">
        <v>46</v>
      </c>
      <c r="E5" s="23" t="s">
        <v>47</v>
      </c>
      <c r="F5" s="23" t="s">
        <v>48</v>
      </c>
      <c r="G5" s="20" t="s">
        <v>50</v>
      </c>
      <c r="H5" s="20" t="s">
        <v>55</v>
      </c>
      <c r="I5" s="73" t="s">
        <v>36</v>
      </c>
      <c r="J5" s="24" t="s">
        <v>35</v>
      </c>
    </row>
    <row r="6" spans="1:10">
      <c r="A6" s="25"/>
      <c r="B6" s="20" t="s">
        <v>71</v>
      </c>
      <c r="C6" s="23" t="s">
        <v>71</v>
      </c>
      <c r="D6" s="23" t="s">
        <v>72</v>
      </c>
      <c r="E6" s="23" t="s">
        <v>73</v>
      </c>
      <c r="F6" s="23" t="s">
        <v>72</v>
      </c>
      <c r="G6" s="20" t="s">
        <v>71</v>
      </c>
      <c r="H6" s="20" t="s">
        <v>76</v>
      </c>
      <c r="I6" s="73" t="s">
        <v>79</v>
      </c>
      <c r="J6" s="18"/>
    </row>
    <row r="7" spans="1:10">
      <c r="A7" s="73" t="s">
        <v>91</v>
      </c>
      <c r="B7" s="73" t="s">
        <v>92</v>
      </c>
      <c r="C7" s="40">
        <v>1957</v>
      </c>
      <c r="D7" s="52" t="s">
        <v>93</v>
      </c>
      <c r="E7" s="26" t="s">
        <v>7</v>
      </c>
      <c r="F7" s="27"/>
      <c r="J7" s="18"/>
    </row>
    <row r="8" spans="1:10">
      <c r="A8" s="78">
        <f>Data!A10</f>
        <v>7</v>
      </c>
      <c r="B8" s="3">
        <f>Data!B10</f>
        <v>95</v>
      </c>
      <c r="C8" s="14">
        <f>Data!C10</f>
        <v>12.5</v>
      </c>
      <c r="D8" s="28">
        <f>Data!D10</f>
        <v>279</v>
      </c>
      <c r="E8" s="28">
        <f>Data!E10</f>
        <v>209</v>
      </c>
      <c r="F8" s="29">
        <f>Data!F10</f>
        <v>20.6</v>
      </c>
      <c r="G8" s="3">
        <f>Data!H10</f>
        <v>1420</v>
      </c>
      <c r="H8" s="3">
        <f>Data!M10</f>
        <v>947</v>
      </c>
      <c r="I8" s="16">
        <f>Data!R10</f>
        <v>884.56406221050418</v>
      </c>
      <c r="J8" s="18">
        <f>Data!S10</f>
        <v>1.0705838507993077</v>
      </c>
    </row>
    <row r="9" spans="1:10">
      <c r="A9" s="78">
        <f>Data!A11</f>
        <v>8</v>
      </c>
      <c r="B9" s="3">
        <f>Data!B11</f>
        <v>95</v>
      </c>
      <c r="C9" s="14">
        <f>Data!C11</f>
        <v>12.75</v>
      </c>
      <c r="D9" s="28">
        <f>Data!D11</f>
        <v>277</v>
      </c>
      <c r="E9" s="28">
        <f>Data!E11</f>
        <v>209</v>
      </c>
      <c r="F9" s="29">
        <f>Data!F11</f>
        <v>20.6</v>
      </c>
      <c r="G9" s="3">
        <f>Data!H11</f>
        <v>1420</v>
      </c>
      <c r="H9" s="3">
        <f>Data!M11</f>
        <v>938</v>
      </c>
      <c r="I9" s="16">
        <f>Data!R11</f>
        <v>891.64763870895945</v>
      </c>
      <c r="J9" s="18">
        <f>Data!S11</f>
        <v>1.0519850659372074</v>
      </c>
    </row>
    <row r="10" spans="1:10">
      <c r="A10" s="78">
        <f>Data!A12</f>
        <v>9</v>
      </c>
      <c r="B10" s="3">
        <f>Data!B12</f>
        <v>95</v>
      </c>
      <c r="C10" s="14">
        <f>Data!C12</f>
        <v>12.4</v>
      </c>
      <c r="D10" s="28">
        <f>Data!D12</f>
        <v>277</v>
      </c>
      <c r="E10" s="28">
        <f>Data!E12</f>
        <v>209</v>
      </c>
      <c r="F10" s="29">
        <f>Data!F12</f>
        <v>20.6</v>
      </c>
      <c r="G10" s="3">
        <f>Data!H12</f>
        <v>1420</v>
      </c>
      <c r="H10" s="3">
        <f>Data!M12</f>
        <v>907</v>
      </c>
      <c r="I10" s="16">
        <f>Data!R12</f>
        <v>874.46628809290621</v>
      </c>
      <c r="J10" s="18">
        <f>Data!S12</f>
        <v>1.0372040779045302</v>
      </c>
    </row>
    <row r="11" spans="1:10">
      <c r="A11" s="78">
        <f>Data!A13</f>
        <v>10</v>
      </c>
      <c r="B11" s="3">
        <f>Data!B13</f>
        <v>95</v>
      </c>
      <c r="C11" s="14">
        <f>Data!C13</f>
        <v>12.6</v>
      </c>
      <c r="D11" s="28">
        <f>Data!D13</f>
        <v>279</v>
      </c>
      <c r="E11" s="28">
        <f>Data!E13</f>
        <v>209</v>
      </c>
      <c r="F11" s="29">
        <f>Data!F13</f>
        <v>20.6</v>
      </c>
      <c r="G11" s="3">
        <f>Data!H13</f>
        <v>860</v>
      </c>
      <c r="H11" s="3">
        <f>Data!M13</f>
        <v>1018</v>
      </c>
      <c r="I11" s="16">
        <f>Data!R13</f>
        <v>959.89412154642775</v>
      </c>
      <c r="J11" s="18">
        <f>Data!S13</f>
        <v>1.0605336329802306</v>
      </c>
    </row>
    <row r="12" spans="1:10">
      <c r="A12" s="78">
        <f>Data!A14</f>
        <v>11</v>
      </c>
      <c r="B12" s="3">
        <f>Data!B14</f>
        <v>95</v>
      </c>
      <c r="C12" s="14">
        <f>Data!C14</f>
        <v>12.7</v>
      </c>
      <c r="D12" s="28">
        <f>Data!D14</f>
        <v>277</v>
      </c>
      <c r="E12" s="28">
        <f>Data!E14</f>
        <v>209</v>
      </c>
      <c r="F12" s="29">
        <f>Data!F14</f>
        <v>20.6</v>
      </c>
      <c r="G12" s="3">
        <f>Data!H14</f>
        <v>860</v>
      </c>
      <c r="H12" s="3">
        <f>Data!M14</f>
        <v>1008</v>
      </c>
      <c r="I12" s="16">
        <f>Data!R14</f>
        <v>959.31858260227227</v>
      </c>
      <c r="J12" s="18">
        <f>Data!S14</f>
        <v>1.05074582967597</v>
      </c>
    </row>
    <row r="13" spans="1:10">
      <c r="A13" s="78">
        <f>Data!A15</f>
        <v>12</v>
      </c>
      <c r="B13" s="3">
        <f>Data!B15</f>
        <v>95</v>
      </c>
      <c r="C13" s="14">
        <f>Data!C15</f>
        <v>12.7</v>
      </c>
      <c r="D13" s="28">
        <f>Data!D15</f>
        <v>277</v>
      </c>
      <c r="E13" s="28">
        <f>Data!E15</f>
        <v>209</v>
      </c>
      <c r="F13" s="29">
        <f>Data!F15</f>
        <v>20.6</v>
      </c>
      <c r="G13" s="3">
        <f>Data!H15</f>
        <v>860</v>
      </c>
      <c r="H13" s="3">
        <f>Data!M15</f>
        <v>1034</v>
      </c>
      <c r="I13" s="16">
        <f>Data!R15</f>
        <v>959.31858260227227</v>
      </c>
      <c r="J13" s="18">
        <f>Data!S15</f>
        <v>1.0778484006795166</v>
      </c>
    </row>
    <row r="14" spans="1:10">
      <c r="A14" s="78">
        <f>Data!A16</f>
        <v>13</v>
      </c>
      <c r="B14" s="3">
        <f>Data!B16</f>
        <v>95</v>
      </c>
      <c r="C14" s="14">
        <f>Data!C16</f>
        <v>12.8</v>
      </c>
      <c r="D14" s="28">
        <f>Data!D16</f>
        <v>283</v>
      </c>
      <c r="E14" s="28">
        <f>Data!E16</f>
        <v>209</v>
      </c>
      <c r="F14" s="29">
        <f>Data!F16</f>
        <v>20.6</v>
      </c>
      <c r="G14" s="3">
        <f>Data!H16</f>
        <v>1980</v>
      </c>
      <c r="H14" s="3">
        <f>Data!M16</f>
        <v>886</v>
      </c>
      <c r="I14" s="16">
        <f>Data!R16</f>
        <v>802.2218257604643</v>
      </c>
      <c r="J14" s="18">
        <f>Data!S16</f>
        <v>1.1044326787794865</v>
      </c>
    </row>
    <row r="15" spans="1:10">
      <c r="A15" s="78">
        <f>Data!A17</f>
        <v>14</v>
      </c>
      <c r="B15" s="3">
        <f>Data!B17</f>
        <v>95</v>
      </c>
      <c r="C15" s="14">
        <f>Data!C17</f>
        <v>12.5</v>
      </c>
      <c r="D15" s="28">
        <f>Data!D17</f>
        <v>280</v>
      </c>
      <c r="E15" s="28">
        <f>Data!E17</f>
        <v>209</v>
      </c>
      <c r="F15" s="29">
        <f>Data!F17</f>
        <v>20.6</v>
      </c>
      <c r="G15" s="3">
        <f>Data!H17</f>
        <v>1980</v>
      </c>
      <c r="H15" s="3">
        <f>Data!M17</f>
        <v>907</v>
      </c>
      <c r="I15" s="16">
        <f>Data!R17</f>
        <v>784.20294882392272</v>
      </c>
      <c r="J15" s="18">
        <f>Data!S17</f>
        <v>1.1565883568280855</v>
      </c>
    </row>
    <row r="16" spans="1:10">
      <c r="A16" s="78">
        <f>Data!A18</f>
        <v>15</v>
      </c>
      <c r="B16" s="3">
        <f>Data!B18</f>
        <v>95</v>
      </c>
      <c r="C16" s="14">
        <f>Data!C18</f>
        <v>12.6</v>
      </c>
      <c r="D16" s="28">
        <f>Data!D18</f>
        <v>294</v>
      </c>
      <c r="E16" s="28">
        <f>Data!E18</f>
        <v>209</v>
      </c>
      <c r="F16" s="29">
        <f>Data!F18</f>
        <v>20.6</v>
      </c>
      <c r="G16" s="3">
        <f>Data!H18</f>
        <v>1980</v>
      </c>
      <c r="H16" s="3">
        <f>Data!M18</f>
        <v>917</v>
      </c>
      <c r="I16" s="16">
        <f>Data!R18</f>
        <v>813.6342366799347</v>
      </c>
      <c r="J16" s="18">
        <f>Data!S18</f>
        <v>1.1270420523868971</v>
      </c>
    </row>
    <row r="17" spans="1:10">
      <c r="A17" s="78">
        <f>Data!A19</f>
        <v>41</v>
      </c>
      <c r="B17" s="3">
        <f>Data!B19</f>
        <v>95</v>
      </c>
      <c r="C17" s="14">
        <f>Data!C19</f>
        <v>3.66</v>
      </c>
      <c r="D17" s="28">
        <f>Data!D19</f>
        <v>332</v>
      </c>
      <c r="E17" s="28">
        <f>Data!E19</f>
        <v>209</v>
      </c>
      <c r="F17" s="29">
        <f>Data!F19</f>
        <v>25.3</v>
      </c>
      <c r="G17" s="3">
        <f>Data!H19</f>
        <v>860</v>
      </c>
      <c r="H17" s="3">
        <f>Data!M19</f>
        <v>656</v>
      </c>
      <c r="I17" s="16">
        <f>Data!R19</f>
        <v>490.78808897554194</v>
      </c>
      <c r="J17" s="18">
        <f>Data!S19</f>
        <v>1.3366257550571714</v>
      </c>
    </row>
    <row r="18" spans="1:10">
      <c r="A18" s="78">
        <f>Data!A20</f>
        <v>42</v>
      </c>
      <c r="B18" s="3">
        <f>Data!B20</f>
        <v>95</v>
      </c>
      <c r="C18" s="14">
        <f>Data!C20</f>
        <v>3.68</v>
      </c>
      <c r="D18" s="28">
        <f>Data!D20</f>
        <v>392</v>
      </c>
      <c r="E18" s="28">
        <f>Data!E20</f>
        <v>209</v>
      </c>
      <c r="F18" s="29">
        <f>Data!F20</f>
        <v>25.3</v>
      </c>
      <c r="G18" s="3">
        <f>Data!H20</f>
        <v>860</v>
      </c>
      <c r="H18" s="3">
        <f>Data!M20</f>
        <v>686</v>
      </c>
      <c r="I18" s="16">
        <f>Data!R20</f>
        <v>544.8350955200051</v>
      </c>
      <c r="J18" s="18">
        <f>Data!S20</f>
        <v>1.2590965700277867</v>
      </c>
    </row>
    <row r="19" spans="1:10">
      <c r="A19" s="78">
        <f>Data!A21</f>
        <v>43</v>
      </c>
      <c r="B19" s="3">
        <f>Data!B21</f>
        <v>95</v>
      </c>
      <c r="C19" s="14">
        <f>Data!C21</f>
        <v>3.4</v>
      </c>
      <c r="D19" s="28">
        <f>Data!D21</f>
        <v>340</v>
      </c>
      <c r="E19" s="28">
        <f>Data!E21</f>
        <v>209</v>
      </c>
      <c r="F19" s="29">
        <f>Data!F21</f>
        <v>25.3</v>
      </c>
      <c r="G19" s="3">
        <f>Data!H21</f>
        <v>860</v>
      </c>
      <c r="H19" s="3">
        <f>Data!M21</f>
        <v>656</v>
      </c>
      <c r="I19" s="16">
        <f>Data!R21</f>
        <v>475.63203502066875</v>
      </c>
      <c r="J19" s="18">
        <f>Data!S21</f>
        <v>1.3792174447868999</v>
      </c>
    </row>
    <row r="20" spans="1:10">
      <c r="A20" s="78">
        <f>Data!A22</f>
        <v>44</v>
      </c>
      <c r="B20" s="3">
        <f>Data!B22</f>
        <v>95</v>
      </c>
      <c r="C20" s="14">
        <f>Data!C22</f>
        <v>3.86</v>
      </c>
      <c r="D20" s="28">
        <f>Data!D22</f>
        <v>332</v>
      </c>
      <c r="E20" s="28">
        <f>Data!E22</f>
        <v>209</v>
      </c>
      <c r="F20" s="29">
        <f>Data!F22</f>
        <v>25.3</v>
      </c>
      <c r="G20" s="3">
        <f>Data!H22</f>
        <v>1420</v>
      </c>
      <c r="H20" s="3">
        <f>Data!M22</f>
        <v>567</v>
      </c>
      <c r="I20" s="16">
        <f>Data!R22</f>
        <v>461.16582490799698</v>
      </c>
      <c r="J20" s="18">
        <f>Data!S22</f>
        <v>1.2294926670100002</v>
      </c>
    </row>
    <row r="21" spans="1:10">
      <c r="A21" s="78">
        <f>Data!A23</f>
        <v>45</v>
      </c>
      <c r="B21" s="3">
        <f>Data!B23</f>
        <v>95</v>
      </c>
      <c r="C21" s="14">
        <f>Data!C23</f>
        <v>3.91</v>
      </c>
      <c r="D21" s="28">
        <f>Data!D23</f>
        <v>392</v>
      </c>
      <c r="E21" s="28">
        <f>Data!E23</f>
        <v>209</v>
      </c>
      <c r="F21" s="29">
        <f>Data!F23</f>
        <v>25.3</v>
      </c>
      <c r="G21" s="3">
        <f>Data!H23</f>
        <v>1420</v>
      </c>
      <c r="H21" s="3">
        <f>Data!M23</f>
        <v>606</v>
      </c>
      <c r="I21" s="16">
        <f>Data!R23</f>
        <v>515.95083383367034</v>
      </c>
      <c r="J21" s="18">
        <f>Data!S23</f>
        <v>1.1745305177573553</v>
      </c>
    </row>
    <row r="22" spans="1:10">
      <c r="A22" s="78">
        <f>Data!A24</f>
        <v>46</v>
      </c>
      <c r="B22" s="3">
        <f>Data!B24</f>
        <v>95</v>
      </c>
      <c r="C22" s="14">
        <f>Data!C24</f>
        <v>3.58</v>
      </c>
      <c r="D22" s="28">
        <f>Data!D24</f>
        <v>340</v>
      </c>
      <c r="E22" s="28">
        <f>Data!E24</f>
        <v>209</v>
      </c>
      <c r="F22" s="29">
        <f>Data!F24</f>
        <v>25.3</v>
      </c>
      <c r="G22" s="3">
        <f>Data!H24</f>
        <v>1420</v>
      </c>
      <c r="H22" s="3">
        <f>Data!M24</f>
        <v>576</v>
      </c>
      <c r="I22" s="16">
        <f>Data!R24</f>
        <v>446.37260857860298</v>
      </c>
      <c r="J22" s="18">
        <f>Data!S24</f>
        <v>1.2904017606146874</v>
      </c>
    </row>
    <row r="23" spans="1:10">
      <c r="A23" s="78">
        <f>Data!A25</f>
        <v>47</v>
      </c>
      <c r="B23" s="3">
        <f>Data!B25</f>
        <v>95</v>
      </c>
      <c r="C23" s="14">
        <f>Data!C25</f>
        <v>3.76</v>
      </c>
      <c r="D23" s="28">
        <f>Data!D25</f>
        <v>332</v>
      </c>
      <c r="E23" s="28">
        <f>Data!E25</f>
        <v>209</v>
      </c>
      <c r="F23" s="29">
        <f>Data!F25</f>
        <v>25.3</v>
      </c>
      <c r="G23" s="3">
        <f>Data!H25</f>
        <v>1980</v>
      </c>
      <c r="H23" s="3">
        <f>Data!M25</f>
        <v>536</v>
      </c>
      <c r="I23" s="16">
        <f>Data!R25</f>
        <v>394.34871491812532</v>
      </c>
      <c r="J23" s="18">
        <f>Data!S25</f>
        <v>1.359203110656223</v>
      </c>
    </row>
    <row r="24" spans="1:10">
      <c r="A24" s="78">
        <f>Data!A26</f>
        <v>48</v>
      </c>
      <c r="B24" s="3">
        <f>Data!B26</f>
        <v>95</v>
      </c>
      <c r="C24" s="14">
        <v>3.78</v>
      </c>
      <c r="D24" s="28">
        <f>Data!D26</f>
        <v>392</v>
      </c>
      <c r="E24" s="28">
        <f>Data!E26</f>
        <v>209</v>
      </c>
      <c r="F24" s="29">
        <f>Data!F26</f>
        <v>25.3</v>
      </c>
      <c r="G24" s="3">
        <f>Data!H26</f>
        <v>1980</v>
      </c>
      <c r="H24" s="3">
        <f>Data!M26</f>
        <v>567</v>
      </c>
      <c r="I24" s="16">
        <f>Data!R26</f>
        <v>427.18555951133391</v>
      </c>
      <c r="J24" s="18">
        <f>Data!S26</f>
        <v>1.3272920569894793</v>
      </c>
    </row>
    <row r="25" spans="1:10">
      <c r="A25" s="78">
        <f>Data!A27</f>
        <v>49</v>
      </c>
      <c r="B25" s="3">
        <f>Data!B27</f>
        <v>95</v>
      </c>
      <c r="C25" s="14">
        <f>Data!C27</f>
        <v>3.51</v>
      </c>
      <c r="D25" s="28">
        <f>Data!D27</f>
        <v>340</v>
      </c>
      <c r="E25" s="28">
        <f>Data!E27</f>
        <v>209</v>
      </c>
      <c r="F25" s="29">
        <f>Data!F27</f>
        <v>25.3</v>
      </c>
      <c r="G25" s="3">
        <f>Data!H27</f>
        <v>1980</v>
      </c>
      <c r="H25" s="3">
        <f>Data!M27</f>
        <v>488</v>
      </c>
      <c r="I25" s="16">
        <f>Data!R27</f>
        <v>381.84908192984705</v>
      </c>
      <c r="J25" s="18">
        <f>Data!S27</f>
        <v>1.2779918116698652</v>
      </c>
    </row>
    <row r="26" spans="1:10">
      <c r="A26" s="78">
        <f>Data!A28</f>
        <v>63</v>
      </c>
      <c r="B26" s="3">
        <f>Data!B28</f>
        <v>216</v>
      </c>
      <c r="C26" s="14">
        <f>Data!C28</f>
        <v>4.0599999999999996</v>
      </c>
      <c r="D26" s="28">
        <f>Data!D28</f>
        <v>289</v>
      </c>
      <c r="E26" s="28">
        <f>Data!E28</f>
        <v>209</v>
      </c>
      <c r="F26" s="29">
        <f>Data!F28</f>
        <v>23.2</v>
      </c>
      <c r="G26" s="3">
        <f>Data!H28</f>
        <v>2220</v>
      </c>
      <c r="H26" s="3">
        <f>Data!M28</f>
        <v>1023</v>
      </c>
      <c r="I26" s="16">
        <f>Data!R28</f>
        <v>1494.9291052292513</v>
      </c>
      <c r="J26" s="18">
        <f>Data!S28</f>
        <v>0.68431338745198911</v>
      </c>
    </row>
    <row r="27" spans="1:10">
      <c r="A27" s="78">
        <f>Data!A29</f>
        <v>64</v>
      </c>
      <c r="B27" s="3">
        <f>Data!B29</f>
        <v>216</v>
      </c>
      <c r="C27" s="14">
        <f>Data!C29</f>
        <v>4.1100000000000003</v>
      </c>
      <c r="D27" s="28">
        <f>Data!D29</f>
        <v>304</v>
      </c>
      <c r="E27" s="28">
        <f>Data!E29</f>
        <v>209</v>
      </c>
      <c r="F27" s="29">
        <f>Data!F29</f>
        <v>23.2</v>
      </c>
      <c r="G27" s="3">
        <f>Data!H29</f>
        <v>2220</v>
      </c>
      <c r="H27" s="3">
        <f>Data!M29</f>
        <v>1834</v>
      </c>
      <c r="I27" s="16">
        <f>Data!R29</f>
        <v>1537.764483169469</v>
      </c>
      <c r="J27" s="18">
        <f>Data!S29</f>
        <v>1.1926403685822964</v>
      </c>
    </row>
    <row r="28" spans="1:10">
      <c r="A28" s="78">
        <f>Data!A30</f>
        <v>65</v>
      </c>
      <c r="B28" s="3">
        <f>Data!B30</f>
        <v>216</v>
      </c>
      <c r="C28" s="14">
        <f>Data!C30</f>
        <v>4.04</v>
      </c>
      <c r="D28" s="28">
        <f>Data!D30</f>
        <v>293</v>
      </c>
      <c r="E28" s="28">
        <f>Data!E30</f>
        <v>209</v>
      </c>
      <c r="F28" s="29">
        <f>Data!F30</f>
        <v>30.2</v>
      </c>
      <c r="G28" s="3">
        <f>Data!H30</f>
        <v>2220</v>
      </c>
      <c r="H28" s="3">
        <f>Data!M30</f>
        <v>2289</v>
      </c>
      <c r="I28" s="16">
        <f>Data!R30</f>
        <v>1704.8439801542754</v>
      </c>
      <c r="J28" s="18">
        <f>Data!S30</f>
        <v>1.3426448558611579</v>
      </c>
    </row>
    <row r="29" spans="1:10">
      <c r="A29" s="78">
        <f>Data!A31</f>
        <v>66</v>
      </c>
      <c r="B29" s="3">
        <f>Data!B31</f>
        <v>216</v>
      </c>
      <c r="C29" s="14">
        <f>Data!C31</f>
        <v>4.1100000000000003</v>
      </c>
      <c r="D29" s="28">
        <f>Data!D31</f>
        <v>291</v>
      </c>
      <c r="E29" s="28">
        <f>Data!E31</f>
        <v>209</v>
      </c>
      <c r="F29" s="29">
        <f>Data!F31</f>
        <v>30.2</v>
      </c>
      <c r="G29" s="3">
        <f>Data!H31</f>
        <v>2220</v>
      </c>
      <c r="H29" s="3">
        <f>Data!M31</f>
        <v>2239</v>
      </c>
      <c r="I29" s="16">
        <f>Data!R31</f>
        <v>1711.9392272324053</v>
      </c>
      <c r="J29" s="18">
        <f>Data!S31</f>
        <v>1.3078735298446684</v>
      </c>
    </row>
    <row r="30" spans="1:10">
      <c r="A30" s="78">
        <f>Data!A32</f>
        <v>69</v>
      </c>
      <c r="B30" s="3">
        <f>Data!B32</f>
        <v>216</v>
      </c>
      <c r="C30" s="14">
        <f>Data!C32</f>
        <v>6.05</v>
      </c>
      <c r="D30" s="28">
        <f>Data!D32</f>
        <v>395</v>
      </c>
      <c r="E30" s="28">
        <f>Data!E32</f>
        <v>209</v>
      </c>
      <c r="F30" s="29">
        <f>Data!F32</f>
        <v>23.2</v>
      </c>
      <c r="G30" s="3">
        <f>Data!H32</f>
        <v>2220</v>
      </c>
      <c r="H30" s="3">
        <f>Data!M32</f>
        <v>2462</v>
      </c>
      <c r="I30" s="16">
        <f>Data!R32</f>
        <v>2177.044477544282</v>
      </c>
      <c r="J30" s="18">
        <f>Data!S32</f>
        <v>1.1308909971270542</v>
      </c>
    </row>
    <row r="31" spans="1:10">
      <c r="A31" s="78">
        <f>Data!A33</f>
        <v>70</v>
      </c>
      <c r="B31" s="3">
        <f>Data!B33</f>
        <v>216</v>
      </c>
      <c r="C31" s="14">
        <f>Data!C33</f>
        <v>5.97</v>
      </c>
      <c r="D31" s="28">
        <f>Data!D33</f>
        <v>399</v>
      </c>
      <c r="E31" s="28">
        <f>Data!E33</f>
        <v>209</v>
      </c>
      <c r="F31" s="29">
        <f>Data!F33</f>
        <v>23.2</v>
      </c>
      <c r="G31" s="3">
        <f>Data!H33</f>
        <v>2220</v>
      </c>
      <c r="H31" s="3">
        <f>Data!M33</f>
        <v>2421</v>
      </c>
      <c r="I31" s="16">
        <f>Data!R33</f>
        <v>2172.2948022934602</v>
      </c>
      <c r="J31" s="18">
        <f>Data!S33</f>
        <v>1.1144896159784401</v>
      </c>
    </row>
    <row r="32" spans="1:10">
      <c r="A32" s="78">
        <f>Data!A34</f>
        <v>71</v>
      </c>
      <c r="B32" s="3">
        <f>Data!B34</f>
        <v>216</v>
      </c>
      <c r="C32" s="14">
        <f>Data!C34</f>
        <v>6.5</v>
      </c>
      <c r="D32" s="28">
        <f>Data!D34</f>
        <v>300</v>
      </c>
      <c r="E32" s="28">
        <f>Data!E34</f>
        <v>209</v>
      </c>
      <c r="F32" s="29">
        <f>Data!F34</f>
        <v>30.2</v>
      </c>
      <c r="G32" s="3">
        <f>Data!H34</f>
        <v>2220</v>
      </c>
      <c r="H32" s="3">
        <f>Data!M34</f>
        <v>2804</v>
      </c>
      <c r="I32" s="16">
        <f>Data!R34</f>
        <v>2134.6147875413062</v>
      </c>
      <c r="J32" s="18">
        <f>Data!S34</f>
        <v>1.3135859530092104</v>
      </c>
    </row>
    <row r="33" spans="1:10">
      <c r="A33" s="78">
        <f>Data!A35</f>
        <v>72</v>
      </c>
      <c r="B33" s="3">
        <f>Data!B35</f>
        <v>216</v>
      </c>
      <c r="C33" s="14">
        <f>Data!C35</f>
        <v>6.3</v>
      </c>
      <c r="D33" s="28">
        <f>Data!D35</f>
        <v>411</v>
      </c>
      <c r="E33" s="28">
        <f>Data!E35</f>
        <v>209</v>
      </c>
      <c r="F33" s="29">
        <f>Data!F35</f>
        <v>30.2</v>
      </c>
      <c r="G33" s="3">
        <f>Data!H35</f>
        <v>2220</v>
      </c>
      <c r="H33" s="3">
        <f>Data!M35</f>
        <v>2932</v>
      </c>
      <c r="I33" s="16">
        <f>Data!R35</f>
        <v>2483.1970750563009</v>
      </c>
      <c r="J33" s="18">
        <f>Data!S35</f>
        <v>1.1807359268629629</v>
      </c>
    </row>
    <row r="34" spans="1:10">
      <c r="A34" s="78">
        <f>Data!A36</f>
        <v>73</v>
      </c>
      <c r="B34" s="3">
        <f>Data!B36</f>
        <v>95</v>
      </c>
      <c r="C34" s="14">
        <f>Data!C36</f>
        <v>3.86</v>
      </c>
      <c r="D34" s="28">
        <f>Data!D36</f>
        <v>337</v>
      </c>
      <c r="E34" s="28">
        <f>Data!E36</f>
        <v>209</v>
      </c>
      <c r="F34" s="29">
        <f>Data!F36</f>
        <v>24.4</v>
      </c>
      <c r="G34" s="3">
        <f>Data!H36</f>
        <v>1980</v>
      </c>
      <c r="H34" s="3">
        <f>Data!M36</f>
        <v>498</v>
      </c>
      <c r="I34" s="16">
        <f>Data!R36</f>
        <v>400.83665205196468</v>
      </c>
      <c r="J34" s="18">
        <f>Data!S36</f>
        <v>1.2424013558905762</v>
      </c>
    </row>
    <row r="35" spans="1:10">
      <c r="A35" s="78">
        <f>Data!A37</f>
        <v>74</v>
      </c>
      <c r="B35" s="3">
        <f>Data!B37</f>
        <v>95</v>
      </c>
      <c r="C35" s="14">
        <f>Data!C37</f>
        <v>3.4</v>
      </c>
      <c r="D35" s="28">
        <f>Data!D37</f>
        <v>343</v>
      </c>
      <c r="E35" s="28">
        <f>Data!E37</f>
        <v>209</v>
      </c>
      <c r="F35" s="29">
        <f>Data!F37</f>
        <v>24.4</v>
      </c>
      <c r="G35" s="3">
        <f>Data!H37</f>
        <v>1980</v>
      </c>
      <c r="H35" s="3">
        <f>Data!M37</f>
        <v>473</v>
      </c>
      <c r="I35" s="16">
        <f>Data!R37</f>
        <v>372.82907386062965</v>
      </c>
      <c r="J35" s="18">
        <f>Data!S37</f>
        <v>1.2686778826074494</v>
      </c>
    </row>
    <row r="36" spans="1:10">
      <c r="A36" s="78">
        <f>Data!A38</f>
        <v>75</v>
      </c>
      <c r="B36" s="3">
        <f>Data!B38</f>
        <v>95</v>
      </c>
      <c r="C36" s="14">
        <f>Data!C38</f>
        <v>3.58</v>
      </c>
      <c r="D36" s="28">
        <f>Data!D38</f>
        <v>360</v>
      </c>
      <c r="E36" s="28">
        <f>Data!E38</f>
        <v>209</v>
      </c>
      <c r="F36" s="29">
        <f>Data!F38</f>
        <v>24.4</v>
      </c>
      <c r="G36" s="3">
        <f>Data!H38</f>
        <v>1980</v>
      </c>
      <c r="H36" s="3">
        <f>Data!M38</f>
        <v>473</v>
      </c>
      <c r="I36" s="16">
        <f>Data!R38</f>
        <v>393.94766975532934</v>
      </c>
      <c r="J36" s="18">
        <f>Data!S38</f>
        <v>1.200667084269766</v>
      </c>
    </row>
    <row r="37" spans="1:10">
      <c r="A37" s="78">
        <f>Data!A39</f>
        <v>76</v>
      </c>
      <c r="B37" s="3">
        <f>Data!B39</f>
        <v>95</v>
      </c>
      <c r="C37" s="14">
        <f>Data!C39</f>
        <v>3.73</v>
      </c>
      <c r="D37" s="28">
        <f>Data!D39</f>
        <v>332</v>
      </c>
      <c r="E37" s="28">
        <f>Data!E39</f>
        <v>209</v>
      </c>
      <c r="F37" s="29">
        <f>Data!F39</f>
        <v>24.4</v>
      </c>
      <c r="G37" s="3">
        <f>Data!H39</f>
        <v>1980</v>
      </c>
      <c r="H37" s="3">
        <f>Data!M39</f>
        <v>413</v>
      </c>
      <c r="I37" s="16">
        <f>Data!R39</f>
        <v>389.34098318047603</v>
      </c>
      <c r="J37" s="18">
        <f>Data!S39</f>
        <v>1.060766828670993</v>
      </c>
    </row>
    <row r="38" spans="1:10">
      <c r="A38" s="78">
        <f>Data!A40</f>
        <v>83</v>
      </c>
      <c r="B38" s="3">
        <f>Data!B40</f>
        <v>121</v>
      </c>
      <c r="C38" s="14">
        <f>Data!C40</f>
        <v>3.66</v>
      </c>
      <c r="D38" s="28">
        <f>Data!D40</f>
        <v>300</v>
      </c>
      <c r="E38" s="28">
        <f>Data!E40</f>
        <v>209</v>
      </c>
      <c r="F38" s="29">
        <f>Data!F40</f>
        <v>21.4</v>
      </c>
      <c r="G38" s="3">
        <f>Data!H40</f>
        <v>1050</v>
      </c>
      <c r="H38" s="3">
        <f>Data!M40</f>
        <v>695</v>
      </c>
      <c r="I38" s="16">
        <f>Data!R40</f>
        <v>627.42552416362287</v>
      </c>
      <c r="J38" s="18">
        <f>Data!S40</f>
        <v>1.1077011903945986</v>
      </c>
    </row>
    <row r="39" spans="1:10">
      <c r="A39" s="78">
        <f>Data!A41</f>
        <v>84</v>
      </c>
      <c r="B39" s="3">
        <f>Data!B41</f>
        <v>121</v>
      </c>
      <c r="C39" s="14">
        <f>Data!C41</f>
        <v>3.73</v>
      </c>
      <c r="D39" s="28">
        <f>Data!D41</f>
        <v>333</v>
      </c>
      <c r="E39" s="28">
        <f>Data!E41</f>
        <v>209</v>
      </c>
      <c r="F39" s="29">
        <f>Data!F41</f>
        <v>21.4</v>
      </c>
      <c r="G39" s="3">
        <f>Data!H41</f>
        <v>1050</v>
      </c>
      <c r="H39" s="3">
        <f>Data!M41</f>
        <v>746</v>
      </c>
      <c r="I39" s="16">
        <f>Data!R41</f>
        <v>673.57163827551756</v>
      </c>
      <c r="J39" s="18">
        <f>Data!S41</f>
        <v>1.1075288174393951</v>
      </c>
    </row>
    <row r="40" spans="1:10">
      <c r="A40" s="78">
        <f>Data!A42</f>
        <v>85</v>
      </c>
      <c r="B40" s="3">
        <f>Data!B42</f>
        <v>121</v>
      </c>
      <c r="C40" s="14">
        <f>Data!C42</f>
        <v>3.76</v>
      </c>
      <c r="D40" s="28">
        <f>Data!D42</f>
        <v>313</v>
      </c>
      <c r="E40" s="28">
        <f>Data!E42</f>
        <v>209</v>
      </c>
      <c r="F40" s="29">
        <f>Data!F42</f>
        <v>24.6</v>
      </c>
      <c r="G40" s="3">
        <f>Data!H42</f>
        <v>1050</v>
      </c>
      <c r="H40" s="3">
        <f>Data!M42</f>
        <v>837</v>
      </c>
      <c r="I40" s="16">
        <f>Data!R42</f>
        <v>680.19426941309109</v>
      </c>
      <c r="J40" s="18">
        <f>Data!S42</f>
        <v>1.2305308022106825</v>
      </c>
    </row>
    <row r="41" spans="1:10">
      <c r="A41" s="78">
        <f>Data!A43</f>
        <v>86</v>
      </c>
      <c r="B41" s="3">
        <f>Data!B43</f>
        <v>121</v>
      </c>
      <c r="C41" s="14">
        <f>Data!C43</f>
        <v>3.99</v>
      </c>
      <c r="D41" s="28">
        <f>Data!D43</f>
        <v>332</v>
      </c>
      <c r="E41" s="28">
        <f>Data!E43</f>
        <v>209</v>
      </c>
      <c r="F41" s="29">
        <f>Data!F43</f>
        <v>24.6</v>
      </c>
      <c r="G41" s="3">
        <f>Data!H43</f>
        <v>1050</v>
      </c>
      <c r="H41" s="3">
        <f>Data!M43</f>
        <v>867</v>
      </c>
      <c r="I41" s="16">
        <f>Data!R43</f>
        <v>728.06233103457532</v>
      </c>
      <c r="J41" s="18">
        <f>Data!S43</f>
        <v>1.1908321074213446</v>
      </c>
    </row>
    <row r="42" spans="1:10">
      <c r="A42" s="78">
        <f>Data!A44</f>
        <v>89</v>
      </c>
      <c r="B42" s="3">
        <f>Data!B44</f>
        <v>121</v>
      </c>
      <c r="C42" s="14">
        <f>Data!C44</f>
        <v>5.61</v>
      </c>
      <c r="D42" s="28">
        <f>Data!D44</f>
        <v>349</v>
      </c>
      <c r="E42" s="28">
        <f>Data!E44</f>
        <v>209</v>
      </c>
      <c r="F42" s="29">
        <f>Data!F44</f>
        <v>21.4</v>
      </c>
      <c r="G42" s="3">
        <f>Data!H44</f>
        <v>1050</v>
      </c>
      <c r="H42" s="3">
        <f>Data!M44</f>
        <v>998</v>
      </c>
      <c r="I42" s="16">
        <f>Data!R44</f>
        <v>905.72516089323381</v>
      </c>
      <c r="J42" s="18">
        <f>Data!S44</f>
        <v>1.1018795138867115</v>
      </c>
    </row>
    <row r="43" spans="1:10">
      <c r="A43" s="78">
        <f>Data!A45</f>
        <v>90</v>
      </c>
      <c r="B43" s="3">
        <f>Data!B45</f>
        <v>121</v>
      </c>
      <c r="C43" s="14">
        <f>Data!C45</f>
        <v>5.41</v>
      </c>
      <c r="D43" s="28">
        <f>Data!D45</f>
        <v>348</v>
      </c>
      <c r="E43" s="28">
        <f>Data!E45</f>
        <v>209</v>
      </c>
      <c r="F43" s="29">
        <f>Data!F45</f>
        <v>21.4</v>
      </c>
      <c r="G43" s="3">
        <f>Data!H45</f>
        <v>1050</v>
      </c>
      <c r="H43" s="3">
        <f>Data!M45</f>
        <v>1018</v>
      </c>
      <c r="I43" s="16">
        <f>Data!R45</f>
        <v>881.95409739718707</v>
      </c>
      <c r="J43" s="18">
        <f>Data!S45</f>
        <v>1.1542550831208904</v>
      </c>
    </row>
    <row r="44" spans="1:10">
      <c r="A44" s="78">
        <f>Data!A46</f>
        <v>91</v>
      </c>
      <c r="B44" s="3">
        <f>Data!B46</f>
        <v>121</v>
      </c>
      <c r="C44" s="14">
        <f>Data!C46</f>
        <v>5.46</v>
      </c>
      <c r="D44" s="28">
        <f>Data!D46</f>
        <v>336</v>
      </c>
      <c r="E44" s="28">
        <f>Data!E46</f>
        <v>209</v>
      </c>
      <c r="F44" s="29">
        <f>Data!F46</f>
        <v>24.6</v>
      </c>
      <c r="G44" s="3">
        <f>Data!H46</f>
        <v>1050</v>
      </c>
      <c r="H44" s="3">
        <f>Data!M46</f>
        <v>1099</v>
      </c>
      <c r="I44" s="16">
        <f>Data!R46</f>
        <v>892.72811206070696</v>
      </c>
      <c r="J44" s="18">
        <f>Data!S46</f>
        <v>1.2310579057078761</v>
      </c>
    </row>
    <row r="45" spans="1:10">
      <c r="A45" s="78">
        <f>Data!A47</f>
        <v>92</v>
      </c>
      <c r="B45" s="3">
        <f>Data!B47</f>
        <v>121</v>
      </c>
      <c r="C45" s="14">
        <f>Data!C47</f>
        <v>5.56</v>
      </c>
      <c r="D45" s="28">
        <f>Data!D47</f>
        <v>327</v>
      </c>
      <c r="E45" s="28">
        <f>Data!E47</f>
        <v>209</v>
      </c>
      <c r="F45" s="29">
        <f>Data!F47</f>
        <v>24.6</v>
      </c>
      <c r="G45" s="3">
        <f>Data!H47</f>
        <v>1050</v>
      </c>
      <c r="H45" s="3">
        <f>Data!M47</f>
        <v>1079</v>
      </c>
      <c r="I45" s="16">
        <f>Data!R47</f>
        <v>888.0709914870655</v>
      </c>
      <c r="J45" s="18">
        <f>Data!S47</f>
        <v>1.2149929570306377</v>
      </c>
    </row>
    <row r="46" spans="1:10">
      <c r="A46" s="78">
        <f>Data!A48</f>
        <v>95</v>
      </c>
      <c r="B46" s="3">
        <f>Data!B48</f>
        <v>121</v>
      </c>
      <c r="C46" s="14">
        <f>Data!C48</f>
        <v>3.71</v>
      </c>
      <c r="D46" s="28">
        <f>Data!D48</f>
        <v>300</v>
      </c>
      <c r="E46" s="28">
        <f>Data!E48</f>
        <v>209</v>
      </c>
      <c r="F46" s="29">
        <f>Data!F48</f>
        <v>21.4</v>
      </c>
      <c r="G46" s="3">
        <f>Data!H48</f>
        <v>2310</v>
      </c>
      <c r="H46" s="3">
        <f>Data!M48</f>
        <v>641</v>
      </c>
      <c r="I46" s="16">
        <f>Data!R48</f>
        <v>522.8920513715783</v>
      </c>
      <c r="J46" s="18">
        <f>Data!S48</f>
        <v>1.225874438746233</v>
      </c>
    </row>
    <row r="47" spans="1:10">
      <c r="A47" s="78">
        <f>Data!A49</f>
        <v>96</v>
      </c>
      <c r="B47" s="3">
        <f>Data!B49</f>
        <v>121</v>
      </c>
      <c r="C47" s="14">
        <f>Data!C49</f>
        <v>3.76</v>
      </c>
      <c r="D47" s="28">
        <f>Data!D49</f>
        <v>333</v>
      </c>
      <c r="E47" s="28">
        <f>Data!E49</f>
        <v>209</v>
      </c>
      <c r="F47" s="29">
        <f>Data!F49</f>
        <v>21.4</v>
      </c>
      <c r="G47" s="3">
        <f>Data!H49</f>
        <v>2310</v>
      </c>
      <c r="H47" s="3">
        <f>Data!M49</f>
        <v>629</v>
      </c>
      <c r="I47" s="16">
        <f>Data!R49</f>
        <v>556.27478476871295</v>
      </c>
      <c r="J47" s="18">
        <f>Data!S49</f>
        <v>1.1307361347711</v>
      </c>
    </row>
    <row r="48" spans="1:10">
      <c r="A48" s="78">
        <f>Data!A50</f>
        <v>97</v>
      </c>
      <c r="B48" s="3">
        <f>Data!B50</f>
        <v>121</v>
      </c>
      <c r="C48" s="14">
        <f>Data!C50</f>
        <v>3.71</v>
      </c>
      <c r="D48" s="28">
        <f>Data!D50</f>
        <v>313</v>
      </c>
      <c r="E48" s="28">
        <f>Data!E50</f>
        <v>209</v>
      </c>
      <c r="F48" s="29">
        <f>Data!F50</f>
        <v>24.6</v>
      </c>
      <c r="G48" s="3">
        <f>Data!H50</f>
        <v>2310</v>
      </c>
      <c r="H48" s="3">
        <f>Data!M50</f>
        <v>695</v>
      </c>
      <c r="I48" s="16">
        <f>Data!R50</f>
        <v>555.80085384246445</v>
      </c>
      <c r="J48" s="18">
        <f>Data!S50</f>
        <v>1.2504478810984159</v>
      </c>
    </row>
    <row r="49" spans="1:10">
      <c r="A49" s="78">
        <f>Data!A51</f>
        <v>98</v>
      </c>
      <c r="B49" s="3">
        <f>Data!B51</f>
        <v>121</v>
      </c>
      <c r="C49" s="14">
        <f>Data!C51</f>
        <v>3.86</v>
      </c>
      <c r="D49" s="28">
        <f>Data!D51</f>
        <v>332</v>
      </c>
      <c r="E49" s="28">
        <f>Data!E51</f>
        <v>209</v>
      </c>
      <c r="F49" s="29">
        <f>Data!F51</f>
        <v>24.6</v>
      </c>
      <c r="G49" s="3">
        <f>Data!H51</f>
        <v>2310</v>
      </c>
      <c r="H49" s="3">
        <f>Data!M51</f>
        <v>755</v>
      </c>
      <c r="I49" s="16">
        <f>Data!R51</f>
        <v>585.42250172875708</v>
      </c>
      <c r="J49" s="18">
        <f>Data!S51</f>
        <v>1.2896668607210677</v>
      </c>
    </row>
    <row r="50" spans="1:10">
      <c r="A50" s="78">
        <f>Data!A52</f>
        <v>101</v>
      </c>
      <c r="B50" s="3">
        <f>Data!B52</f>
        <v>121</v>
      </c>
      <c r="C50" s="14">
        <f>Data!C52</f>
        <v>5.69</v>
      </c>
      <c r="D50" s="28">
        <f>Data!D52</f>
        <v>349</v>
      </c>
      <c r="E50" s="28">
        <f>Data!E52</f>
        <v>209</v>
      </c>
      <c r="F50" s="29">
        <f>Data!F52</f>
        <v>21.4</v>
      </c>
      <c r="G50" s="3">
        <f>Data!H52</f>
        <v>2310</v>
      </c>
      <c r="H50" s="3">
        <f>Data!M52</f>
        <v>786</v>
      </c>
      <c r="I50" s="16">
        <f>Data!R52</f>
        <v>749.69224606940872</v>
      </c>
      <c r="J50" s="18">
        <f>Data!S52</f>
        <v>1.0484302113579949</v>
      </c>
    </row>
    <row r="51" spans="1:10">
      <c r="A51" s="78">
        <f>Data!A53</f>
        <v>102</v>
      </c>
      <c r="B51" s="3">
        <f>Data!B53</f>
        <v>121</v>
      </c>
      <c r="C51" s="14">
        <f>Data!C53</f>
        <v>5.49</v>
      </c>
      <c r="D51" s="28">
        <f>Data!D53</f>
        <v>348</v>
      </c>
      <c r="E51" s="28">
        <f>Data!E53</f>
        <v>209</v>
      </c>
      <c r="F51" s="29">
        <f>Data!F53</f>
        <v>21.4</v>
      </c>
      <c r="G51" s="3">
        <f>Data!H53</f>
        <v>2310</v>
      </c>
      <c r="H51" s="3">
        <f>Data!M53</f>
        <v>816</v>
      </c>
      <c r="I51" s="16">
        <f>Data!R53</f>
        <v>730.28438740644435</v>
      </c>
      <c r="J51" s="18">
        <f>Data!S53</f>
        <v>1.1173729222090709</v>
      </c>
    </row>
    <row r="52" spans="1:10">
      <c r="A52" s="78">
        <f>Data!A54</f>
        <v>103</v>
      </c>
      <c r="B52" s="3">
        <f>Data!B54</f>
        <v>121</v>
      </c>
      <c r="C52" s="14">
        <f>Data!C54</f>
        <v>5.64</v>
      </c>
      <c r="D52" s="28">
        <f>Data!D54</f>
        <v>336</v>
      </c>
      <c r="E52" s="28">
        <f>Data!E54</f>
        <v>209</v>
      </c>
      <c r="F52" s="29">
        <f>Data!F54</f>
        <v>24.6</v>
      </c>
      <c r="G52" s="3">
        <f>Data!H54</f>
        <v>2310</v>
      </c>
      <c r="H52" s="3">
        <f>Data!M54</f>
        <v>874</v>
      </c>
      <c r="I52" s="16">
        <f>Data!R54</f>
        <v>748.29711174303236</v>
      </c>
      <c r="J52" s="18">
        <f>Data!S54</f>
        <v>1.167985264521687</v>
      </c>
    </row>
    <row r="53" spans="1:10">
      <c r="A53" s="78">
        <f>Data!A55</f>
        <v>104</v>
      </c>
      <c r="B53" s="3">
        <f>Data!B55</f>
        <v>121</v>
      </c>
      <c r="C53" s="14">
        <f>Data!C55</f>
        <v>5.44</v>
      </c>
      <c r="D53" s="28">
        <f>Data!D55</f>
        <v>327</v>
      </c>
      <c r="E53" s="28">
        <f>Data!E55</f>
        <v>209</v>
      </c>
      <c r="F53" s="29">
        <f>Data!F55</f>
        <v>24.6</v>
      </c>
      <c r="G53" s="3">
        <f>Data!H55</f>
        <v>2310</v>
      </c>
      <c r="H53" s="3">
        <f>Data!M55</f>
        <v>865</v>
      </c>
      <c r="I53" s="16">
        <f>Data!R55</f>
        <v>719.8901740416901</v>
      </c>
      <c r="J53" s="18">
        <f>Data!S55</f>
        <v>1.2015721719656454</v>
      </c>
    </row>
    <row r="54" spans="1:10">
      <c r="A54" s="78"/>
      <c r="B54" s="3"/>
      <c r="C54" s="14"/>
      <c r="D54" s="28"/>
      <c r="E54" s="28"/>
      <c r="F54" s="29"/>
      <c r="G54" s="3"/>
      <c r="H54" s="3"/>
      <c r="I54" s="34" t="s">
        <v>477</v>
      </c>
      <c r="J54" s="42">
        <f>AVERAGE(J8:J53)</f>
        <v>1.1778558193326223</v>
      </c>
    </row>
    <row r="55" spans="1:10">
      <c r="A55" s="73" t="str">
        <f>Data!A56</f>
        <v>Salani</v>
      </c>
      <c r="B55" s="51" t="str">
        <f>Data!B56</f>
        <v>&amp; Sims</v>
      </c>
      <c r="C55" s="57">
        <v>1964</v>
      </c>
      <c r="D55" s="61" t="s">
        <v>96</v>
      </c>
      <c r="E55" s="61" t="s">
        <v>97</v>
      </c>
      <c r="F55" s="43"/>
      <c r="G55" s="3"/>
      <c r="H55" s="3"/>
      <c r="I55" s="16" t="s">
        <v>478</v>
      </c>
      <c r="J55" s="47">
        <f>STDEV(J8:J53)</f>
        <v>0.12058203920344941</v>
      </c>
    </row>
    <row r="56" spans="1:10">
      <c r="A56" s="4" t="s">
        <v>99</v>
      </c>
      <c r="B56" s="3">
        <v>25.4</v>
      </c>
      <c r="C56" s="14">
        <v>0.88900000000000001</v>
      </c>
      <c r="D56" s="3">
        <v>532</v>
      </c>
      <c r="E56" s="3">
        <v>207</v>
      </c>
      <c r="F56" s="1">
        <v>24</v>
      </c>
      <c r="G56" s="3">
        <v>1524</v>
      </c>
      <c r="H56" s="3">
        <v>17.2</v>
      </c>
      <c r="I56" s="16">
        <f>Data!R57</f>
        <v>10.466888371516943</v>
      </c>
      <c r="J56" s="14">
        <f>Data!S57</f>
        <v>1.643277294024226</v>
      </c>
    </row>
    <row r="57" spans="1:10">
      <c r="A57" s="4" t="s">
        <v>100</v>
      </c>
      <c r="B57" s="3">
        <v>25.4</v>
      </c>
      <c r="C57" s="14">
        <v>0.88900000000000001</v>
      </c>
      <c r="D57" s="3">
        <v>532</v>
      </c>
      <c r="E57" s="3">
        <v>207</v>
      </c>
      <c r="F57" s="1">
        <v>24</v>
      </c>
      <c r="G57" s="3">
        <v>1524</v>
      </c>
      <c r="H57" s="3">
        <v>14.9</v>
      </c>
      <c r="I57" s="16">
        <f>Data!R58</f>
        <v>10.466888371516943</v>
      </c>
      <c r="J57" s="14">
        <f>Data!S58</f>
        <v>1.4235367256372657</v>
      </c>
    </row>
    <row r="58" spans="1:10">
      <c r="A58" s="4" t="s">
        <v>101</v>
      </c>
      <c r="B58" s="3">
        <v>25.4</v>
      </c>
      <c r="C58" s="14">
        <v>0.88900000000000001</v>
      </c>
      <c r="D58" s="3">
        <v>532</v>
      </c>
      <c r="E58" s="3">
        <v>207</v>
      </c>
      <c r="F58" s="1">
        <v>24</v>
      </c>
      <c r="G58" s="3">
        <v>1524</v>
      </c>
      <c r="H58" s="3">
        <v>14.4</v>
      </c>
      <c r="I58" s="16">
        <f>Data!R59</f>
        <v>10.466888371516943</v>
      </c>
      <c r="J58" s="14">
        <f>Data!S59</f>
        <v>1.3757670368574917</v>
      </c>
    </row>
    <row r="59" spans="1:10">
      <c r="A59" s="4" t="s">
        <v>102</v>
      </c>
      <c r="B59" s="3">
        <v>25.4</v>
      </c>
      <c r="C59" s="14">
        <v>0.88900000000000001</v>
      </c>
      <c r="D59" s="3">
        <v>532</v>
      </c>
      <c r="E59" s="3">
        <v>207</v>
      </c>
      <c r="F59" s="1">
        <v>28.2</v>
      </c>
      <c r="G59" s="3">
        <v>1524</v>
      </c>
      <c r="H59" s="3">
        <v>15.7</v>
      </c>
      <c r="I59" s="16">
        <f>Data!R60</f>
        <v>10.877354537852598</v>
      </c>
      <c r="J59" s="14">
        <f>Data!S60</f>
        <v>1.4433656589352548</v>
      </c>
    </row>
    <row r="60" spans="1:10">
      <c r="A60" s="4" t="s">
        <v>103</v>
      </c>
      <c r="B60" s="3">
        <v>25.4</v>
      </c>
      <c r="C60" s="14">
        <v>0.88900000000000001</v>
      </c>
      <c r="D60" s="3">
        <v>532</v>
      </c>
      <c r="E60" s="3">
        <v>207</v>
      </c>
      <c r="F60" s="1">
        <v>28.2</v>
      </c>
      <c r="G60" s="3">
        <v>1524</v>
      </c>
      <c r="H60" s="3">
        <v>15.5</v>
      </c>
      <c r="I60" s="16">
        <f>Data!R61</f>
        <v>10.877354537852598</v>
      </c>
      <c r="J60" s="14">
        <f>Data!S61</f>
        <v>1.4249788352545509</v>
      </c>
    </row>
    <row r="61" spans="1:10">
      <c r="A61" s="4" t="s">
        <v>104</v>
      </c>
      <c r="B61" s="3">
        <v>38.1</v>
      </c>
      <c r="C61" s="14">
        <v>2.77</v>
      </c>
      <c r="D61" s="3">
        <v>532</v>
      </c>
      <c r="E61" s="3">
        <v>207</v>
      </c>
      <c r="F61" s="1">
        <v>18.2</v>
      </c>
      <c r="G61" s="3">
        <v>1524</v>
      </c>
      <c r="H61" s="3">
        <v>107.6</v>
      </c>
      <c r="I61" s="16">
        <f>Data!R62</f>
        <v>41.357952392619723</v>
      </c>
      <c r="J61" s="14">
        <f>Data!S62</f>
        <v>2.6016761898299658</v>
      </c>
    </row>
    <row r="62" spans="1:10">
      <c r="A62" s="4" t="s">
        <v>105</v>
      </c>
      <c r="B62" s="3">
        <v>38.1</v>
      </c>
      <c r="C62" s="14">
        <v>2.77</v>
      </c>
      <c r="D62" s="3">
        <v>532</v>
      </c>
      <c r="E62" s="3">
        <v>207</v>
      </c>
      <c r="F62" s="1">
        <v>18.2</v>
      </c>
      <c r="G62" s="3">
        <v>1524</v>
      </c>
      <c r="H62" s="3">
        <v>121</v>
      </c>
      <c r="I62" s="16">
        <f>Data!R63</f>
        <v>41.357952392619723</v>
      </c>
      <c r="J62" s="14">
        <f>Data!S63</f>
        <v>2.9256767562214301</v>
      </c>
    </row>
    <row r="63" spans="1:10">
      <c r="A63" s="4" t="s">
        <v>106</v>
      </c>
      <c r="B63" s="3">
        <v>38.1</v>
      </c>
      <c r="C63" s="14">
        <v>2.77</v>
      </c>
      <c r="D63" s="3">
        <v>532</v>
      </c>
      <c r="E63" s="3">
        <v>207</v>
      </c>
      <c r="F63" s="1">
        <v>18.2</v>
      </c>
      <c r="G63" s="3">
        <v>1524</v>
      </c>
      <c r="H63" s="3">
        <v>106.8</v>
      </c>
      <c r="I63" s="16">
        <f>Data!R64</f>
        <v>41.357952392619723</v>
      </c>
      <c r="J63" s="14">
        <f>Data!S64</f>
        <v>2.5823328724334607</v>
      </c>
    </row>
    <row r="64" spans="1:10">
      <c r="A64" s="4" t="s">
        <v>107</v>
      </c>
      <c r="B64" s="3">
        <v>38.1</v>
      </c>
      <c r="C64" s="14">
        <v>2.77</v>
      </c>
      <c r="D64" s="3">
        <v>532</v>
      </c>
      <c r="E64" s="3">
        <v>207</v>
      </c>
      <c r="F64" s="1">
        <v>28.2</v>
      </c>
      <c r="G64" s="3">
        <v>1524</v>
      </c>
      <c r="H64" s="3">
        <v>113</v>
      </c>
      <c r="I64" s="16">
        <f>Data!R65</f>
        <v>41.847747977973803</v>
      </c>
      <c r="J64" s="14">
        <f>Data!S65</f>
        <v>2.7002647803049418</v>
      </c>
    </row>
    <row r="65" spans="1:10">
      <c r="A65" s="4" t="s">
        <v>108</v>
      </c>
      <c r="B65" s="3">
        <v>38.1</v>
      </c>
      <c r="C65" s="14">
        <v>2.77</v>
      </c>
      <c r="D65" s="3">
        <v>532</v>
      </c>
      <c r="E65" s="3">
        <v>207</v>
      </c>
      <c r="F65" s="1">
        <v>28.2</v>
      </c>
      <c r="G65" s="3">
        <v>1524</v>
      </c>
      <c r="H65" s="3">
        <v>106.8</v>
      </c>
      <c r="I65" s="16">
        <f>Data!R66</f>
        <v>41.847747977973803</v>
      </c>
      <c r="J65" s="14">
        <f>Data!S66</f>
        <v>2.5521086596156439</v>
      </c>
    </row>
    <row r="66" spans="1:10">
      <c r="A66" s="4" t="s">
        <v>109</v>
      </c>
      <c r="B66" s="3">
        <v>50.8</v>
      </c>
      <c r="C66" s="14">
        <v>1.65</v>
      </c>
      <c r="D66" s="3">
        <v>532</v>
      </c>
      <c r="E66" s="3">
        <v>207</v>
      </c>
      <c r="F66" s="1">
        <v>21.6</v>
      </c>
      <c r="G66" s="3">
        <v>1524</v>
      </c>
      <c r="H66" s="3">
        <v>115.2</v>
      </c>
      <c r="I66" s="16">
        <f>Data!R67</f>
        <v>71.451186479071481</v>
      </c>
      <c r="J66" s="14">
        <f>Data!S67</f>
        <v>1.6122895318714243</v>
      </c>
    </row>
    <row r="67" spans="1:10">
      <c r="A67" s="4" t="s">
        <v>110</v>
      </c>
      <c r="B67" s="3">
        <v>50.8</v>
      </c>
      <c r="C67" s="14">
        <v>1.65</v>
      </c>
      <c r="D67" s="3">
        <v>532</v>
      </c>
      <c r="E67" s="3">
        <v>207</v>
      </c>
      <c r="F67" s="1">
        <v>21.6</v>
      </c>
      <c r="G67" s="3">
        <v>1524</v>
      </c>
      <c r="H67" s="3">
        <v>114.3</v>
      </c>
      <c r="I67" s="16">
        <f>Data!R68</f>
        <v>71.451186479071481</v>
      </c>
      <c r="J67" s="14">
        <f>Data!S68</f>
        <v>1.5996935199036788</v>
      </c>
    </row>
    <row r="68" spans="1:10">
      <c r="A68" s="4" t="s">
        <v>111</v>
      </c>
      <c r="B68" s="3">
        <v>50.8</v>
      </c>
      <c r="C68" s="14">
        <v>1.65</v>
      </c>
      <c r="D68" s="3">
        <v>532</v>
      </c>
      <c r="E68" s="3">
        <v>207</v>
      </c>
      <c r="F68" s="1">
        <v>28.3</v>
      </c>
      <c r="G68" s="3">
        <v>1524</v>
      </c>
      <c r="H68" s="3">
        <v>120.5</v>
      </c>
      <c r="I68" s="16">
        <f>Data!R69</f>
        <v>73.093581080868702</v>
      </c>
      <c r="J68" s="14">
        <f>Data!S69</f>
        <v>1.6485715738387774</v>
      </c>
    </row>
    <row r="69" spans="1:10">
      <c r="A69" s="4" t="s">
        <v>112</v>
      </c>
      <c r="B69" s="3">
        <v>69.900000000000006</v>
      </c>
      <c r="C69" s="14">
        <v>1.24</v>
      </c>
      <c r="D69" s="3">
        <v>532</v>
      </c>
      <c r="E69" s="3">
        <v>207</v>
      </c>
      <c r="F69" s="1">
        <v>28.3</v>
      </c>
      <c r="G69" s="3">
        <v>1524</v>
      </c>
      <c r="H69" s="3">
        <v>230.9</v>
      </c>
      <c r="I69" s="16">
        <f>Data!R70</f>
        <v>153.72885005314149</v>
      </c>
      <c r="J69" s="14">
        <f>Data!S70</f>
        <v>1.5019952332966893</v>
      </c>
    </row>
    <row r="70" spans="1:10">
      <c r="A70" s="4" t="s">
        <v>113</v>
      </c>
      <c r="B70" s="3">
        <v>76.2</v>
      </c>
      <c r="C70" s="14">
        <v>1.65</v>
      </c>
      <c r="D70" s="3">
        <v>532</v>
      </c>
      <c r="E70" s="3">
        <v>207</v>
      </c>
      <c r="F70" s="1">
        <v>27.4</v>
      </c>
      <c r="G70" s="3">
        <v>1524</v>
      </c>
      <c r="H70" s="3">
        <v>226.4</v>
      </c>
      <c r="I70" s="16">
        <f>Data!R71</f>
        <v>222.25761018768782</v>
      </c>
      <c r="J70" s="14">
        <f>Data!S71</f>
        <v>1.0186377861654055</v>
      </c>
    </row>
    <row r="71" spans="1:10">
      <c r="A71" s="4" t="s">
        <v>114</v>
      </c>
      <c r="B71" s="3">
        <v>76.2</v>
      </c>
      <c r="C71" s="14">
        <v>1.65</v>
      </c>
      <c r="D71" s="3">
        <v>532</v>
      </c>
      <c r="E71" s="3">
        <v>207</v>
      </c>
      <c r="F71" s="1">
        <v>27.4</v>
      </c>
      <c r="G71" s="3">
        <v>1524</v>
      </c>
      <c r="H71" s="3">
        <v>245.1</v>
      </c>
      <c r="I71" s="16">
        <f>Data!R72</f>
        <v>222.25761018768782</v>
      </c>
      <c r="J71" s="14">
        <f>Data!S72</f>
        <v>1.1027743877612231</v>
      </c>
    </row>
    <row r="72" spans="1:10">
      <c r="A72" s="4" t="s">
        <v>115</v>
      </c>
      <c r="B72" s="3">
        <v>76.2</v>
      </c>
      <c r="C72" s="14">
        <v>1.65</v>
      </c>
      <c r="D72" s="3">
        <v>532</v>
      </c>
      <c r="E72" s="3">
        <v>207</v>
      </c>
      <c r="F72" s="1">
        <v>27.7</v>
      </c>
      <c r="G72" s="3">
        <v>1524</v>
      </c>
      <c r="H72" s="3">
        <v>320.3</v>
      </c>
      <c r="I72" s="16">
        <f>Data!R73</f>
        <v>222.79948501451054</v>
      </c>
      <c r="J72" s="14">
        <f>Data!S73</f>
        <v>1.4376155311990035</v>
      </c>
    </row>
    <row r="73" spans="1:10">
      <c r="A73" s="78"/>
      <c r="B73" s="3"/>
      <c r="C73" s="14"/>
      <c r="D73" s="28"/>
      <c r="E73" s="28"/>
      <c r="F73" s="29"/>
      <c r="G73" s="3"/>
      <c r="H73" s="3"/>
      <c r="I73" s="34" t="s">
        <v>479</v>
      </c>
      <c r="J73" s="42">
        <f>AVERAGE(J56:J72)</f>
        <v>1.7996801395970845</v>
      </c>
    </row>
    <row r="74" spans="1:10">
      <c r="A74" s="73" t="str">
        <f>Data!A74</f>
        <v>Gardner &amp;</v>
      </c>
      <c r="B74" s="51" t="str">
        <f>Data!B74</f>
        <v>Jacobson</v>
      </c>
      <c r="C74" s="52" t="s">
        <v>118</v>
      </c>
      <c r="D74" s="28" t="s">
        <v>7</v>
      </c>
      <c r="E74" s="28" t="s">
        <v>7</v>
      </c>
      <c r="F74" s="29" t="s">
        <v>7</v>
      </c>
      <c r="G74" s="3" t="s">
        <v>7</v>
      </c>
      <c r="H74" s="3" t="s">
        <v>7</v>
      </c>
      <c r="I74" s="16" t="s">
        <v>478</v>
      </c>
      <c r="J74" s="47">
        <f>STDEV(J56:J72)</f>
        <v>0.60864487731838468</v>
      </c>
    </row>
    <row r="75" spans="1:10">
      <c r="A75" s="78">
        <f>Data!A75</f>
        <v>1</v>
      </c>
      <c r="B75" s="3">
        <f>Data!B75</f>
        <v>101.7</v>
      </c>
      <c r="C75" s="14">
        <f>Data!C75</f>
        <v>3.07</v>
      </c>
      <c r="D75" s="28">
        <f>Data!D75</f>
        <v>614</v>
      </c>
      <c r="E75" s="28">
        <f>Data!E75</f>
        <v>212</v>
      </c>
      <c r="F75" s="29">
        <f>Data!F75</f>
        <v>34.700000000000003</v>
      </c>
      <c r="G75" s="3">
        <f>Data!H75</f>
        <v>1524</v>
      </c>
      <c r="H75" s="3">
        <f>Data!M75</f>
        <v>818</v>
      </c>
      <c r="I75" s="16">
        <f>Data!R75</f>
        <v>675.26957738396777</v>
      </c>
      <c r="J75" s="18">
        <f>Data!S75</f>
        <v>1.2113680630615373</v>
      </c>
    </row>
    <row r="76" spans="1:10">
      <c r="A76" s="78">
        <f>Data!A76</f>
        <v>2</v>
      </c>
      <c r="B76" s="3">
        <f>Data!B76</f>
        <v>101.7</v>
      </c>
      <c r="C76" s="14">
        <f>Data!C76</f>
        <v>3.1</v>
      </c>
      <c r="D76" s="28">
        <f>Data!D76</f>
        <v>614</v>
      </c>
      <c r="E76" s="28">
        <f>Data!E76</f>
        <v>212</v>
      </c>
      <c r="F76" s="29">
        <f>Data!F76</f>
        <v>31.6</v>
      </c>
      <c r="G76" s="3">
        <f>Data!H76</f>
        <v>1524</v>
      </c>
      <c r="H76" s="3">
        <f>Data!M76</f>
        <v>801</v>
      </c>
      <c r="I76" s="16">
        <f>Data!R76</f>
        <v>665.05512927335349</v>
      </c>
      <c r="J76" s="18">
        <f>Data!S76</f>
        <v>1.2044114310871963</v>
      </c>
    </row>
    <row r="77" spans="1:10">
      <c r="A77" s="78">
        <f>Data!A77</f>
        <v>5</v>
      </c>
      <c r="B77" s="3">
        <f>Data!B77</f>
        <v>120.7</v>
      </c>
      <c r="C77" s="14">
        <f>Data!C77</f>
        <v>4.09</v>
      </c>
      <c r="D77" s="28">
        <f>Data!D77</f>
        <v>459</v>
      </c>
      <c r="E77" s="28">
        <f>Data!E77</f>
        <v>194</v>
      </c>
      <c r="F77" s="29">
        <f>Data!F77</f>
        <v>34.9</v>
      </c>
      <c r="G77" s="3">
        <f>Data!H77</f>
        <v>1050</v>
      </c>
      <c r="H77" s="3">
        <f>Data!M77</f>
        <v>1156</v>
      </c>
      <c r="I77" s="16">
        <f>Data!R77</f>
        <v>973.05289844429035</v>
      </c>
      <c r="J77" s="18">
        <f>Data!S77</f>
        <v>1.1880135209999416</v>
      </c>
    </row>
    <row r="78" spans="1:10">
      <c r="A78" s="78">
        <f>Data!A78</f>
        <v>6</v>
      </c>
      <c r="B78" s="3">
        <f>Data!B78</f>
        <v>120.8</v>
      </c>
      <c r="C78" s="14">
        <f>Data!C78</f>
        <v>4.09</v>
      </c>
      <c r="D78" s="28">
        <f>Data!D78</f>
        <v>459</v>
      </c>
      <c r="E78" s="28">
        <f>Data!E78</f>
        <v>194</v>
      </c>
      <c r="F78" s="29">
        <f>Data!F78</f>
        <v>30</v>
      </c>
      <c r="G78" s="3">
        <f>Data!H78</f>
        <v>1050</v>
      </c>
      <c r="H78" s="3">
        <f>Data!M78</f>
        <v>1092</v>
      </c>
      <c r="I78" s="16">
        <f>Data!R78</f>
        <v>932.90877293184553</v>
      </c>
      <c r="J78" s="18">
        <f>Data!S78</f>
        <v>1.1705324589972284</v>
      </c>
    </row>
    <row r="79" spans="1:10">
      <c r="A79" s="78">
        <f>Data!A79</f>
        <v>7</v>
      </c>
      <c r="B79" s="3">
        <f>Data!B79</f>
        <v>120.8</v>
      </c>
      <c r="C79" s="14">
        <f>Data!C79</f>
        <v>4.09</v>
      </c>
      <c r="D79" s="28">
        <f>Data!D79</f>
        <v>459</v>
      </c>
      <c r="E79" s="28">
        <f>Data!E79</f>
        <v>194</v>
      </c>
      <c r="F79" s="29">
        <f>Data!F79</f>
        <v>26.3</v>
      </c>
      <c r="G79" s="3">
        <f>Data!H79</f>
        <v>1050</v>
      </c>
      <c r="H79" s="3">
        <f>Data!M79</f>
        <v>950</v>
      </c>
      <c r="I79" s="16">
        <f>Data!R79</f>
        <v>901.71792939157353</v>
      </c>
      <c r="J79" s="18">
        <f>Data!S79</f>
        <v>1.0535445387461735</v>
      </c>
    </row>
    <row r="80" spans="1:10">
      <c r="A80" s="78">
        <f>Data!A80</f>
        <v>11</v>
      </c>
      <c r="B80" s="3">
        <f>Data!B80</f>
        <v>152.6</v>
      </c>
      <c r="C80" s="14">
        <f>Data!C80</f>
        <v>3.15</v>
      </c>
      <c r="D80" s="28">
        <f>Data!D80</f>
        <v>421</v>
      </c>
      <c r="E80" s="28">
        <f>Data!E80</f>
        <v>207</v>
      </c>
      <c r="F80" s="29">
        <f>Data!F80</f>
        <v>21.2</v>
      </c>
      <c r="G80" s="3">
        <f>Data!H80</f>
        <v>1676</v>
      </c>
      <c r="H80" s="3">
        <f>Data!M80</f>
        <v>939</v>
      </c>
      <c r="I80" s="16">
        <f>Data!R80</f>
        <v>904.76824235907281</v>
      </c>
      <c r="J80" s="18">
        <f>Data!S80</f>
        <v>1.0378348355283471</v>
      </c>
    </row>
    <row r="81" spans="1:10">
      <c r="A81" s="78">
        <f>Data!A81</f>
        <v>12</v>
      </c>
      <c r="B81" s="3">
        <f>Data!B81</f>
        <v>152.69999999999999</v>
      </c>
      <c r="C81" s="14">
        <f>Data!C81</f>
        <v>3.15</v>
      </c>
      <c r="D81" s="28">
        <f>Data!D81</f>
        <v>421</v>
      </c>
      <c r="E81" s="28">
        <f>Data!E81</f>
        <v>207</v>
      </c>
      <c r="F81" s="29">
        <f>Data!F81</f>
        <v>21.2</v>
      </c>
      <c r="G81" s="3">
        <f>Data!H81</f>
        <v>1676</v>
      </c>
      <c r="H81" s="3">
        <f>Data!M81</f>
        <v>881</v>
      </c>
      <c r="I81" s="16">
        <f>Data!R81</f>
        <v>905.60434194790287</v>
      </c>
      <c r="J81" s="18">
        <f>Data!S81</f>
        <v>0.97283102475526972</v>
      </c>
    </row>
    <row r="82" spans="1:10">
      <c r="A82" s="78">
        <f>Data!A82</f>
        <v>18</v>
      </c>
      <c r="B82" s="3">
        <f>Data!B82</f>
        <v>76.5</v>
      </c>
      <c r="C82" s="14">
        <f>Data!C82</f>
        <v>1.7</v>
      </c>
      <c r="D82" s="28">
        <f>Data!D82</f>
        <v>369</v>
      </c>
      <c r="E82" s="28">
        <f>Data!E82</f>
        <v>200</v>
      </c>
      <c r="F82" s="29">
        <f>Data!F82</f>
        <v>25.3</v>
      </c>
      <c r="G82" s="3">
        <f>Data!H82</f>
        <v>1524</v>
      </c>
      <c r="H82" s="3">
        <f>Data!M82</f>
        <v>245</v>
      </c>
      <c r="I82" s="16">
        <f>Data!R82</f>
        <v>193.84328702744327</v>
      </c>
      <c r="J82" s="18">
        <f>Data!S82</f>
        <v>1.2639075810002862</v>
      </c>
    </row>
    <row r="83" spans="1:10">
      <c r="A83" s="78">
        <f>Data!A83</f>
        <v>20</v>
      </c>
      <c r="B83" s="3">
        <f>Data!B83</f>
        <v>76.400000000000006</v>
      </c>
      <c r="C83" s="14">
        <f>Data!C83</f>
        <v>1.73</v>
      </c>
      <c r="D83" s="28">
        <f>Data!D83</f>
        <v>369</v>
      </c>
      <c r="E83" s="28">
        <f>Data!E83</f>
        <v>200</v>
      </c>
      <c r="F83" s="29">
        <f>Data!F83</f>
        <v>41.5</v>
      </c>
      <c r="G83" s="3">
        <f>Data!H83</f>
        <v>610</v>
      </c>
      <c r="H83" s="3">
        <f>Data!M83</f>
        <v>411</v>
      </c>
      <c r="I83" s="16">
        <f>Data!R83</f>
        <v>312.59313690569491</v>
      </c>
      <c r="J83" s="18">
        <f>Data!S83</f>
        <v>1.3148081370832947</v>
      </c>
    </row>
    <row r="84" spans="1:10">
      <c r="A84" s="78">
        <f>Data!A84</f>
        <v>21</v>
      </c>
      <c r="B84" s="3">
        <f>Data!B84</f>
        <v>76.5</v>
      </c>
      <c r="C84" s="14">
        <f>Data!C84</f>
        <v>1.73</v>
      </c>
      <c r="D84" s="28">
        <f>Data!D84</f>
        <v>369</v>
      </c>
      <c r="E84" s="28">
        <f>Data!E84</f>
        <v>200</v>
      </c>
      <c r="F84" s="29">
        <f>Data!F84</f>
        <v>26.3</v>
      </c>
      <c r="G84" s="3">
        <f>Data!H84</f>
        <v>609</v>
      </c>
      <c r="H84" s="3">
        <f>Data!M84</f>
        <v>330</v>
      </c>
      <c r="I84" s="16">
        <f>Data!R84</f>
        <v>259.14086783210792</v>
      </c>
      <c r="J84" s="18">
        <f>Data!S84</f>
        <v>1.2734386619936777</v>
      </c>
    </row>
    <row r="85" spans="1:10">
      <c r="A85" s="78"/>
      <c r="B85" s="3"/>
      <c r="C85" s="14"/>
      <c r="D85" s="28"/>
      <c r="E85" s="28"/>
      <c r="F85" s="29"/>
      <c r="G85" s="3"/>
      <c r="H85" s="3"/>
      <c r="I85" s="34" t="s">
        <v>480</v>
      </c>
      <c r="J85" s="42">
        <f>AVERAGE(J75:J84)</f>
        <v>1.1690690253252956</v>
      </c>
    </row>
    <row r="86" spans="1:10">
      <c r="A86" s="73" t="str">
        <f>Data!A85</f>
        <v>Furlong</v>
      </c>
      <c r="B86" s="73" t="s">
        <v>120</v>
      </c>
      <c r="C86" s="52" t="s">
        <v>481</v>
      </c>
      <c r="D86" s="28" t="s">
        <v>7</v>
      </c>
      <c r="E86" s="28" t="s">
        <v>7</v>
      </c>
      <c r="F86" s="29" t="s">
        <v>7</v>
      </c>
      <c r="G86" s="3" t="s">
        <v>7</v>
      </c>
      <c r="H86" s="3" t="s">
        <v>7</v>
      </c>
      <c r="I86" s="16" t="s">
        <v>478</v>
      </c>
      <c r="J86" s="47">
        <f>STDEV(J75:J84)</f>
        <v>0.11235077195427885</v>
      </c>
    </row>
    <row r="87" spans="1:10">
      <c r="A87" s="78">
        <f>Data!A86</f>
        <v>-1</v>
      </c>
      <c r="B87" s="3">
        <f>Data!B86</f>
        <v>114.3</v>
      </c>
      <c r="C87" s="14">
        <f>Data!C86</f>
        <v>3.18</v>
      </c>
      <c r="D87" s="28">
        <f>Data!D86</f>
        <v>420</v>
      </c>
      <c r="E87" s="28">
        <f>Data!E86</f>
        <v>203</v>
      </c>
      <c r="F87" s="29">
        <f>Data!F86</f>
        <v>29.4</v>
      </c>
      <c r="G87" s="3">
        <f>Data!H86</f>
        <v>914</v>
      </c>
      <c r="H87" s="3">
        <f>Data!M86</f>
        <v>712</v>
      </c>
      <c r="I87" s="16">
        <f>Data!R86</f>
        <v>721.85733153474007</v>
      </c>
      <c r="J87" s="18">
        <f>Data!S86</f>
        <v>0.98634448788684825</v>
      </c>
    </row>
    <row r="88" spans="1:10">
      <c r="A88" s="78">
        <f>Data!A87</f>
        <v>-2</v>
      </c>
      <c r="B88" s="3">
        <f>Data!B87</f>
        <v>114.3</v>
      </c>
      <c r="C88" s="14">
        <f>Data!C87</f>
        <v>3.18</v>
      </c>
      <c r="D88" s="28">
        <f>Data!D87</f>
        <v>420</v>
      </c>
      <c r="E88" s="28">
        <f>Data!E87</f>
        <v>203</v>
      </c>
      <c r="F88" s="29">
        <f>Data!F87</f>
        <v>29.4</v>
      </c>
      <c r="G88" s="3">
        <f>Data!H87</f>
        <v>914</v>
      </c>
      <c r="H88" s="3">
        <f>Data!M87</f>
        <v>756</v>
      </c>
      <c r="I88" s="16">
        <f>Data!R87</f>
        <v>721.85733153474007</v>
      </c>
      <c r="J88" s="18">
        <f>Data!S87</f>
        <v>1.0472983607337882</v>
      </c>
    </row>
    <row r="89" spans="1:10">
      <c r="A89" s="78">
        <f>Data!A88</f>
        <v>-3</v>
      </c>
      <c r="B89" s="3">
        <f>Data!B88</f>
        <v>127</v>
      </c>
      <c r="C89" s="14">
        <f>Data!C88</f>
        <v>2.41</v>
      </c>
      <c r="D89" s="28">
        <f>Data!D88</f>
        <v>294</v>
      </c>
      <c r="E89" s="28">
        <f>Data!E88</f>
        <v>203</v>
      </c>
      <c r="F89" s="29">
        <f>Data!F88</f>
        <v>35.6</v>
      </c>
      <c r="G89" s="3">
        <f>Data!H88</f>
        <v>914</v>
      </c>
      <c r="H89" s="3">
        <f>Data!M88</f>
        <v>627</v>
      </c>
      <c r="I89" s="16">
        <f>Data!R88</f>
        <v>700.41026031731792</v>
      </c>
      <c r="J89" s="18">
        <f>Data!S88</f>
        <v>0.8951896274562573</v>
      </c>
    </row>
    <row r="90" spans="1:10">
      <c r="A90" s="78">
        <f>Data!A89</f>
        <v>-4</v>
      </c>
      <c r="B90" s="3">
        <f>Data!B89</f>
        <v>127</v>
      </c>
      <c r="C90" s="14">
        <f>Data!C89</f>
        <v>2.41</v>
      </c>
      <c r="D90" s="28">
        <f>Data!D89</f>
        <v>294</v>
      </c>
      <c r="E90" s="28">
        <f>Data!E89</f>
        <v>203</v>
      </c>
      <c r="F90" s="29">
        <f>Data!F89</f>
        <v>35.6</v>
      </c>
      <c r="G90" s="3">
        <f>Data!H89</f>
        <v>914</v>
      </c>
      <c r="H90" s="3">
        <f>Data!M89</f>
        <v>623</v>
      </c>
      <c r="I90" s="16">
        <f>Data!R89</f>
        <v>700.41026031731792</v>
      </c>
      <c r="J90" s="18">
        <f>Data!S89</f>
        <v>0.88947868884409609</v>
      </c>
    </row>
    <row r="91" spans="1:10">
      <c r="A91" s="78">
        <f>Data!A90</f>
        <v>-5</v>
      </c>
      <c r="B91" s="3">
        <f>Data!B90</f>
        <v>127</v>
      </c>
      <c r="C91" s="14">
        <f>Data!C90</f>
        <v>2.41</v>
      </c>
      <c r="D91" s="28">
        <f>Data!D90</f>
        <v>294</v>
      </c>
      <c r="E91" s="28">
        <f>Data!E90</f>
        <v>203</v>
      </c>
      <c r="F91" s="29">
        <f>Data!F90</f>
        <v>35.6</v>
      </c>
      <c r="G91" s="3">
        <f>Data!H90</f>
        <v>914</v>
      </c>
      <c r="H91" s="3">
        <f>Data!M90</f>
        <v>658</v>
      </c>
      <c r="I91" s="16">
        <f>Data!R90</f>
        <v>700.41026031731792</v>
      </c>
      <c r="J91" s="18">
        <f>Data!S90</f>
        <v>0.93944940170050606</v>
      </c>
    </row>
    <row r="92" spans="1:10">
      <c r="A92" s="78">
        <f>Data!A91</f>
        <v>-6</v>
      </c>
      <c r="B92" s="3">
        <f>Data!B91</f>
        <v>152.4</v>
      </c>
      <c r="C92" s="14">
        <f>Data!C91</f>
        <v>1.55</v>
      </c>
      <c r="D92" s="28">
        <f>Data!D91</f>
        <v>336</v>
      </c>
      <c r="E92" s="28">
        <f>Data!E91</f>
        <v>203</v>
      </c>
      <c r="F92" s="29">
        <f>Data!F91</f>
        <v>21.4</v>
      </c>
      <c r="G92" s="3">
        <f>Data!H91</f>
        <v>914</v>
      </c>
      <c r="H92" s="3">
        <f>Data!M91</f>
        <v>682</v>
      </c>
      <c r="I92" s="16">
        <f>Data!R91</f>
        <v>665.57469351972156</v>
      </c>
      <c r="J92" s="18">
        <f>Data!S91</f>
        <v>1.0246783819159611</v>
      </c>
    </row>
    <row r="93" spans="1:10">
      <c r="A93" s="78">
        <f>Data!A92</f>
        <v>-7</v>
      </c>
      <c r="B93" s="3">
        <f>Data!B92</f>
        <v>152.4</v>
      </c>
      <c r="C93" s="14">
        <f>Data!C92</f>
        <v>1.55</v>
      </c>
      <c r="D93" s="28">
        <f>Data!D92</f>
        <v>336</v>
      </c>
      <c r="E93" s="28">
        <f>Data!E92</f>
        <v>203</v>
      </c>
      <c r="F93" s="29">
        <f>Data!F92</f>
        <v>26.3</v>
      </c>
      <c r="G93" s="3">
        <f>Data!H92</f>
        <v>914</v>
      </c>
      <c r="H93" s="3">
        <f>Data!M92</f>
        <v>721</v>
      </c>
      <c r="I93" s="16">
        <f>Data!R92</f>
        <v>742.02554516578209</v>
      </c>
      <c r="J93" s="18">
        <f>Data!S92</f>
        <v>0.97166466127377782</v>
      </c>
    </row>
    <row r="94" spans="1:10">
      <c r="A94" s="78">
        <f>Data!A93</f>
        <v>-8</v>
      </c>
      <c r="B94" s="3">
        <f>Data!B93</f>
        <v>152.4</v>
      </c>
      <c r="C94" s="14">
        <f>Data!C93</f>
        <v>1.55</v>
      </c>
      <c r="D94" s="28">
        <f>Data!D93</f>
        <v>336</v>
      </c>
      <c r="E94" s="28">
        <f>Data!E93</f>
        <v>203</v>
      </c>
      <c r="F94" s="29">
        <f>Data!F93</f>
        <v>26.3</v>
      </c>
      <c r="G94" s="3">
        <f>Data!H93</f>
        <v>914</v>
      </c>
      <c r="H94" s="3">
        <f>Data!M93</f>
        <v>733</v>
      </c>
      <c r="I94" s="16">
        <f>Data!R93</f>
        <v>742.02554516578209</v>
      </c>
      <c r="J94" s="18">
        <f>Data!S93</f>
        <v>0.98783661125336919</v>
      </c>
    </row>
    <row r="95" spans="1:10">
      <c r="A95" s="78"/>
      <c r="B95" s="3"/>
      <c r="C95" s="14"/>
      <c r="D95" s="28"/>
      <c r="E95" s="28"/>
      <c r="F95" s="29"/>
      <c r="G95" s="3"/>
      <c r="H95" s="3"/>
      <c r="I95" s="34" t="s">
        <v>482</v>
      </c>
      <c r="J95" s="35">
        <f>AVERAGE(J87:J94)</f>
        <v>0.96774252763307544</v>
      </c>
    </row>
    <row r="96" spans="1:10">
      <c r="A96" s="73" t="str">
        <f>Data!A94</f>
        <v>Chapman</v>
      </c>
      <c r="B96" s="51" t="str">
        <f>Data!B94</f>
        <v>&amp; Neogi</v>
      </c>
      <c r="C96" s="57">
        <v>1966</v>
      </c>
      <c r="D96" s="61" t="s">
        <v>124</v>
      </c>
      <c r="E96" s="28" t="s">
        <v>7</v>
      </c>
      <c r="F96" s="29" t="s">
        <v>7</v>
      </c>
      <c r="G96" s="3" t="s">
        <v>7</v>
      </c>
      <c r="H96" s="3" t="s">
        <v>7</v>
      </c>
      <c r="I96" s="16" t="s">
        <v>478</v>
      </c>
      <c r="J96" s="47">
        <f>STDEV(J87:J94)</f>
        <v>5.6726994202154893E-2</v>
      </c>
    </row>
    <row r="97" spans="1:10">
      <c r="A97" s="78" t="str">
        <f>Data!A95</f>
        <v>A1</v>
      </c>
      <c r="B97" s="3">
        <f>Data!B95</f>
        <v>355.6</v>
      </c>
      <c r="C97" s="14">
        <f>Data!C95</f>
        <v>11.18</v>
      </c>
      <c r="D97" s="28">
        <f>Data!D95</f>
        <v>361</v>
      </c>
      <c r="E97" s="28">
        <f>Data!E95</f>
        <v>203</v>
      </c>
      <c r="F97" s="29">
        <f>Data!F95</f>
        <v>38.6</v>
      </c>
      <c r="G97" s="3">
        <f>Data!H95</f>
        <v>1880</v>
      </c>
      <c r="H97" s="3">
        <f>Data!M95</f>
        <v>11460</v>
      </c>
      <c r="I97" s="16">
        <f>Data!R95</f>
        <v>8539.6353335552358</v>
      </c>
      <c r="J97" s="18">
        <f>Data!S95</f>
        <v>1.3419776784811435</v>
      </c>
    </row>
    <row r="98" spans="1:10">
      <c r="A98" s="78" t="str">
        <f>Data!A96</f>
        <v>A4</v>
      </c>
      <c r="B98" s="3">
        <f>Data!B96</f>
        <v>355.6</v>
      </c>
      <c r="C98" s="14">
        <f>Data!C96</f>
        <v>11.18</v>
      </c>
      <c r="D98" s="28">
        <f>Data!D96</f>
        <v>361</v>
      </c>
      <c r="E98" s="28">
        <f>Data!E96</f>
        <v>203</v>
      </c>
      <c r="F98" s="29">
        <f>Data!F96</f>
        <v>33.299999999999997</v>
      </c>
      <c r="G98" s="3">
        <f>Data!H96</f>
        <v>1880</v>
      </c>
      <c r="H98" s="3">
        <f>Data!M96</f>
        <v>10710</v>
      </c>
      <c r="I98" s="16">
        <f>Data!R96</f>
        <v>8142.6634500070859</v>
      </c>
      <c r="J98" s="18">
        <f>Data!S96</f>
        <v>1.3152944445948678</v>
      </c>
    </row>
    <row r="99" spans="1:10">
      <c r="A99" s="78" t="str">
        <f>Data!A97</f>
        <v>A5</v>
      </c>
      <c r="B99" s="3">
        <f>Data!B97</f>
        <v>355.6</v>
      </c>
      <c r="C99" s="14">
        <f>Data!C97</f>
        <v>4.72</v>
      </c>
      <c r="D99" s="28">
        <f>Data!D97</f>
        <v>281</v>
      </c>
      <c r="E99" s="28">
        <f>Data!E97</f>
        <v>203</v>
      </c>
      <c r="F99" s="29">
        <f>Data!F97</f>
        <v>21.3</v>
      </c>
      <c r="G99" s="3">
        <f>Data!H97</f>
        <v>1880</v>
      </c>
      <c r="H99" s="3">
        <f>Data!M97</f>
        <v>3517</v>
      </c>
      <c r="I99" s="16">
        <f>Data!R97</f>
        <v>3879.3578437388919</v>
      </c>
      <c r="J99" s="18">
        <f>Data!S97</f>
        <v>0.90659334396703795</v>
      </c>
    </row>
    <row r="100" spans="1:10">
      <c r="A100" s="78" t="str">
        <f>Data!A98</f>
        <v>A6</v>
      </c>
      <c r="B100" s="3">
        <f>Data!B98</f>
        <v>355.6</v>
      </c>
      <c r="C100" s="14">
        <f>Data!C98</f>
        <v>7.98</v>
      </c>
      <c r="D100" s="28">
        <f>Data!D98</f>
        <v>361</v>
      </c>
      <c r="E100" s="28">
        <f>Data!E98</f>
        <v>203</v>
      </c>
      <c r="F100" s="29">
        <f>Data!F98</f>
        <v>23.8</v>
      </c>
      <c r="G100" s="3">
        <f>Data!H98</f>
        <v>2083</v>
      </c>
      <c r="H100" s="3">
        <f>Data!M98</f>
        <v>7433</v>
      </c>
      <c r="I100" s="16">
        <f>Data!R98</f>
        <v>5862.6729907974122</v>
      </c>
      <c r="J100" s="18">
        <f>Data!S98</f>
        <v>1.2678517139993168</v>
      </c>
    </row>
    <row r="101" spans="1:10">
      <c r="A101" s="78" t="str">
        <f>Data!A99</f>
        <v>B1</v>
      </c>
      <c r="B101" s="3">
        <f>Data!B99</f>
        <v>127.3</v>
      </c>
      <c r="C101" s="14">
        <f>Data!C99</f>
        <v>1.63</v>
      </c>
      <c r="D101" s="28">
        <f>Data!D99</f>
        <v>376</v>
      </c>
      <c r="E101" s="28">
        <f>Data!E99</f>
        <v>203</v>
      </c>
      <c r="F101" s="29">
        <f>Data!F99</f>
        <v>67.2</v>
      </c>
      <c r="G101" s="3">
        <f>Data!H99</f>
        <v>711</v>
      </c>
      <c r="H101" s="3">
        <f>Data!M99</f>
        <v>1285</v>
      </c>
      <c r="I101" s="16">
        <f>Data!R99</f>
        <v>1046.6665584280117</v>
      </c>
      <c r="J101" s="18">
        <f>Data!S99</f>
        <v>1.2277071333299701</v>
      </c>
    </row>
    <row r="102" spans="1:10">
      <c r="A102" s="78" t="str">
        <f>Data!A100</f>
        <v>B1X</v>
      </c>
      <c r="B102" s="3">
        <f>Data!B100</f>
        <v>127.3</v>
      </c>
      <c r="C102" s="14">
        <f>Data!C100</f>
        <v>1.63</v>
      </c>
      <c r="D102" s="28">
        <f>Data!D100</f>
        <v>334</v>
      </c>
      <c r="E102" s="28">
        <f>Data!E100</f>
        <v>203</v>
      </c>
      <c r="F102" s="29">
        <f>Data!F100</f>
        <v>67.2</v>
      </c>
      <c r="G102" s="3">
        <f>Data!H100</f>
        <v>711</v>
      </c>
      <c r="H102" s="3">
        <f>Data!M100</f>
        <v>1285</v>
      </c>
      <c r="I102" s="16">
        <f>Data!R100</f>
        <v>1020.2377768632132</v>
      </c>
      <c r="J102" s="18">
        <f>Data!S100</f>
        <v>1.2595103113617447</v>
      </c>
    </row>
    <row r="103" spans="1:10">
      <c r="A103" s="78" t="str">
        <f>Data!A101</f>
        <v>B2</v>
      </c>
      <c r="B103" s="3">
        <f>Data!B101</f>
        <v>127.1</v>
      </c>
      <c r="C103" s="14">
        <f>Data!C101</f>
        <v>2.95</v>
      </c>
      <c r="D103" s="28">
        <f>Data!D101</f>
        <v>376</v>
      </c>
      <c r="E103" s="28">
        <f>Data!E101</f>
        <v>203</v>
      </c>
      <c r="F103" s="29">
        <f>Data!F101</f>
        <v>67.2</v>
      </c>
      <c r="G103" s="3">
        <f>Data!H101</f>
        <v>711</v>
      </c>
      <c r="H103" s="3">
        <f>Data!M101</f>
        <v>1305</v>
      </c>
      <c r="I103" s="16">
        <f>Data!R101</f>
        <v>1228.5113152515403</v>
      </c>
      <c r="J103" s="18">
        <f>Data!S101</f>
        <v>1.062261278181877</v>
      </c>
    </row>
    <row r="104" spans="1:10">
      <c r="A104" s="78" t="str">
        <f>Data!A102</f>
        <v>B2X</v>
      </c>
      <c r="B104" s="3">
        <f>Data!B102</f>
        <v>127.1</v>
      </c>
      <c r="C104" s="14">
        <f>Data!C102</f>
        <v>2.95</v>
      </c>
      <c r="D104" s="28">
        <f>Data!D102</f>
        <v>334</v>
      </c>
      <c r="E104" s="28">
        <f>Data!E102</f>
        <v>203</v>
      </c>
      <c r="F104" s="29">
        <f>Data!F102</f>
        <v>67.2</v>
      </c>
      <c r="G104" s="3">
        <f>Data!H102</f>
        <v>711</v>
      </c>
      <c r="H104" s="3">
        <f>Data!M102</f>
        <v>1305</v>
      </c>
      <c r="I104" s="16">
        <f>Data!R102</f>
        <v>1181.0273140217939</v>
      </c>
      <c r="J104" s="18">
        <f>Data!S102</f>
        <v>1.104970210685507</v>
      </c>
    </row>
    <row r="105" spans="1:10">
      <c r="A105" s="78" t="str">
        <f>Data!A103</f>
        <v>DF1</v>
      </c>
      <c r="B105" s="3">
        <f>Data!B103</f>
        <v>140.1</v>
      </c>
      <c r="C105" s="14">
        <f>Data!C103</f>
        <v>9.68</v>
      </c>
      <c r="D105" s="28">
        <f>Data!D103</f>
        <v>270</v>
      </c>
      <c r="E105" s="28">
        <f>Data!E103</f>
        <v>203</v>
      </c>
      <c r="F105" s="29">
        <f>Data!F103</f>
        <v>32.6</v>
      </c>
      <c r="G105" s="3">
        <f>Data!H103</f>
        <v>406</v>
      </c>
      <c r="H105" s="3">
        <f>Data!M103</f>
        <v>2949</v>
      </c>
      <c r="I105" s="16">
        <f>Data!R103</f>
        <v>1886.5906091257307</v>
      </c>
      <c r="J105" s="18">
        <f>Data!S103</f>
        <v>1.5631372199857407</v>
      </c>
    </row>
    <row r="106" spans="1:10">
      <c r="A106" s="78" t="str">
        <f>Data!A104</f>
        <v>DF1X</v>
      </c>
      <c r="B106" s="3">
        <f>Data!B104</f>
        <v>140.1</v>
      </c>
      <c r="C106" s="14">
        <f>Data!C104</f>
        <v>9.68</v>
      </c>
      <c r="D106" s="28">
        <f>Data!D104</f>
        <v>273</v>
      </c>
      <c r="E106" s="28">
        <f>Data!E104</f>
        <v>203</v>
      </c>
      <c r="F106" s="29">
        <f>Data!F104</f>
        <v>32.6</v>
      </c>
      <c r="G106" s="3">
        <f>Data!H104</f>
        <v>406</v>
      </c>
      <c r="H106" s="3">
        <f>Data!M104</f>
        <v>2949</v>
      </c>
      <c r="I106" s="16">
        <f>Data!R104</f>
        <v>1902.1962126070648</v>
      </c>
      <c r="J106" s="18">
        <f>Data!S104</f>
        <v>1.5503132539404192</v>
      </c>
    </row>
    <row r="107" spans="1:10">
      <c r="A107" s="78" t="str">
        <f>Data!A105</f>
        <v>DF2</v>
      </c>
      <c r="B107" s="3">
        <f>Data!B105</f>
        <v>140.4</v>
      </c>
      <c r="C107" s="14">
        <f>Data!C105</f>
        <v>4.93</v>
      </c>
      <c r="D107" s="28">
        <f>Data!D105</f>
        <v>293</v>
      </c>
      <c r="E107" s="28">
        <f>Data!E105</f>
        <v>203</v>
      </c>
      <c r="F107" s="29">
        <f>Data!F105</f>
        <v>33.200000000000003</v>
      </c>
      <c r="G107" s="3">
        <f>Data!H105</f>
        <v>406</v>
      </c>
      <c r="H107" s="3">
        <f>Data!M105</f>
        <v>1824</v>
      </c>
      <c r="I107" s="16">
        <f>Data!R105</f>
        <v>1348.0658973117563</v>
      </c>
      <c r="J107" s="18">
        <f>Data!S105</f>
        <v>1.3530495828411111</v>
      </c>
    </row>
    <row r="108" spans="1:10">
      <c r="A108" s="78" t="str">
        <f>Data!A106</f>
        <v>DF2X</v>
      </c>
      <c r="B108" s="3">
        <f>Data!B106</f>
        <v>140.4</v>
      </c>
      <c r="C108" s="14">
        <f>Data!C106</f>
        <v>4.93</v>
      </c>
      <c r="D108" s="28">
        <f>Data!D106</f>
        <v>302</v>
      </c>
      <c r="E108" s="28">
        <f>Data!E106</f>
        <v>203</v>
      </c>
      <c r="F108" s="29">
        <f>Data!F106</f>
        <v>33.200000000000003</v>
      </c>
      <c r="G108" s="3">
        <f>Data!H106</f>
        <v>406</v>
      </c>
      <c r="H108" s="3">
        <f>Data!M106</f>
        <v>1824</v>
      </c>
      <c r="I108" s="16">
        <f>Data!R106</f>
        <v>1374.0043124959516</v>
      </c>
      <c r="J108" s="18">
        <f>Data!S106</f>
        <v>1.3275067504603442</v>
      </c>
    </row>
    <row r="109" spans="1:10">
      <c r="A109" s="78" t="str">
        <f>Data!A107</f>
        <v>SC1</v>
      </c>
      <c r="B109" s="3">
        <f>Data!B107</f>
        <v>168.2</v>
      </c>
      <c r="C109" s="14">
        <f>Data!C107</f>
        <v>4.5199999999999996</v>
      </c>
      <c r="D109" s="28">
        <f>Data!D107</f>
        <v>302</v>
      </c>
      <c r="E109" s="28">
        <f>Data!E107</f>
        <v>203</v>
      </c>
      <c r="F109" s="29">
        <f>Data!F107</f>
        <v>31.9</v>
      </c>
      <c r="G109" s="3">
        <f>Data!H107</f>
        <v>813</v>
      </c>
      <c r="H109" s="3">
        <f>Data!M107</f>
        <v>2006</v>
      </c>
      <c r="I109" s="16">
        <f>Data!R107</f>
        <v>1532.4851958063609</v>
      </c>
      <c r="J109" s="18">
        <f>Data!S107</f>
        <v>1.3089849125390642</v>
      </c>
    </row>
    <row r="110" spans="1:10">
      <c r="A110" s="78" t="str">
        <f>Data!A108</f>
        <v>SC2</v>
      </c>
      <c r="B110" s="3">
        <f>Data!B108</f>
        <v>168.4</v>
      </c>
      <c r="C110" s="14">
        <f>Data!C108</f>
        <v>4.5199999999999996</v>
      </c>
      <c r="D110" s="28">
        <f>Data!D108</f>
        <v>302</v>
      </c>
      <c r="E110" s="28">
        <f>Data!E108</f>
        <v>203</v>
      </c>
      <c r="F110" s="29">
        <f>Data!F108</f>
        <v>43.8</v>
      </c>
      <c r="G110" s="3">
        <f>Data!H108</f>
        <v>813</v>
      </c>
      <c r="H110" s="3">
        <f>Data!M108</f>
        <v>2233</v>
      </c>
      <c r="I110" s="16">
        <f>Data!R108</f>
        <v>1745.4648955212435</v>
      </c>
      <c r="J110" s="18">
        <f>Data!S108</f>
        <v>1.2793153306776561</v>
      </c>
    </row>
    <row r="111" spans="1:10">
      <c r="A111" s="78" t="str">
        <f>Data!A109</f>
        <v>SC3</v>
      </c>
      <c r="B111" s="3">
        <f>Data!B109</f>
        <v>168.2</v>
      </c>
      <c r="C111" s="14">
        <f>Data!C109</f>
        <v>4.5199999999999996</v>
      </c>
      <c r="D111" s="28">
        <f>Data!D109</f>
        <v>302</v>
      </c>
      <c r="E111" s="28">
        <f>Data!E109</f>
        <v>203</v>
      </c>
      <c r="F111" s="29">
        <f>Data!F109</f>
        <v>43.8</v>
      </c>
      <c r="G111" s="3">
        <f>Data!H109</f>
        <v>813</v>
      </c>
      <c r="H111" s="3">
        <f>Data!M109</f>
        <v>2113</v>
      </c>
      <c r="I111" s="16">
        <f>Data!R109</f>
        <v>1741.7634920769606</v>
      </c>
      <c r="J111" s="18">
        <f>Data!S109</f>
        <v>1.2131382989778707</v>
      </c>
    </row>
    <row r="112" spans="1:10">
      <c r="A112" s="78" t="str">
        <f>Data!A110</f>
        <v>SC4</v>
      </c>
      <c r="B112" s="3">
        <f>Data!B110</f>
        <v>168.3</v>
      </c>
      <c r="C112" s="14">
        <f>Data!C110</f>
        <v>4.47</v>
      </c>
      <c r="D112" s="28">
        <f>Data!D110</f>
        <v>302</v>
      </c>
      <c r="E112" s="28">
        <f>Data!E110</f>
        <v>203</v>
      </c>
      <c r="F112" s="29">
        <f>Data!F110</f>
        <v>23.4</v>
      </c>
      <c r="G112" s="3">
        <f>Data!H110</f>
        <v>813</v>
      </c>
      <c r="H112" s="3">
        <f>Data!M110</f>
        <v>1744</v>
      </c>
      <c r="I112" s="16">
        <f>Data!R110</f>
        <v>1373.7555806513401</v>
      </c>
      <c r="J112" s="18">
        <f>Data!S110</f>
        <v>1.2695125862004619</v>
      </c>
    </row>
    <row r="113" spans="1:10">
      <c r="A113" s="78"/>
      <c r="B113" s="3"/>
      <c r="C113" s="14"/>
      <c r="D113" s="28"/>
      <c r="E113" s="28"/>
      <c r="F113" s="29"/>
      <c r="G113" s="3"/>
      <c r="H113" s="3"/>
      <c r="I113" s="34" t="s">
        <v>483</v>
      </c>
      <c r="J113" s="42">
        <f>AVERAGE(J97:J112)</f>
        <v>1.2719452531390085</v>
      </c>
    </row>
    <row r="114" spans="1:10">
      <c r="A114" s="73" t="str">
        <f>Data!A112</f>
        <v>Gardner</v>
      </c>
      <c r="B114" s="73">
        <v>1968</v>
      </c>
      <c r="C114" s="52" t="s">
        <v>144</v>
      </c>
      <c r="D114" s="28"/>
      <c r="E114" s="28"/>
      <c r="F114" s="29"/>
      <c r="G114" s="3"/>
      <c r="H114" s="3"/>
      <c r="I114" s="46" t="s">
        <v>478</v>
      </c>
      <c r="J114" s="54">
        <f>STDEV(J97:J112)</f>
        <v>0.16146807086225609</v>
      </c>
    </row>
    <row r="115" spans="1:10">
      <c r="A115" s="78">
        <f>Data!A113</f>
        <v>1</v>
      </c>
      <c r="B115" s="11">
        <f>Data!B113</f>
        <v>168.8</v>
      </c>
      <c r="C115" s="11">
        <f>Data!C113</f>
        <v>2.64</v>
      </c>
      <c r="D115" s="11">
        <f>Data!D113</f>
        <v>200.2</v>
      </c>
      <c r="E115" s="11">
        <f>Data!E113</f>
        <v>208</v>
      </c>
      <c r="F115" s="11">
        <f>Data!F113</f>
        <v>18.2</v>
      </c>
      <c r="G115" s="11">
        <f>Data!H113</f>
        <v>1830</v>
      </c>
      <c r="H115" s="11">
        <f>Data!M113</f>
        <v>823</v>
      </c>
      <c r="I115" s="38">
        <f>Data!R113</f>
        <v>637.81240111266413</v>
      </c>
      <c r="J115" s="45">
        <f>Data!S113</f>
        <v>1.2903480687491744</v>
      </c>
    </row>
    <row r="116" spans="1:10">
      <c r="A116" s="78">
        <f>Data!A114</f>
        <v>2</v>
      </c>
      <c r="B116" s="11">
        <f>Data!B114</f>
        <v>168.8</v>
      </c>
      <c r="C116" s="11">
        <f>Data!C114</f>
        <v>2.64</v>
      </c>
      <c r="D116" s="11">
        <f>Data!D114</f>
        <v>200.2</v>
      </c>
      <c r="E116" s="11">
        <f>Data!E114</f>
        <v>208</v>
      </c>
      <c r="F116" s="11">
        <f>Data!F114</f>
        <v>34.700000000000003</v>
      </c>
      <c r="G116" s="11">
        <f>Data!H114</f>
        <v>1830</v>
      </c>
      <c r="H116" s="11">
        <f>Data!M114</f>
        <v>916</v>
      </c>
      <c r="I116" s="38">
        <f>Data!R114</f>
        <v>938.76948398808872</v>
      </c>
      <c r="J116" s="45">
        <f>Data!S114</f>
        <v>0.97574539396896542</v>
      </c>
    </row>
    <row r="117" spans="1:10">
      <c r="A117" s="78">
        <f>Data!A115</f>
        <v>3</v>
      </c>
      <c r="B117" s="11">
        <f>Data!B115</f>
        <v>169.3</v>
      </c>
      <c r="C117" s="11">
        <f>Data!C115</f>
        <v>2.62</v>
      </c>
      <c r="D117" s="11">
        <f>Data!D115</f>
        <v>338.1</v>
      </c>
      <c r="E117" s="11">
        <f>Data!E115</f>
        <v>199</v>
      </c>
      <c r="F117" s="11">
        <f>Data!F115</f>
        <v>37.1</v>
      </c>
      <c r="G117" s="11">
        <f>Data!H115</f>
        <v>1830</v>
      </c>
      <c r="H117" s="11">
        <f>Data!M115</f>
        <v>756</v>
      </c>
      <c r="I117" s="38">
        <f>Data!R115</f>
        <v>1152.6179505338107</v>
      </c>
      <c r="J117" s="45">
        <f>Data!S115</f>
        <v>0.65589816612683716</v>
      </c>
    </row>
    <row r="118" spans="1:10">
      <c r="A118" s="78">
        <f>Data!A116</f>
        <v>4</v>
      </c>
      <c r="B118" s="11">
        <f>Data!B116</f>
        <v>169.3</v>
      </c>
      <c r="C118" s="11">
        <f>Data!C116</f>
        <v>2.62</v>
      </c>
      <c r="D118" s="11">
        <f>Data!D116</f>
        <v>338.1</v>
      </c>
      <c r="E118" s="11">
        <f>Data!E116</f>
        <v>199</v>
      </c>
      <c r="F118" s="11">
        <f>Data!F116</f>
        <v>34.1</v>
      </c>
      <c r="G118" s="11">
        <f>Data!H116</f>
        <v>1830</v>
      </c>
      <c r="H118" s="11">
        <f>Data!M116</f>
        <v>689</v>
      </c>
      <c r="I118" s="38">
        <f>Data!R116</f>
        <v>1095.9409709006052</v>
      </c>
      <c r="J118" s="45">
        <f>Data!S116</f>
        <v>0.62868349509171506</v>
      </c>
    </row>
    <row r="119" spans="1:10">
      <c r="A119" s="78">
        <f>Data!A117</f>
        <v>5</v>
      </c>
      <c r="B119" s="11">
        <f>Data!B117</f>
        <v>168.3</v>
      </c>
      <c r="C119" s="11">
        <f>Data!C117</f>
        <v>3.6</v>
      </c>
      <c r="D119" s="11">
        <f>Data!D117</f>
        <v>288.39999999999998</v>
      </c>
      <c r="E119" s="11">
        <f>Data!E117</f>
        <v>168</v>
      </c>
      <c r="F119" s="11">
        <f>Data!F117</f>
        <v>27</v>
      </c>
      <c r="G119" s="11">
        <f>Data!H117</f>
        <v>2135</v>
      </c>
      <c r="H119" s="11">
        <f>Data!M117</f>
        <v>947</v>
      </c>
      <c r="I119" s="38">
        <f>Data!R117</f>
        <v>989.24295375420456</v>
      </c>
      <c r="J119" s="45">
        <f>Data!S117</f>
        <v>0.95729769558237299</v>
      </c>
    </row>
    <row r="120" spans="1:10">
      <c r="A120" s="78">
        <f>Data!A118</f>
        <v>6</v>
      </c>
      <c r="B120" s="11">
        <f>Data!B118</f>
        <v>168.3</v>
      </c>
      <c r="C120" s="11">
        <f>Data!C118</f>
        <v>3.6</v>
      </c>
      <c r="D120" s="11">
        <f>Data!D118</f>
        <v>288.39999999999998</v>
      </c>
      <c r="E120" s="11">
        <f>Data!E118</f>
        <v>168</v>
      </c>
      <c r="F120" s="11">
        <f>Data!F118</f>
        <v>33.299999999999997</v>
      </c>
      <c r="G120" s="11">
        <f>Data!H118</f>
        <v>2135</v>
      </c>
      <c r="H120" s="11">
        <f>Data!M118</f>
        <v>1050</v>
      </c>
      <c r="I120" s="38">
        <f>Data!R118</f>
        <v>1095.0949225592899</v>
      </c>
      <c r="J120" s="45">
        <f>Data!S118</f>
        <v>0.95882099201601545</v>
      </c>
    </row>
    <row r="121" spans="1:10">
      <c r="A121" s="78">
        <f>Data!A119</f>
        <v>7</v>
      </c>
      <c r="B121" s="11">
        <f>Data!B119</f>
        <v>168.8</v>
      </c>
      <c r="C121" s="11">
        <f>Data!C119</f>
        <v>5</v>
      </c>
      <c r="D121" s="11">
        <f>Data!D119</f>
        <v>302.39999999999998</v>
      </c>
      <c r="E121" s="11">
        <f>Data!E119</f>
        <v>208</v>
      </c>
      <c r="F121" s="11">
        <f>Data!F119</f>
        <v>33.4</v>
      </c>
      <c r="G121" s="11">
        <f>Data!H119</f>
        <v>2135</v>
      </c>
      <c r="H121" s="11">
        <f>Data!M119</f>
        <v>1130</v>
      </c>
      <c r="I121" s="38">
        <f>Data!R119</f>
        <v>1319.5097267144567</v>
      </c>
      <c r="J121" s="45">
        <f>Data!S119</f>
        <v>0.85637868150746355</v>
      </c>
    </row>
    <row r="122" spans="1:10">
      <c r="A122" s="78">
        <f>Data!A120</f>
        <v>8</v>
      </c>
      <c r="B122" s="11">
        <f>Data!B120</f>
        <v>168.8</v>
      </c>
      <c r="C122" s="11">
        <f>Data!C120</f>
        <v>5</v>
      </c>
      <c r="D122" s="11">
        <f>Data!D120</f>
        <v>302.39999999999998</v>
      </c>
      <c r="E122" s="11">
        <f>Data!E120</f>
        <v>208</v>
      </c>
      <c r="F122" s="11">
        <f>Data!F120</f>
        <v>27.8</v>
      </c>
      <c r="G122" s="11">
        <f>Data!H120</f>
        <v>2135</v>
      </c>
      <c r="H122" s="11">
        <f>Data!M120</f>
        <v>1165</v>
      </c>
      <c r="I122" s="38">
        <f>Data!R120</f>
        <v>1225.4057574826775</v>
      </c>
      <c r="J122" s="45">
        <f>Data!S120</f>
        <v>0.95070550541008747</v>
      </c>
    </row>
    <row r="123" spans="1:10">
      <c r="A123" s="78"/>
      <c r="B123" s="3"/>
      <c r="C123" s="14"/>
      <c r="D123" s="28"/>
      <c r="E123" s="28"/>
      <c r="F123" s="29"/>
      <c r="G123" s="3"/>
      <c r="H123" s="3"/>
      <c r="I123" s="34" t="s">
        <v>482</v>
      </c>
      <c r="J123" s="42">
        <f>AVERAGE(J115:J122)</f>
        <v>0.90923474980657881</v>
      </c>
    </row>
    <row r="124" spans="1:10">
      <c r="A124" s="73" t="s">
        <v>484</v>
      </c>
      <c r="B124" s="73">
        <v>1969</v>
      </c>
      <c r="C124" s="52" t="s">
        <v>147</v>
      </c>
      <c r="D124" s="28"/>
      <c r="E124" s="28"/>
      <c r="F124" s="29"/>
      <c r="G124" s="3"/>
      <c r="H124" s="3"/>
      <c r="I124" s="46" t="s">
        <v>478</v>
      </c>
      <c r="J124" s="54">
        <f>STDEV(J115:J122)</f>
        <v>0.2076542072479465</v>
      </c>
    </row>
    <row r="125" spans="1:10">
      <c r="A125" s="78" t="str">
        <f>Data!A123</f>
        <v>1'</v>
      </c>
      <c r="B125" s="78">
        <f>Data!B123</f>
        <v>88.9</v>
      </c>
      <c r="C125" s="78">
        <f>Data!C123</f>
        <v>5.8419999999999996</v>
      </c>
      <c r="D125" s="78">
        <f>Data!D123</f>
        <v>406</v>
      </c>
      <c r="E125" s="78">
        <f>Data!E123</f>
        <v>217</v>
      </c>
      <c r="F125" s="78">
        <f>Data!F123</f>
        <v>41.5</v>
      </c>
      <c r="G125" s="3">
        <f>Data!H123</f>
        <v>1727</v>
      </c>
      <c r="H125" s="3">
        <f>Data!M123</f>
        <v>614.70000000000005</v>
      </c>
      <c r="I125" s="46">
        <f>Data!R123</f>
        <v>611.02271308767229</v>
      </c>
      <c r="J125" s="49">
        <f>Data!S123</f>
        <v>1.0060182491314364</v>
      </c>
    </row>
    <row r="126" spans="1:10">
      <c r="A126" s="78" t="str">
        <f>Data!A124</f>
        <v>2'</v>
      </c>
      <c r="B126" s="78">
        <f>Data!B124</f>
        <v>88.9</v>
      </c>
      <c r="C126" s="78">
        <f>Data!C124</f>
        <v>5.8419999999999996</v>
      </c>
      <c r="D126" s="78">
        <f>Data!D124</f>
        <v>406</v>
      </c>
      <c r="E126" s="78">
        <f>Data!E124</f>
        <v>217</v>
      </c>
      <c r="F126" s="78">
        <f>Data!F124</f>
        <v>41.5</v>
      </c>
      <c r="G126" s="3">
        <f>Data!H124</f>
        <v>1422</v>
      </c>
      <c r="H126" s="3">
        <f>Data!M124</f>
        <v>711.7</v>
      </c>
      <c r="I126" s="46">
        <f>Data!R124</f>
        <v>682.02756756841518</v>
      </c>
      <c r="J126" s="49">
        <f>Data!S124</f>
        <v>1.0435062068493417</v>
      </c>
    </row>
    <row r="127" spans="1:10">
      <c r="A127" s="78" t="str">
        <f>Data!A125</f>
        <v>3'</v>
      </c>
      <c r="B127" s="78">
        <f>Data!B125</f>
        <v>88.9</v>
      </c>
      <c r="C127" s="78">
        <f>Data!C125</f>
        <v>5.8419999999999996</v>
      </c>
      <c r="D127" s="78">
        <f>Data!D125</f>
        <v>406</v>
      </c>
      <c r="E127" s="78">
        <f>Data!E125</f>
        <v>217</v>
      </c>
      <c r="F127" s="78">
        <f>Data!F125</f>
        <v>41.5</v>
      </c>
      <c r="G127" s="3">
        <f>Data!H125</f>
        <v>1118</v>
      </c>
      <c r="H127" s="3">
        <f>Data!M125</f>
        <v>715.2</v>
      </c>
      <c r="I127" s="46">
        <f>Data!R125</f>
        <v>734.10186258433794</v>
      </c>
      <c r="J127" s="49">
        <f>Data!S125</f>
        <v>0.97425171689689549</v>
      </c>
    </row>
    <row r="128" spans="1:10">
      <c r="A128" s="78" t="str">
        <f>Data!A126</f>
        <v>4'</v>
      </c>
      <c r="B128" s="78">
        <f>Data!B126</f>
        <v>88.9</v>
      </c>
      <c r="C128" s="78">
        <f>Data!C126</f>
        <v>5.8419999999999996</v>
      </c>
      <c r="D128" s="78">
        <f>Data!D126</f>
        <v>406</v>
      </c>
      <c r="E128" s="78">
        <f>Data!E126</f>
        <v>217</v>
      </c>
      <c r="F128" s="78">
        <f>Data!F126</f>
        <v>41.5</v>
      </c>
      <c r="G128" s="3">
        <f>Data!H126</f>
        <v>813</v>
      </c>
      <c r="H128" s="3">
        <f>Data!M126</f>
        <v>918.5</v>
      </c>
      <c r="I128" s="46">
        <f>Data!R126</f>
        <v>766.30640577176007</v>
      </c>
      <c r="J128" s="49">
        <f>Data!S126</f>
        <v>1.1986067101644065</v>
      </c>
    </row>
    <row r="129" spans="1:10">
      <c r="A129" s="78" t="str">
        <f>Data!A127</f>
        <v>5'</v>
      </c>
      <c r="B129" s="78">
        <f>Data!B127</f>
        <v>88.9</v>
      </c>
      <c r="C129" s="78">
        <f>Data!C127</f>
        <v>5.8419999999999996</v>
      </c>
      <c r="D129" s="78">
        <f>Data!D127</f>
        <v>406</v>
      </c>
      <c r="E129" s="78">
        <f>Data!E127</f>
        <v>217</v>
      </c>
      <c r="F129" s="78">
        <f>Data!F127</f>
        <v>41.5</v>
      </c>
      <c r="G129" s="3">
        <f>Data!H127</f>
        <v>508</v>
      </c>
      <c r="H129" s="3">
        <f>Data!M127</f>
        <v>991.9</v>
      </c>
      <c r="I129" s="46">
        <f>Data!R127</f>
        <v>885.49771789385511</v>
      </c>
      <c r="J129" s="49">
        <f>Data!S127</f>
        <v>1.1201609896400651</v>
      </c>
    </row>
    <row r="130" spans="1:10">
      <c r="A130" s="78" t="str">
        <f>Data!A128</f>
        <v>6'</v>
      </c>
      <c r="B130" s="78">
        <f>Data!B128</f>
        <v>88.9</v>
      </c>
      <c r="C130" s="78">
        <f>Data!C128</f>
        <v>5.8419999999999996</v>
      </c>
      <c r="D130" s="78">
        <f>Data!D128</f>
        <v>406</v>
      </c>
      <c r="E130" s="78">
        <f>Data!E128</f>
        <v>217</v>
      </c>
      <c r="F130" s="78">
        <f>Data!F128</f>
        <v>41.5</v>
      </c>
      <c r="G130" s="3">
        <f>Data!H128</f>
        <v>508</v>
      </c>
      <c r="H130" s="3">
        <f>Data!M128</f>
        <v>889.6</v>
      </c>
      <c r="I130" s="46">
        <f>Data!R128</f>
        <v>885.49771789385511</v>
      </c>
      <c r="J130" s="49">
        <f>Data!S128</f>
        <v>1.0046327415906866</v>
      </c>
    </row>
    <row r="131" spans="1:10">
      <c r="A131" s="78" t="str">
        <f>Data!A129</f>
        <v>7'</v>
      </c>
      <c r="B131" s="78">
        <f>Data!B129</f>
        <v>82.55</v>
      </c>
      <c r="C131" s="78">
        <f>Data!C129</f>
        <v>1.397</v>
      </c>
      <c r="D131" s="78">
        <f>Data!D129</f>
        <v>490</v>
      </c>
      <c r="E131" s="78">
        <f>Data!E129</f>
        <v>217</v>
      </c>
      <c r="F131" s="78">
        <f>Data!F129</f>
        <v>41.5</v>
      </c>
      <c r="G131" s="3">
        <f>Data!H129</f>
        <v>1727</v>
      </c>
      <c r="H131" s="3">
        <f>Data!M129</f>
        <v>224.6</v>
      </c>
      <c r="I131" s="46">
        <f>Data!R129</f>
        <v>240.24825990477945</v>
      </c>
      <c r="J131" s="49">
        <f>Data!S129</f>
        <v>0.93486629243024899</v>
      </c>
    </row>
    <row r="132" spans="1:10">
      <c r="A132" s="78" t="str">
        <f>Data!A130</f>
        <v>8'</v>
      </c>
      <c r="B132" s="78">
        <f>Data!B130</f>
        <v>82.55</v>
      </c>
      <c r="C132" s="78">
        <f>Data!C130</f>
        <v>1.397</v>
      </c>
      <c r="D132" s="78">
        <f>Data!D130</f>
        <v>490</v>
      </c>
      <c r="E132" s="78">
        <f>Data!E130</f>
        <v>217</v>
      </c>
      <c r="F132" s="78">
        <f>Data!F130</f>
        <v>41.5</v>
      </c>
      <c r="G132" s="3">
        <f>Data!H130</f>
        <v>1422</v>
      </c>
      <c r="H132" s="3">
        <f>Data!M130</f>
        <v>294.5</v>
      </c>
      <c r="I132" s="46">
        <f>Data!R130</f>
        <v>288.5755000046388</v>
      </c>
      <c r="J132" s="49">
        <f>Data!S130</f>
        <v>1.0205301558700097</v>
      </c>
    </row>
    <row r="133" spans="1:10">
      <c r="A133" s="78" t="str">
        <f>Data!A131</f>
        <v>9'</v>
      </c>
      <c r="B133" s="78">
        <f>Data!B131</f>
        <v>82.55</v>
      </c>
      <c r="C133" s="78">
        <f>Data!C131</f>
        <v>1.397</v>
      </c>
      <c r="D133" s="78">
        <f>Data!D131</f>
        <v>490</v>
      </c>
      <c r="E133" s="78">
        <f>Data!E131</f>
        <v>217</v>
      </c>
      <c r="F133" s="78">
        <f>Data!F131</f>
        <v>41.5</v>
      </c>
      <c r="G133" s="3">
        <f>Data!H131</f>
        <v>1118</v>
      </c>
      <c r="H133" s="3">
        <f>Data!M131</f>
        <v>355.8</v>
      </c>
      <c r="I133" s="46">
        <f>Data!R131</f>
        <v>327.03466225216852</v>
      </c>
      <c r="J133" s="49">
        <f>Data!S131</f>
        <v>1.0879580701009952</v>
      </c>
    </row>
    <row r="134" spans="1:10">
      <c r="A134" s="78" t="str">
        <f>Data!A132</f>
        <v>10'</v>
      </c>
      <c r="B134" s="78">
        <f>Data!B132</f>
        <v>82.55</v>
      </c>
      <c r="C134" s="78">
        <f>Data!C132</f>
        <v>1.397</v>
      </c>
      <c r="D134" s="78">
        <f>Data!D132</f>
        <v>490</v>
      </c>
      <c r="E134" s="78">
        <f>Data!E132</f>
        <v>217</v>
      </c>
      <c r="F134" s="78">
        <f>Data!F132</f>
        <v>41.5</v>
      </c>
      <c r="G134" s="3">
        <f>Data!H132</f>
        <v>813</v>
      </c>
      <c r="H134" s="3">
        <f>Data!M132</f>
        <v>400.3</v>
      </c>
      <c r="I134" s="46">
        <f>Data!R132</f>
        <v>353.01404929849957</v>
      </c>
      <c r="J134" s="49">
        <f>Data!S132</f>
        <v>1.133949203425376</v>
      </c>
    </row>
    <row r="135" spans="1:10">
      <c r="A135" s="78" t="str">
        <f>Data!A133</f>
        <v>11'</v>
      </c>
      <c r="B135" s="78">
        <f>Data!B133</f>
        <v>82.55</v>
      </c>
      <c r="C135" s="78">
        <f>Data!C133</f>
        <v>1.397</v>
      </c>
      <c r="D135" s="78">
        <f>Data!D133</f>
        <v>490</v>
      </c>
      <c r="E135" s="78">
        <f>Data!E133</f>
        <v>217</v>
      </c>
      <c r="F135" s="78">
        <f>Data!F133</f>
        <v>41.5</v>
      </c>
      <c r="G135" s="3">
        <f>Data!H133</f>
        <v>508</v>
      </c>
      <c r="H135" s="3">
        <f>Data!M133</f>
        <v>489.3</v>
      </c>
      <c r="I135" s="46">
        <f>Data!R133</f>
        <v>388.8127100968166</v>
      </c>
      <c r="J135" s="49">
        <f>Data!S133</f>
        <v>1.258446514976739</v>
      </c>
    </row>
    <row r="136" spans="1:10">
      <c r="A136" s="78"/>
      <c r="B136" s="3"/>
      <c r="C136" s="14"/>
      <c r="D136" s="28"/>
      <c r="E136" s="28"/>
      <c r="F136" s="29"/>
      <c r="G136" s="3"/>
      <c r="H136" s="3"/>
      <c r="I136" s="34" t="s">
        <v>485</v>
      </c>
      <c r="J136" s="42">
        <f>AVERAGE(J125:J135)</f>
        <v>1.0711751682796546</v>
      </c>
    </row>
    <row r="137" spans="1:10">
      <c r="A137" s="78"/>
      <c r="B137" s="3"/>
      <c r="C137" s="14"/>
      <c r="D137" s="28"/>
      <c r="E137" s="28"/>
      <c r="F137" s="29"/>
      <c r="G137" s="3"/>
      <c r="H137" s="3"/>
      <c r="I137" s="46" t="s">
        <v>478</v>
      </c>
      <c r="J137" s="54">
        <f>STDEV(J125:J135)</f>
        <v>9.8949120042405636E-2</v>
      </c>
    </row>
    <row r="138" spans="1:10">
      <c r="A138" s="73" t="s">
        <v>486</v>
      </c>
      <c r="B138" s="73">
        <v>2000</v>
      </c>
      <c r="C138" s="52" t="s">
        <v>163</v>
      </c>
      <c r="D138" s="40"/>
      <c r="E138" s="28"/>
      <c r="F138" s="29"/>
      <c r="G138" s="3"/>
      <c r="H138" s="3"/>
      <c r="I138" s="16"/>
      <c r="J138" s="18"/>
    </row>
    <row r="139" spans="1:10">
      <c r="A139" s="78" t="str">
        <f>Data!A136</f>
        <v>SC154-1</v>
      </c>
      <c r="B139" s="3">
        <f>Data!B136</f>
        <v>108</v>
      </c>
      <c r="C139" s="14">
        <f>Data!C136</f>
        <v>4.5</v>
      </c>
      <c r="D139" s="28">
        <f>Data!D136</f>
        <v>348.1</v>
      </c>
      <c r="E139" s="28">
        <f>Data!E136</f>
        <v>200</v>
      </c>
      <c r="F139" s="29">
        <f>Data!F136</f>
        <v>25.4</v>
      </c>
      <c r="G139" s="3">
        <f>Data!H136</f>
        <v>4158</v>
      </c>
      <c r="H139" s="3">
        <f>Data!M136</f>
        <v>342</v>
      </c>
      <c r="I139" s="16">
        <f>Data!R136</f>
        <v>234.26267607998588</v>
      </c>
      <c r="J139" s="18">
        <f>Data!S136</f>
        <v>1.4598996550488847</v>
      </c>
    </row>
    <row r="140" spans="1:10">
      <c r="A140" s="78" t="str">
        <f>Data!A137</f>
        <v>SC154-2</v>
      </c>
      <c r="B140" s="3">
        <f>Data!B137</f>
        <v>108</v>
      </c>
      <c r="C140" s="14">
        <f>Data!C137</f>
        <v>4.5</v>
      </c>
      <c r="D140" s="28">
        <f>Data!D137</f>
        <v>348.1</v>
      </c>
      <c r="E140" s="28">
        <f>Data!E137</f>
        <v>200</v>
      </c>
      <c r="F140" s="29">
        <f>Data!F137</f>
        <v>25.4</v>
      </c>
      <c r="G140" s="3">
        <f>Data!H137</f>
        <v>4158</v>
      </c>
      <c r="H140" s="3">
        <f>Data!M137</f>
        <v>292</v>
      </c>
      <c r="I140" s="16">
        <f>Data!R137</f>
        <v>234.26267607998588</v>
      </c>
      <c r="J140" s="18">
        <f>Data!S137</f>
        <v>1.2464640329657144</v>
      </c>
    </row>
    <row r="141" spans="1:10">
      <c r="A141" s="78" t="str">
        <f>Data!A138</f>
        <v>SC154-3</v>
      </c>
      <c r="B141" s="3">
        <f>Data!B138</f>
        <v>108</v>
      </c>
      <c r="C141" s="14">
        <f>Data!C138</f>
        <v>4.5</v>
      </c>
      <c r="D141" s="28">
        <f>Data!D138</f>
        <v>348.1</v>
      </c>
      <c r="E141" s="28">
        <f>Data!E138</f>
        <v>200</v>
      </c>
      <c r="F141" s="29">
        <f>Data!F138</f>
        <v>37.4</v>
      </c>
      <c r="G141" s="3">
        <f>Data!H138</f>
        <v>4158</v>
      </c>
      <c r="H141" s="3">
        <f>Data!M138</f>
        <v>298</v>
      </c>
      <c r="I141" s="16">
        <f>Data!R138</f>
        <v>241.41731891954709</v>
      </c>
      <c r="J141" s="18">
        <f>Data!S138</f>
        <v>1.2343770585046934</v>
      </c>
    </row>
    <row r="142" spans="1:10">
      <c r="A142" s="78" t="str">
        <f>Data!A139</f>
        <v>SC154-4</v>
      </c>
      <c r="B142" s="3">
        <f>Data!B139</f>
        <v>108</v>
      </c>
      <c r="C142" s="14">
        <f>Data!C139</f>
        <v>4.5</v>
      </c>
      <c r="D142" s="28">
        <f>Data!D139</f>
        <v>348.1</v>
      </c>
      <c r="E142" s="28">
        <f>Data!E139</f>
        <v>200</v>
      </c>
      <c r="F142" s="29">
        <f>Data!F139</f>
        <v>37.4</v>
      </c>
      <c r="G142" s="3">
        <f>Data!H139</f>
        <v>4158</v>
      </c>
      <c r="H142" s="3">
        <f>Data!M139</f>
        <v>280</v>
      </c>
      <c r="I142" s="16">
        <f>Data!R139</f>
        <v>241.41731891954709</v>
      </c>
      <c r="J142" s="18">
        <f>Data!S139</f>
        <v>1.1598173704070944</v>
      </c>
    </row>
    <row r="143" spans="1:10">
      <c r="A143" s="78" t="str">
        <f>Data!A140</f>
        <v>SC149-1</v>
      </c>
      <c r="B143" s="3">
        <f>Data!B140</f>
        <v>108</v>
      </c>
      <c r="C143" s="14">
        <f>Data!C140</f>
        <v>4.5</v>
      </c>
      <c r="D143" s="28">
        <f>Data!D140</f>
        <v>348.1</v>
      </c>
      <c r="E143" s="28">
        <f>Data!E140</f>
        <v>200</v>
      </c>
      <c r="F143" s="29">
        <f>Data!F140</f>
        <v>37.4</v>
      </c>
      <c r="G143" s="3">
        <f>Data!H140</f>
        <v>4023</v>
      </c>
      <c r="H143" s="3">
        <f>Data!M140</f>
        <v>318</v>
      </c>
      <c r="I143" s="16">
        <f>Data!R140</f>
        <v>255.92805527812635</v>
      </c>
      <c r="J143" s="18">
        <f>Data!S140</f>
        <v>1.2425366951443357</v>
      </c>
    </row>
    <row r="144" spans="1:10">
      <c r="A144" s="78" t="str">
        <f>Data!A141</f>
        <v>SC149-2</v>
      </c>
      <c r="B144" s="3">
        <f>Data!B141</f>
        <v>108</v>
      </c>
      <c r="C144" s="14">
        <f>Data!C141</f>
        <v>4.5</v>
      </c>
      <c r="D144" s="28">
        <f>Data!D141</f>
        <v>348.1</v>
      </c>
      <c r="E144" s="28">
        <f>Data!E141</f>
        <v>200</v>
      </c>
      <c r="F144" s="29">
        <f>Data!F141</f>
        <v>37.4</v>
      </c>
      <c r="G144" s="3">
        <f>Data!H141</f>
        <v>4023</v>
      </c>
      <c r="H144" s="3">
        <f>Data!M141</f>
        <v>320</v>
      </c>
      <c r="I144" s="16">
        <f>Data!R141</f>
        <v>255.92805527812635</v>
      </c>
      <c r="J144" s="18">
        <f>Data!S141</f>
        <v>1.2503513913402122</v>
      </c>
    </row>
    <row r="145" spans="1:14">
      <c r="A145" s="78" t="str">
        <f>Data!A142</f>
        <v>SC141-1</v>
      </c>
      <c r="B145" s="3">
        <f>Data!B142</f>
        <v>108</v>
      </c>
      <c r="C145" s="14">
        <f>Data!C142</f>
        <v>4.5</v>
      </c>
      <c r="D145" s="28">
        <f>Data!D142</f>
        <v>348.1</v>
      </c>
      <c r="E145" s="28">
        <f>Data!E142</f>
        <v>200</v>
      </c>
      <c r="F145" s="29">
        <f>Data!F142</f>
        <v>25.4</v>
      </c>
      <c r="G145" s="3">
        <f>Data!H142</f>
        <v>3807</v>
      </c>
      <c r="H145" s="3">
        <f>Data!M142</f>
        <v>350</v>
      </c>
      <c r="I145" s="16">
        <f>Data!R142</f>
        <v>272.52970632111061</v>
      </c>
      <c r="J145" s="18">
        <f>Data!S142</f>
        <v>1.2842636669765801</v>
      </c>
    </row>
    <row r="146" spans="1:14">
      <c r="A146" s="78" t="str">
        <f>Data!A143</f>
        <v>SC141-2</v>
      </c>
      <c r="B146" s="3">
        <f>Data!B143</f>
        <v>108</v>
      </c>
      <c r="C146" s="14">
        <f>Data!C143</f>
        <v>4.5</v>
      </c>
      <c r="D146" s="28">
        <f>Data!D143</f>
        <v>348.1</v>
      </c>
      <c r="E146" s="28">
        <f>Data!E143</f>
        <v>200</v>
      </c>
      <c r="F146" s="29">
        <f>Data!F143</f>
        <v>25.4</v>
      </c>
      <c r="G146" s="3">
        <f>Data!H143</f>
        <v>3807</v>
      </c>
      <c r="H146" s="3">
        <f>Data!M143</f>
        <v>370</v>
      </c>
      <c r="I146" s="16">
        <f>Data!R143</f>
        <v>272.52970632111061</v>
      </c>
      <c r="J146" s="18">
        <f>Data!S143</f>
        <v>1.3576501622323849</v>
      </c>
    </row>
    <row r="147" spans="1:14">
      <c r="A147" s="78" t="str">
        <f>Data!A144</f>
        <v>SC130-1</v>
      </c>
      <c r="B147" s="3">
        <f>Data!B144</f>
        <v>108</v>
      </c>
      <c r="C147" s="14">
        <f>Data!C144</f>
        <v>4.5</v>
      </c>
      <c r="D147" s="28">
        <f>Data!D144</f>
        <v>348.1</v>
      </c>
      <c r="E147" s="28">
        <f>Data!E144</f>
        <v>200</v>
      </c>
      <c r="F147" s="29">
        <f>Data!F144</f>
        <v>25.4</v>
      </c>
      <c r="G147" s="3">
        <f>Data!H144</f>
        <v>3510</v>
      </c>
      <c r="H147" s="3">
        <f>Data!M144</f>
        <v>400</v>
      </c>
      <c r="I147" s="16">
        <f>Data!R144</f>
        <v>311.41337750217843</v>
      </c>
      <c r="J147" s="18">
        <f>Data!S144</f>
        <v>1.2844663360590598</v>
      </c>
      <c r="L147" s="37"/>
      <c r="M147" s="37"/>
      <c r="N147" s="24"/>
    </row>
    <row r="148" spans="1:14">
      <c r="A148" s="78" t="str">
        <f>Data!A145</f>
        <v>SC130-2</v>
      </c>
      <c r="B148" s="3">
        <f>Data!B145</f>
        <v>108</v>
      </c>
      <c r="C148" s="14">
        <f>Data!C145</f>
        <v>4.5</v>
      </c>
      <c r="D148" s="28">
        <f>Data!D145</f>
        <v>348.1</v>
      </c>
      <c r="E148" s="28">
        <f>Data!E145</f>
        <v>200</v>
      </c>
      <c r="F148" s="29">
        <f>Data!F145</f>
        <v>25.4</v>
      </c>
      <c r="G148" s="3">
        <f>Data!H145</f>
        <v>3510</v>
      </c>
      <c r="H148" s="3">
        <f>Data!M145</f>
        <v>390</v>
      </c>
      <c r="I148" s="16">
        <f>Data!R145</f>
        <v>311.41337750217843</v>
      </c>
      <c r="J148" s="18">
        <f>Data!S145</f>
        <v>1.2523546776575833</v>
      </c>
      <c r="N148" s="24"/>
    </row>
    <row r="149" spans="1:14">
      <c r="A149" s="78" t="str">
        <f>Data!A146</f>
        <v>SC130-3</v>
      </c>
      <c r="B149" s="3">
        <f>Data!B146</f>
        <v>108</v>
      </c>
      <c r="C149" s="14">
        <f>Data!C146</f>
        <v>4.5</v>
      </c>
      <c r="D149" s="28">
        <f>Data!D146</f>
        <v>348.1</v>
      </c>
      <c r="E149" s="28">
        <f>Data!E146</f>
        <v>200</v>
      </c>
      <c r="F149" s="29">
        <f>Data!F146</f>
        <v>37.4</v>
      </c>
      <c r="G149" s="3">
        <f>Data!H146</f>
        <v>3510</v>
      </c>
      <c r="H149" s="3">
        <f>Data!M146</f>
        <v>440</v>
      </c>
      <c r="I149" s="16">
        <f>Data!R146</f>
        <v>323.21504020697398</v>
      </c>
      <c r="J149" s="18">
        <f>Data!S146</f>
        <v>1.361322789057841</v>
      </c>
    </row>
    <row r="150" spans="1:14">
      <c r="A150" s="25" t="s">
        <v>487</v>
      </c>
      <c r="B150" s="25">
        <v>1994</v>
      </c>
      <c r="C150" s="77" t="s">
        <v>178</v>
      </c>
      <c r="I150" s="36" t="s">
        <v>488</v>
      </c>
      <c r="J150" s="42">
        <f>AVERAGE(J139:J149)</f>
        <v>1.2848639850358532</v>
      </c>
    </row>
    <row r="151" spans="1:14">
      <c r="A151" s="78" t="str">
        <f>Data!A148</f>
        <v>U = unbond</v>
      </c>
      <c r="B151" s="3" t="str">
        <f>Data!B148</f>
        <v>ed loaded</v>
      </c>
      <c r="C151" s="14" t="str">
        <f>Data!C148</f>
        <v>d on con</v>
      </c>
      <c r="D151" s="28" t="str">
        <f>Data!D148</f>
        <v>crete</v>
      </c>
      <c r="E151" s="28"/>
      <c r="F151" s="29"/>
      <c r="G151" s="3"/>
      <c r="H151" s="3"/>
      <c r="I151" s="16" t="s">
        <v>478</v>
      </c>
      <c r="J151" s="47">
        <f>STDEV(J139:J149)</f>
        <v>8.0920637754401267E-2</v>
      </c>
    </row>
    <row r="152" spans="1:14">
      <c r="A152" s="78" t="str">
        <f>Data!A149</f>
        <v>U 60-16</v>
      </c>
      <c r="B152" s="3">
        <f>Data!B149</f>
        <v>114</v>
      </c>
      <c r="C152" s="14">
        <f>Data!C149</f>
        <v>1.96</v>
      </c>
      <c r="D152" s="28">
        <f>Data!D149</f>
        <v>266</v>
      </c>
      <c r="E152" s="28">
        <f>Data!E149</f>
        <v>184</v>
      </c>
      <c r="F152" s="29">
        <f>Data!F149</f>
        <v>37</v>
      </c>
      <c r="G152" s="3">
        <f>Data!H149</f>
        <v>850</v>
      </c>
      <c r="H152" s="3">
        <f>Data!M149</f>
        <v>588</v>
      </c>
      <c r="I152" s="16">
        <f>Data!R149</f>
        <v>522.03185243047551</v>
      </c>
      <c r="J152" s="18">
        <f>Data!S149</f>
        <v>1.1263680506512965</v>
      </c>
    </row>
    <row r="153" spans="1:14">
      <c r="A153" s="78" t="str">
        <f>Data!A150</f>
        <v>U 60-35</v>
      </c>
      <c r="B153" s="3">
        <f>Data!B150</f>
        <v>114</v>
      </c>
      <c r="C153" s="14">
        <f>Data!C150</f>
        <v>3.3</v>
      </c>
      <c r="D153" s="28">
        <f>Data!D150</f>
        <v>291</v>
      </c>
      <c r="E153" s="28">
        <f>Data!E150</f>
        <v>186</v>
      </c>
      <c r="F153" s="29">
        <f>Data!F150</f>
        <v>37</v>
      </c>
      <c r="G153" s="3">
        <f>Data!H150</f>
        <v>850</v>
      </c>
      <c r="H153" s="3">
        <f>Data!M150</f>
        <v>834</v>
      </c>
      <c r="I153" s="16">
        <f>Data!R150</f>
        <v>663.76533753169747</v>
      </c>
      <c r="J153" s="18">
        <f>Data!S150</f>
        <v>1.2564681414388759</v>
      </c>
    </row>
    <row r="154" spans="1:14">
      <c r="A154" s="78" t="str">
        <f>Data!A151</f>
        <v>U 60-45</v>
      </c>
      <c r="B154" s="3">
        <f>Data!B151</f>
        <v>114</v>
      </c>
      <c r="C154" s="14">
        <f>Data!C151</f>
        <v>4.68</v>
      </c>
      <c r="D154" s="28">
        <f>Data!D151</f>
        <v>332</v>
      </c>
      <c r="E154" s="28">
        <f>Data!E151</f>
        <v>200</v>
      </c>
      <c r="F154" s="29">
        <f>Data!F151</f>
        <v>37</v>
      </c>
      <c r="G154" s="3">
        <f>Data!H151</f>
        <v>850</v>
      </c>
      <c r="H154" s="3">
        <f>Data!M151</f>
        <v>1049</v>
      </c>
      <c r="I154" s="16">
        <f>Data!R151</f>
        <v>854.4800732967575</v>
      </c>
      <c r="J154" s="18">
        <f>Data!S151</f>
        <v>1.2276471187358942</v>
      </c>
    </row>
    <row r="155" spans="1:14">
      <c r="A155" s="78" t="str">
        <f>Data!A152</f>
        <v>U 60-60</v>
      </c>
      <c r="B155" s="3">
        <f>Data!B152</f>
        <v>114</v>
      </c>
      <c r="C155" s="14">
        <f>Data!C152</f>
        <v>6.34</v>
      </c>
      <c r="D155" s="28">
        <f>Data!D152</f>
        <v>486</v>
      </c>
      <c r="E155" s="28">
        <f>Data!E152</f>
        <v>215</v>
      </c>
      <c r="F155" s="29">
        <f>Data!F152</f>
        <v>37</v>
      </c>
      <c r="G155" s="3">
        <f>Data!H152</f>
        <v>850</v>
      </c>
      <c r="H155" s="3">
        <f>Data!M152</f>
        <v>1608</v>
      </c>
      <c r="I155" s="16">
        <f>Data!R152</f>
        <v>1310.1855086620835</v>
      </c>
      <c r="J155" s="18">
        <f>Data!S152</f>
        <v>1.2273071174799013</v>
      </c>
    </row>
    <row r="156" spans="1:14">
      <c r="A156" s="78" t="str">
        <f>Data!A153</f>
        <v>U 100-60</v>
      </c>
      <c r="B156" s="3">
        <f>Data!B153</f>
        <v>114</v>
      </c>
      <c r="C156" s="14">
        <f>Data!C153</f>
        <v>5.91</v>
      </c>
      <c r="D156" s="28">
        <f>Data!D153</f>
        <v>486</v>
      </c>
      <c r="E156" s="28">
        <f>Data!E153</f>
        <v>215</v>
      </c>
      <c r="F156" s="29">
        <f>Data!F153</f>
        <v>25</v>
      </c>
      <c r="G156" s="3">
        <f>Data!H153</f>
        <v>1250</v>
      </c>
      <c r="H156" s="3">
        <f>Data!M153</f>
        <v>1432</v>
      </c>
      <c r="I156" s="16">
        <f>Data!R153</f>
        <v>1085.0105010150776</v>
      </c>
      <c r="J156" s="18">
        <f>Data!S153</f>
        <v>1.3198028946819387</v>
      </c>
    </row>
    <row r="157" spans="1:14">
      <c r="A157" s="78" t="str">
        <f>Data!A154</f>
        <v>U 150-16</v>
      </c>
      <c r="B157" s="3">
        <f>Data!B154</f>
        <v>114</v>
      </c>
      <c r="C157" s="14">
        <f>Data!C154</f>
        <v>1.73</v>
      </c>
      <c r="D157" s="28">
        <f>Data!D154</f>
        <v>266</v>
      </c>
      <c r="E157" s="28">
        <f>Data!E154</f>
        <v>184</v>
      </c>
      <c r="F157" s="29">
        <f>Data!F154</f>
        <v>33</v>
      </c>
      <c r="G157" s="3">
        <f>Data!H154</f>
        <v>1751</v>
      </c>
      <c r="H157" s="3">
        <f>Data!M154</f>
        <v>461</v>
      </c>
      <c r="I157" s="16">
        <f>Data!R154</f>
        <v>395.47709079541215</v>
      </c>
      <c r="J157" s="18">
        <f>Data!S154</f>
        <v>1.1656806695750781</v>
      </c>
    </row>
    <row r="158" spans="1:14">
      <c r="A158" s="78" t="str">
        <f>Data!A155</f>
        <v>U 150-35</v>
      </c>
      <c r="B158" s="3">
        <f>Data!B155</f>
        <v>114</v>
      </c>
      <c r="C158" s="14">
        <f>Data!C155</f>
        <v>3.23</v>
      </c>
      <c r="D158" s="28">
        <f>Data!D155</f>
        <v>290</v>
      </c>
      <c r="E158" s="28">
        <f>Data!E155</f>
        <v>186</v>
      </c>
      <c r="F158" s="29">
        <f>Data!F155</f>
        <v>30</v>
      </c>
      <c r="G158" s="3">
        <f>Data!H155</f>
        <v>1751</v>
      </c>
      <c r="H158" s="3">
        <f>Data!M155</f>
        <v>706</v>
      </c>
      <c r="I158" s="16">
        <f>Data!R155</f>
        <v>512.07405132436645</v>
      </c>
      <c r="J158" s="18">
        <f>Data!S155</f>
        <v>1.3787068455706493</v>
      </c>
    </row>
    <row r="159" spans="1:14">
      <c r="A159" s="78" t="str">
        <f>Data!A156</f>
        <v>U 150-60</v>
      </c>
      <c r="B159" s="3">
        <f>Data!B156</f>
        <v>114</v>
      </c>
      <c r="C159" s="14">
        <f>Data!C156</f>
        <v>5.99</v>
      </c>
      <c r="D159" s="28">
        <f>Data!D156</f>
        <v>486</v>
      </c>
      <c r="E159" s="28">
        <f>Data!E156</f>
        <v>215</v>
      </c>
      <c r="F159" s="29">
        <f>Data!F156</f>
        <v>37</v>
      </c>
      <c r="G159" s="3">
        <f>Data!H156</f>
        <v>1750</v>
      </c>
      <c r="H159" s="3">
        <f>Data!M156</f>
        <v>1177</v>
      </c>
      <c r="I159" s="16">
        <f>Data!R156</f>
        <v>1062.9872467775187</v>
      </c>
      <c r="J159" s="18">
        <f>Data!S156</f>
        <v>1.1072569342370895</v>
      </c>
    </row>
    <row r="160" spans="1:14">
      <c r="A160" s="78" t="str">
        <f>Data!A157</f>
        <v>U 200-16</v>
      </c>
      <c r="B160" s="3">
        <f>Data!B157</f>
        <v>114</v>
      </c>
      <c r="C160" s="14">
        <f>Data!C157</f>
        <v>2.06</v>
      </c>
      <c r="D160" s="28">
        <f>Data!D157</f>
        <v>266</v>
      </c>
      <c r="E160" s="28">
        <f>Data!E157</f>
        <v>184</v>
      </c>
      <c r="F160" s="29">
        <f>Data!F157</f>
        <v>28</v>
      </c>
      <c r="G160" s="3">
        <f>Data!H157</f>
        <v>2250</v>
      </c>
      <c r="H160" s="3">
        <f>Data!M157</f>
        <v>353</v>
      </c>
      <c r="I160" s="16">
        <f>Data!R157</f>
        <v>341.68438563440384</v>
      </c>
      <c r="J160" s="18">
        <f>Data!S157</f>
        <v>1.0331171538453141</v>
      </c>
    </row>
    <row r="161" spans="1:10">
      <c r="A161" s="78" t="str">
        <f>Data!A158</f>
        <v>U 200-35</v>
      </c>
      <c r="B161" s="3">
        <f>Data!B158</f>
        <v>114</v>
      </c>
      <c r="C161" s="14">
        <f>Data!C158</f>
        <v>3.29</v>
      </c>
      <c r="D161" s="28">
        <f>Data!D158</f>
        <v>291</v>
      </c>
      <c r="E161" s="28">
        <f>Data!E158</f>
        <v>186</v>
      </c>
      <c r="F161" s="29">
        <f>Data!F158</f>
        <v>24</v>
      </c>
      <c r="G161" s="3">
        <f>Data!H158</f>
        <v>2250</v>
      </c>
      <c r="H161" s="3">
        <f>Data!M158</f>
        <v>652</v>
      </c>
      <c r="I161" s="16">
        <f>Data!R158</f>
        <v>430.18480662582954</v>
      </c>
      <c r="J161" s="18">
        <f>Data!S158</f>
        <v>1.5156276789828682</v>
      </c>
    </row>
    <row r="162" spans="1:10">
      <c r="A162" s="78" t="str">
        <f>Data!A159</f>
        <v>U 200-60</v>
      </c>
      <c r="B162" s="3">
        <f>Data!B159</f>
        <v>114</v>
      </c>
      <c r="C162" s="14">
        <f>Data!C159</f>
        <v>5.64</v>
      </c>
      <c r="D162" s="28">
        <f>Data!D159</f>
        <v>486</v>
      </c>
      <c r="E162" s="28">
        <f>Data!E159</f>
        <v>215</v>
      </c>
      <c r="F162" s="29">
        <f>Data!F159</f>
        <v>28</v>
      </c>
      <c r="G162" s="3">
        <f>Data!H159</f>
        <v>2250</v>
      </c>
      <c r="H162" s="3">
        <f>Data!M159</f>
        <v>902</v>
      </c>
      <c r="I162" s="16">
        <f>Data!R159</f>
        <v>825.21056947903276</v>
      </c>
      <c r="J162" s="18">
        <f>Data!S159</f>
        <v>1.0930543468068343</v>
      </c>
    </row>
    <row r="163" spans="1:10">
      <c r="A163" s="78" t="str">
        <f>Data!A160</f>
        <v>U 250-16</v>
      </c>
      <c r="B163" s="3">
        <f>Data!B160</f>
        <v>114</v>
      </c>
      <c r="C163" s="14">
        <f>Data!C160</f>
        <v>1.66</v>
      </c>
      <c r="D163" s="28">
        <f>Data!D160</f>
        <v>266</v>
      </c>
      <c r="E163" s="28">
        <f>Data!E160</f>
        <v>184</v>
      </c>
      <c r="F163" s="29">
        <f>Data!F160</f>
        <v>36</v>
      </c>
      <c r="G163" s="3">
        <f>Data!H160</f>
        <v>2750</v>
      </c>
      <c r="H163" s="3">
        <f>Data!M160</f>
        <v>402</v>
      </c>
      <c r="I163" s="16">
        <f>Data!R160</f>
        <v>262.23954115585917</v>
      </c>
      <c r="J163" s="18">
        <f>Data!S160</f>
        <v>1.5329496010713188</v>
      </c>
    </row>
    <row r="164" spans="1:10">
      <c r="A164" s="78" t="str">
        <f>Data!A161</f>
        <v>U 250-35</v>
      </c>
      <c r="B164" s="3">
        <f>Data!B161</f>
        <v>114</v>
      </c>
      <c r="C164" s="14">
        <f>Data!C161</f>
        <v>3.28</v>
      </c>
      <c r="D164" s="28">
        <f>Data!D161</f>
        <v>291</v>
      </c>
      <c r="E164" s="28">
        <f>Data!E161</f>
        <v>186</v>
      </c>
      <c r="F164" s="29">
        <f>Data!F161</f>
        <v>36</v>
      </c>
      <c r="G164" s="3">
        <f>Data!H161</f>
        <v>2750</v>
      </c>
      <c r="H164" s="3">
        <f>Data!M161</f>
        <v>667</v>
      </c>
      <c r="I164" s="16">
        <f>Data!R161</f>
        <v>386.33218513255633</v>
      </c>
      <c r="J164" s="18">
        <f>Data!S161</f>
        <v>1.7264934832471759</v>
      </c>
    </row>
    <row r="165" spans="1:10">
      <c r="A165" s="78" t="str">
        <f>Data!A162</f>
        <v>U 250-45</v>
      </c>
      <c r="B165" s="3">
        <f>Data!B162</f>
        <v>114</v>
      </c>
      <c r="C165" s="14">
        <f>Data!C162</f>
        <v>4.4800000000000004</v>
      </c>
      <c r="D165" s="28">
        <f>Data!D162</f>
        <v>332</v>
      </c>
      <c r="E165" s="28">
        <f>Data!E162</f>
        <v>200</v>
      </c>
      <c r="F165" s="29">
        <f>Data!F162</f>
        <v>31</v>
      </c>
      <c r="G165" s="3">
        <f>Data!H162</f>
        <v>2751</v>
      </c>
      <c r="H165" s="3">
        <f>Data!M162</f>
        <v>726</v>
      </c>
      <c r="I165" s="16">
        <f>Data!R162</f>
        <v>487.3569093126672</v>
      </c>
      <c r="J165" s="18">
        <f>Data!S162</f>
        <v>1.4896680156312909</v>
      </c>
    </row>
    <row r="166" spans="1:10">
      <c r="A166" s="78" t="str">
        <f>Data!A163</f>
        <v>U 250-60</v>
      </c>
      <c r="B166" s="3">
        <f>Data!B163</f>
        <v>114</v>
      </c>
      <c r="C166" s="14">
        <f>Data!C163</f>
        <v>6.21</v>
      </c>
      <c r="D166" s="28">
        <f>Data!D163</f>
        <v>486</v>
      </c>
      <c r="E166" s="28">
        <f>Data!E163</f>
        <v>215</v>
      </c>
      <c r="F166" s="29">
        <f>Data!F163</f>
        <v>33</v>
      </c>
      <c r="G166" s="3">
        <f>Data!H163</f>
        <v>2750</v>
      </c>
      <c r="H166" s="3">
        <f>Data!M163</f>
        <v>941</v>
      </c>
      <c r="I166" s="16">
        <f>Data!R163</f>
        <v>709.60104224845509</v>
      </c>
      <c r="J166" s="18">
        <f>Data!S163</f>
        <v>1.326097263073811</v>
      </c>
    </row>
    <row r="167" spans="1:10">
      <c r="A167" s="78" t="str">
        <f>Data!A164</f>
        <v>B = Bonded</v>
      </c>
      <c r="B167" s="3"/>
      <c r="C167" s="14"/>
      <c r="D167" s="28"/>
      <c r="E167" s="28"/>
      <c r="F167" s="29"/>
      <c r="G167" s="3"/>
      <c r="H167" s="3"/>
      <c r="I167" s="16"/>
      <c r="J167" s="18"/>
    </row>
    <row r="168" spans="1:10">
      <c r="A168" s="78" t="str">
        <f>Data!A165</f>
        <v>B 60-16</v>
      </c>
      <c r="B168" s="3">
        <f>Data!B165</f>
        <v>114</v>
      </c>
      <c r="C168" s="14">
        <f>Data!C165</f>
        <v>1.79</v>
      </c>
      <c r="D168" s="28">
        <f>Data!D165</f>
        <v>266</v>
      </c>
      <c r="E168" s="28">
        <f>Data!E165</f>
        <v>184</v>
      </c>
      <c r="F168" s="29">
        <f>Data!F165</f>
        <v>37</v>
      </c>
      <c r="G168" s="3">
        <f>Data!H165</f>
        <v>850</v>
      </c>
      <c r="H168" s="3">
        <f>Data!M165</f>
        <v>515</v>
      </c>
      <c r="I168" s="16">
        <f>Data!R165</f>
        <v>507.22946154740845</v>
      </c>
      <c r="J168" s="18">
        <f>Data!S165</f>
        <v>1.0153195723862054</v>
      </c>
    </row>
    <row r="169" spans="1:10">
      <c r="A169" s="78" t="str">
        <f>Data!A166</f>
        <v>B 60-35</v>
      </c>
      <c r="B169" s="3">
        <f>Data!B166</f>
        <v>114</v>
      </c>
      <c r="C169" s="14">
        <f>Data!C166</f>
        <v>3.35</v>
      </c>
      <c r="D169" s="28">
        <f>Data!D166</f>
        <v>291</v>
      </c>
      <c r="E169" s="28">
        <f>Data!E166</f>
        <v>186</v>
      </c>
      <c r="F169" s="29">
        <f>Data!F166</f>
        <v>37</v>
      </c>
      <c r="G169" s="3">
        <f>Data!H166</f>
        <v>850</v>
      </c>
      <c r="H169" s="3">
        <f>Data!M166</f>
        <v>785</v>
      </c>
      <c r="I169" s="16">
        <f>Data!R166</f>
        <v>668.39803469584706</v>
      </c>
      <c r="J169" s="18">
        <f>Data!S166</f>
        <v>1.1744498925063602</v>
      </c>
    </row>
    <row r="170" spans="1:10">
      <c r="A170" s="78" t="str">
        <f>Data!A167</f>
        <v>B 60-45</v>
      </c>
      <c r="B170" s="3">
        <f>Data!B167</f>
        <v>114</v>
      </c>
      <c r="C170" s="14">
        <f>Data!C167</f>
        <v>4.4400000000000004</v>
      </c>
      <c r="D170" s="28">
        <f>Data!D167</f>
        <v>332</v>
      </c>
      <c r="E170" s="28">
        <f>Data!E167</f>
        <v>200</v>
      </c>
      <c r="F170" s="29">
        <f>Data!F167</f>
        <v>37</v>
      </c>
      <c r="G170" s="3">
        <f>Data!H167</f>
        <v>850</v>
      </c>
      <c r="H170" s="3">
        <f>Data!M167</f>
        <v>902</v>
      </c>
      <c r="I170" s="16">
        <f>Data!R167</f>
        <v>829.87685988607689</v>
      </c>
      <c r="J170" s="18">
        <f>Data!S167</f>
        <v>1.0869082433794142</v>
      </c>
    </row>
    <row r="171" spans="1:10">
      <c r="A171" s="78" t="str">
        <f>Data!A168</f>
        <v>B 60-60</v>
      </c>
      <c r="B171" s="3">
        <f>Data!B168</f>
        <v>114</v>
      </c>
      <c r="C171" s="14">
        <f>Data!C168</f>
        <v>6</v>
      </c>
      <c r="D171" s="28">
        <f>Data!D168</f>
        <v>486</v>
      </c>
      <c r="E171" s="28">
        <f>Data!E168</f>
        <v>215</v>
      </c>
      <c r="F171" s="29">
        <f>Data!F168</f>
        <v>37</v>
      </c>
      <c r="G171" s="3">
        <f>Data!H168</f>
        <v>850</v>
      </c>
      <c r="H171" s="3">
        <f>Data!M168</f>
        <v>1334</v>
      </c>
      <c r="I171" s="16">
        <f>Data!R168</f>
        <v>1262.814559820564</v>
      </c>
      <c r="J171" s="18">
        <f>Data!S168</f>
        <v>1.0563704620174406</v>
      </c>
    </row>
    <row r="172" spans="1:10">
      <c r="A172" s="78" t="str">
        <f>Data!A169</f>
        <v>B 100-60</v>
      </c>
      <c r="B172" s="3">
        <f>Data!B169</f>
        <v>114</v>
      </c>
      <c r="C172" s="14">
        <f>Data!C169</f>
        <v>5.91</v>
      </c>
      <c r="D172" s="28">
        <f>Data!D169</f>
        <v>486</v>
      </c>
      <c r="E172" s="28">
        <f>Data!E169</f>
        <v>215</v>
      </c>
      <c r="F172" s="29">
        <f>Data!F169</f>
        <v>25</v>
      </c>
      <c r="G172" s="3">
        <f>Data!H169</f>
        <v>1250</v>
      </c>
      <c r="H172" s="3">
        <f>Data!M169</f>
        <v>1177</v>
      </c>
      <c r="I172" s="16">
        <f>Data!R169</f>
        <v>1085.0105010150776</v>
      </c>
      <c r="J172" s="18">
        <f>Data!S169</f>
        <v>1.0847821278216774</v>
      </c>
    </row>
    <row r="173" spans="1:10">
      <c r="A173" s="78" t="str">
        <f>Data!A170</f>
        <v>B 150-16</v>
      </c>
      <c r="B173" s="3">
        <f>Data!B170</f>
        <v>114</v>
      </c>
      <c r="C173" s="14">
        <f>Data!C170</f>
        <v>1.93</v>
      </c>
      <c r="D173" s="28">
        <f>Data!D170</f>
        <v>266</v>
      </c>
      <c r="E173" s="28">
        <f>Data!E170</f>
        <v>184</v>
      </c>
      <c r="F173" s="29">
        <f>Data!F170</f>
        <v>33</v>
      </c>
      <c r="G173" s="3">
        <f>Data!H170</f>
        <v>1750</v>
      </c>
      <c r="H173" s="3">
        <f>Data!M170</f>
        <v>461</v>
      </c>
      <c r="I173" s="16">
        <f>Data!R170</f>
        <v>411.91241800890884</v>
      </c>
      <c r="J173" s="18">
        <f>Data!S170</f>
        <v>1.1191699493508096</v>
      </c>
    </row>
    <row r="174" spans="1:10">
      <c r="A174" s="78" t="str">
        <f>Data!A171</f>
        <v>B 150-35</v>
      </c>
      <c r="B174" s="3">
        <f>Data!B171</f>
        <v>114</v>
      </c>
      <c r="C174" s="14">
        <f>Data!C171</f>
        <v>3.32</v>
      </c>
      <c r="D174" s="28">
        <f>Data!D171</f>
        <v>291</v>
      </c>
      <c r="E174" s="28">
        <f>Data!E171</f>
        <v>186</v>
      </c>
      <c r="F174" s="29">
        <f>Data!F171</f>
        <v>30</v>
      </c>
      <c r="G174" s="3">
        <f>Data!H171</f>
        <v>1750</v>
      </c>
      <c r="H174" s="3">
        <f>Data!M171</f>
        <v>628</v>
      </c>
      <c r="I174" s="16">
        <f>Data!R171</f>
        <v>520.29751384938572</v>
      </c>
      <c r="J174" s="18">
        <f>Data!S171</f>
        <v>1.2070017312859804</v>
      </c>
    </row>
    <row r="175" spans="1:10">
      <c r="A175" s="78" t="str">
        <f>Data!A172</f>
        <v>B 150-60</v>
      </c>
      <c r="B175" s="3">
        <f>Data!B172</f>
        <v>114</v>
      </c>
      <c r="C175" s="14">
        <f>Data!C172</f>
        <v>5.94</v>
      </c>
      <c r="D175" s="28">
        <f>Data!D172</f>
        <v>486</v>
      </c>
      <c r="E175" s="28">
        <f>Data!E172</f>
        <v>215</v>
      </c>
      <c r="F175" s="29">
        <f>Data!F172</f>
        <v>37</v>
      </c>
      <c r="G175" s="3">
        <f>Data!H172</f>
        <v>1750</v>
      </c>
      <c r="H175" s="3">
        <f>Data!M172</f>
        <v>1138</v>
      </c>
      <c r="I175" s="16">
        <f>Data!R172</f>
        <v>1056.9850725278664</v>
      </c>
      <c r="J175" s="18">
        <f>Data!S172</f>
        <v>1.0766471822335011</v>
      </c>
    </row>
    <row r="176" spans="1:10">
      <c r="A176" s="78" t="str">
        <f>Data!A173</f>
        <v>B 200-16</v>
      </c>
      <c r="B176" s="3">
        <f>Data!B173</f>
        <v>114</v>
      </c>
      <c r="C176" s="14">
        <f>Data!C173</f>
        <v>1.78</v>
      </c>
      <c r="D176" s="28">
        <f>Data!D173</f>
        <v>266</v>
      </c>
      <c r="E176" s="28">
        <f>Data!E173</f>
        <v>184</v>
      </c>
      <c r="F176" s="29">
        <f>Data!F173</f>
        <v>28</v>
      </c>
      <c r="G176" s="3">
        <f>Data!H173</f>
        <v>2250</v>
      </c>
      <c r="H176" s="3">
        <f>Data!M173</f>
        <v>373</v>
      </c>
      <c r="I176" s="16">
        <f>Data!R173</f>
        <v>320.05041900117288</v>
      </c>
      <c r="J176" s="18">
        <f>Data!S173</f>
        <v>1.1654413737812763</v>
      </c>
    </row>
    <row r="177" spans="1:10">
      <c r="A177" s="78" t="str">
        <f>Data!A174</f>
        <v>B 200-35</v>
      </c>
      <c r="B177" s="3">
        <f>Data!B174</f>
        <v>114</v>
      </c>
      <c r="C177" s="14">
        <f>Data!C174</f>
        <v>3.31</v>
      </c>
      <c r="D177" s="28">
        <f>Data!D174</f>
        <v>291</v>
      </c>
      <c r="E177" s="28">
        <f>Data!E174</f>
        <v>186</v>
      </c>
      <c r="F177" s="29">
        <f>Data!F174</f>
        <v>24</v>
      </c>
      <c r="G177" s="3">
        <f>Data!H174</f>
        <v>2320</v>
      </c>
      <c r="H177" s="3">
        <f>Data!M174</f>
        <v>535</v>
      </c>
      <c r="I177" s="16">
        <f>Data!R174</f>
        <v>423.09939961958594</v>
      </c>
      <c r="J177" s="18">
        <f>Data!S174</f>
        <v>1.2644782774001224</v>
      </c>
    </row>
    <row r="178" spans="1:10">
      <c r="A178" s="78" t="str">
        <f>Data!A175</f>
        <v>B 200-60</v>
      </c>
      <c r="B178" s="3">
        <f>Data!B175</f>
        <v>114</v>
      </c>
      <c r="C178" s="14">
        <f>Data!C175</f>
        <v>6.14</v>
      </c>
      <c r="D178" s="28">
        <f>Data!D175</f>
        <v>486</v>
      </c>
      <c r="E178" s="28">
        <f>Data!E175</f>
        <v>215</v>
      </c>
      <c r="F178" s="29">
        <f>Data!F175</f>
        <v>28</v>
      </c>
      <c r="G178" s="3">
        <f>Data!H175</f>
        <v>2250</v>
      </c>
      <c r="H178" s="3">
        <f>Data!M175</f>
        <v>1000</v>
      </c>
      <c r="I178" s="16">
        <f>Data!R175</f>
        <v>877.0288122991816</v>
      </c>
      <c r="J178" s="18">
        <f>Data!S175</f>
        <v>1.1402133954737956</v>
      </c>
    </row>
    <row r="179" spans="1:10">
      <c r="A179" s="78" t="str">
        <f>Data!A176</f>
        <v>B 250-16</v>
      </c>
      <c r="B179" s="3">
        <f>Data!B176</f>
        <v>114</v>
      </c>
      <c r="C179" s="14">
        <f>Data!C176</f>
        <v>1.72</v>
      </c>
      <c r="D179" s="28">
        <f>Data!D176</f>
        <v>266</v>
      </c>
      <c r="E179" s="28">
        <f>Data!E176</f>
        <v>184</v>
      </c>
      <c r="F179" s="29">
        <f>Data!F176</f>
        <v>36</v>
      </c>
      <c r="G179" s="3">
        <f>Data!H176</f>
        <v>2750</v>
      </c>
      <c r="H179" s="3">
        <f>Data!M176</f>
        <v>353</v>
      </c>
      <c r="I179" s="16">
        <f>Data!R176</f>
        <v>266.88661939302466</v>
      </c>
      <c r="J179" s="18">
        <f>Data!S176</f>
        <v>1.3226590407672794</v>
      </c>
    </row>
    <row r="180" spans="1:10">
      <c r="A180" s="78" t="str">
        <f>Data!A177</f>
        <v>B 250-35</v>
      </c>
      <c r="B180" s="3">
        <f>Data!B177</f>
        <v>114</v>
      </c>
      <c r="C180" s="14">
        <f>Data!C177</f>
        <v>3.41</v>
      </c>
      <c r="D180" s="28">
        <f>Data!D177</f>
        <v>291</v>
      </c>
      <c r="E180" s="28">
        <f>Data!E177</f>
        <v>186</v>
      </c>
      <c r="F180" s="29">
        <f>Data!F177</f>
        <v>36</v>
      </c>
      <c r="G180" s="3">
        <f>Data!H177</f>
        <v>2750</v>
      </c>
      <c r="H180" s="3">
        <f>Data!M177</f>
        <v>569</v>
      </c>
      <c r="I180" s="16">
        <f>Data!R177</f>
        <v>395.34935663162037</v>
      </c>
      <c r="J180" s="18">
        <f>Data!S177</f>
        <v>1.4392334032054193</v>
      </c>
    </row>
    <row r="181" spans="1:10">
      <c r="A181" s="78" t="str">
        <f>Data!A178</f>
        <v>B 250-45</v>
      </c>
      <c r="B181" s="3">
        <f>Data!B178</f>
        <v>114</v>
      </c>
      <c r="C181" s="14">
        <f>Data!C178</f>
        <v>4.49</v>
      </c>
      <c r="D181" s="28">
        <f>Data!D178</f>
        <v>332</v>
      </c>
      <c r="E181" s="28">
        <f>Data!E178</f>
        <v>200</v>
      </c>
      <c r="F181" s="29">
        <f>Data!F178</f>
        <v>31</v>
      </c>
      <c r="G181" s="3">
        <f>Data!H178</f>
        <v>2750</v>
      </c>
      <c r="H181" s="3">
        <f>Data!M178</f>
        <v>657</v>
      </c>
      <c r="I181" s="16">
        <f>Data!R178</f>
        <v>488.28182135889654</v>
      </c>
      <c r="J181" s="18">
        <f>Data!S178</f>
        <v>1.3455344255322836</v>
      </c>
    </row>
    <row r="182" spans="1:10">
      <c r="A182" s="78" t="str">
        <f>Data!A179</f>
        <v>B 250-60</v>
      </c>
      <c r="B182" s="3">
        <f>Data!B179</f>
        <v>114</v>
      </c>
      <c r="C182" s="14">
        <f>Data!C179</f>
        <v>6.11</v>
      </c>
      <c r="D182" s="28">
        <f>Data!D179</f>
        <v>486</v>
      </c>
      <c r="E182" s="28">
        <f>Data!E179</f>
        <v>215</v>
      </c>
      <c r="F182" s="29">
        <f>Data!F179</f>
        <v>33</v>
      </c>
      <c r="G182" s="3">
        <f>Data!H179</f>
        <v>2750</v>
      </c>
      <c r="H182" s="3">
        <f>Data!M179</f>
        <v>941</v>
      </c>
      <c r="I182" s="16">
        <f>Data!R179</f>
        <v>701.47601738001754</v>
      </c>
      <c r="J182" s="18">
        <f>Data!S179</f>
        <v>1.3414571228173904</v>
      </c>
    </row>
    <row r="183" spans="1:10">
      <c r="A183" s="78" t="str">
        <f>Data!A180</f>
        <v>EB = Bond</v>
      </c>
      <c r="B183" s="3" t="str">
        <f>Data!B180</f>
        <v>loaded</v>
      </c>
      <c r="C183" s="14" t="str">
        <f>Data!C180</f>
        <v>on concr</v>
      </c>
      <c r="D183" s="28" t="str">
        <f>Data!D180</f>
        <v>ete only</v>
      </c>
      <c r="E183" s="28"/>
      <c r="F183" s="29"/>
      <c r="G183" s="3"/>
      <c r="H183" s="3"/>
      <c r="I183" s="16"/>
      <c r="J183" s="18"/>
    </row>
    <row r="184" spans="1:10">
      <c r="A184" s="78" t="str">
        <f>Data!A181</f>
        <v>EB 100-60</v>
      </c>
      <c r="B184" s="3">
        <f>Data!B181</f>
        <v>114</v>
      </c>
      <c r="C184" s="14">
        <f>Data!C181</f>
        <v>5.94</v>
      </c>
      <c r="D184" s="28">
        <f>Data!D181</f>
        <v>486</v>
      </c>
      <c r="E184" s="28">
        <f>Data!E181</f>
        <v>215</v>
      </c>
      <c r="F184" s="29">
        <f>Data!F181</f>
        <v>25</v>
      </c>
      <c r="G184" s="3">
        <f>Data!H181</f>
        <v>1280</v>
      </c>
      <c r="H184" s="3">
        <f>Data!M181</f>
        <v>1285</v>
      </c>
      <c r="I184" s="16">
        <f>Data!R181</f>
        <v>1084.326124708668</v>
      </c>
      <c r="J184" s="18">
        <f>Data!S181</f>
        <v>1.1850678229718463</v>
      </c>
    </row>
    <row r="185" spans="1:10">
      <c r="A185" s="78" t="str">
        <f>Data!A182</f>
        <v>EB 250-16</v>
      </c>
      <c r="B185" s="3">
        <f>Data!B182</f>
        <v>114</v>
      </c>
      <c r="C185" s="14">
        <f>Data!C182</f>
        <v>1.73</v>
      </c>
      <c r="D185" s="28">
        <f>Data!D182</f>
        <v>266</v>
      </c>
      <c r="E185" s="28">
        <f>Data!E182</f>
        <v>184</v>
      </c>
      <c r="F185" s="29">
        <f>Data!F182</f>
        <v>36</v>
      </c>
      <c r="G185" s="3">
        <f>Data!H182</f>
        <v>2750</v>
      </c>
      <c r="H185" s="3">
        <f>Data!M182</f>
        <v>383</v>
      </c>
      <c r="I185" s="16">
        <f>Data!R182</f>
        <v>267.6578445739417</v>
      </c>
      <c r="J185" s="18">
        <f>Data!S182</f>
        <v>1.4309313467335889</v>
      </c>
    </row>
    <row r="186" spans="1:10">
      <c r="A186" s="78" t="str">
        <f>Data!A183</f>
        <v>EB 250-60</v>
      </c>
      <c r="B186" s="3">
        <f>Data!B183</f>
        <v>114</v>
      </c>
      <c r="C186" s="14">
        <f>Data!C183</f>
        <v>5.73</v>
      </c>
      <c r="D186" s="28">
        <f>Data!D183</f>
        <v>486</v>
      </c>
      <c r="E186" s="28">
        <f>Data!E183</f>
        <v>215</v>
      </c>
      <c r="F186" s="29">
        <f>Data!F183</f>
        <v>33</v>
      </c>
      <c r="G186" s="3">
        <f>Data!H183</f>
        <v>2750</v>
      </c>
      <c r="H186" s="3">
        <f>Data!M183</f>
        <v>824</v>
      </c>
      <c r="I186" s="16">
        <f>Data!R183</f>
        <v>670.24937574302044</v>
      </c>
      <c r="J186" s="18">
        <f>Data!S183</f>
        <v>1.2293931629351176</v>
      </c>
    </row>
    <row r="187" spans="1:10">
      <c r="A187" s="78"/>
      <c r="B187" s="3"/>
      <c r="C187" s="14"/>
      <c r="D187" s="28"/>
      <c r="E187" s="28"/>
      <c r="F187" s="29"/>
      <c r="G187" s="3"/>
      <c r="H187" s="3"/>
      <c r="I187" s="39" t="s">
        <v>489</v>
      </c>
      <c r="J187" s="35">
        <f>AVERAGE(J152:J166,J168:J182,J184:J186)</f>
        <v>1.2488273893220863</v>
      </c>
    </row>
    <row r="188" spans="1:10">
      <c r="A188" s="73" t="str">
        <f>Data!A185</f>
        <v>SSRC</v>
      </c>
      <c r="B188" s="3" t="str">
        <f>Data!B185</f>
        <v xml:space="preserve">Task </v>
      </c>
      <c r="C188" s="14" t="str">
        <f>Data!C185</f>
        <v>group 20</v>
      </c>
      <c r="D188" s="40">
        <f>Data!D185</f>
        <v>1979</v>
      </c>
      <c r="E188" s="61" t="s">
        <v>225</v>
      </c>
      <c r="F188" s="29"/>
      <c r="G188" s="3"/>
      <c r="H188" s="3"/>
      <c r="I188" s="16" t="s">
        <v>478</v>
      </c>
      <c r="J188" s="47">
        <f>STDEV(J152:J166,J168:J182,J184:J186)</f>
        <v>0.16717717537755558</v>
      </c>
    </row>
    <row r="189" spans="1:10">
      <c r="A189" s="78" t="str">
        <f>Data!A186</f>
        <v>'1'</v>
      </c>
      <c r="B189" s="3">
        <f>Data!B186</f>
        <v>215.9</v>
      </c>
      <c r="C189" s="14">
        <f>Data!C186</f>
        <v>4.09</v>
      </c>
      <c r="D189" s="28">
        <f>Data!D186</f>
        <v>292</v>
      </c>
      <c r="E189" s="28">
        <f>Data!E186</f>
        <v>200</v>
      </c>
      <c r="F189" s="29">
        <f>Data!F186</f>
        <v>22.9</v>
      </c>
      <c r="G189" s="3">
        <f>Data!H186</f>
        <v>2220</v>
      </c>
      <c r="H189" s="3">
        <f>Data!M186</f>
        <v>1650</v>
      </c>
      <c r="I189" s="16">
        <f>Data!R186</f>
        <v>1491.8048000550464</v>
      </c>
      <c r="J189" s="18">
        <f>Data!S186</f>
        <v>1.1060428280825456</v>
      </c>
    </row>
    <row r="190" spans="1:10">
      <c r="A190" s="78" t="str">
        <f>Data!A187</f>
        <v>'2'</v>
      </c>
      <c r="B190" s="3">
        <f>Data!B187</f>
        <v>215.9</v>
      </c>
      <c r="C190" s="14">
        <f>Data!C187</f>
        <v>4.09</v>
      </c>
      <c r="D190" s="28">
        <f>Data!D187</f>
        <v>292</v>
      </c>
      <c r="E190" s="28">
        <f>Data!E187</f>
        <v>200</v>
      </c>
      <c r="F190" s="29">
        <f>Data!F187</f>
        <v>30</v>
      </c>
      <c r="G190" s="3">
        <f>Data!H187</f>
        <v>2220</v>
      </c>
      <c r="H190" s="3">
        <f>Data!M187</f>
        <v>2264</v>
      </c>
      <c r="I190" s="16">
        <f>Data!R187</f>
        <v>1698.7263499546264</v>
      </c>
      <c r="J190" s="18">
        <f>Data!S187</f>
        <v>1.3327632199621042</v>
      </c>
    </row>
    <row r="191" spans="1:10">
      <c r="A191" s="78" t="str">
        <f>Data!A188</f>
        <v>'3'</v>
      </c>
      <c r="B191" s="3">
        <f>Data!B188</f>
        <v>215.9</v>
      </c>
      <c r="C191" s="14">
        <f>Data!C188</f>
        <v>6</v>
      </c>
      <c r="D191" s="28">
        <f>Data!D188</f>
        <v>392</v>
      </c>
      <c r="E191" s="28">
        <f>Data!E188</f>
        <v>200</v>
      </c>
      <c r="F191" s="29">
        <f>Data!F188</f>
        <v>22.9</v>
      </c>
      <c r="G191" s="3">
        <f>Data!H188</f>
        <v>2220</v>
      </c>
      <c r="H191" s="3">
        <f>Data!M188</f>
        <v>2442</v>
      </c>
      <c r="I191" s="16">
        <f>Data!R188</f>
        <v>2138.2572338128616</v>
      </c>
      <c r="J191" s="18">
        <f>Data!S188</f>
        <v>1.1420515555303492</v>
      </c>
    </row>
    <row r="192" spans="1:10">
      <c r="A192" s="78" t="str">
        <f>Data!A189</f>
        <v>'4'</v>
      </c>
      <c r="B192" s="3">
        <f>Data!B189</f>
        <v>215.9</v>
      </c>
      <c r="C192" s="14">
        <f>Data!C189</f>
        <v>6</v>
      </c>
      <c r="D192" s="28">
        <f>Data!D189</f>
        <v>350</v>
      </c>
      <c r="E192" s="28">
        <f>Data!E189</f>
        <v>200</v>
      </c>
      <c r="F192" s="29">
        <f>Data!F189</f>
        <v>30</v>
      </c>
      <c r="G192" s="3">
        <f>Data!H189</f>
        <v>2220</v>
      </c>
      <c r="H192" s="3">
        <f>Data!M189</f>
        <v>2869</v>
      </c>
      <c r="I192" s="16">
        <f>Data!R189</f>
        <v>2200.2901767482595</v>
      </c>
      <c r="J192" s="18">
        <f>Data!S189</f>
        <v>1.3039189241120941</v>
      </c>
    </row>
    <row r="193" spans="1:10">
      <c r="A193" s="78" t="str">
        <f>Data!A190</f>
        <v>'5'</v>
      </c>
      <c r="B193" s="3">
        <f>Data!B190</f>
        <v>120.9</v>
      </c>
      <c r="C193" s="14">
        <f>Data!C190</f>
        <v>3.76</v>
      </c>
      <c r="D193" s="28">
        <f>Data!D190</f>
        <v>312</v>
      </c>
      <c r="E193" s="28">
        <f>Data!E190</f>
        <v>200</v>
      </c>
      <c r="F193" s="29">
        <f>Data!F190</f>
        <v>21.1</v>
      </c>
      <c r="G193" s="3">
        <f>Data!H190</f>
        <v>1050</v>
      </c>
      <c r="H193" s="3">
        <f>Data!M190</f>
        <v>721</v>
      </c>
      <c r="I193" s="16">
        <f>Data!R190</f>
        <v>645.06267582049315</v>
      </c>
      <c r="J193" s="18">
        <f>Data!S190</f>
        <v>1.1177208464013479</v>
      </c>
    </row>
    <row r="194" spans="1:10">
      <c r="A194" s="78" t="str">
        <f>Data!A191</f>
        <v>'6'</v>
      </c>
      <c r="B194" s="3">
        <f>Data!B191</f>
        <v>120.9</v>
      </c>
      <c r="C194" s="14">
        <f>Data!C191</f>
        <v>3.76</v>
      </c>
      <c r="D194" s="28">
        <f>Data!D191</f>
        <v>312</v>
      </c>
      <c r="E194" s="28">
        <f>Data!E191</f>
        <v>200</v>
      </c>
      <c r="F194" s="29">
        <f>Data!F191</f>
        <v>21.1</v>
      </c>
      <c r="G194" s="3">
        <f>Data!H191</f>
        <v>2310</v>
      </c>
      <c r="H194" s="3">
        <f>Data!M191</f>
        <v>636</v>
      </c>
      <c r="I194" s="16">
        <f>Data!R191</f>
        <v>530.86280218131003</v>
      </c>
      <c r="J194" s="18">
        <f>Data!S191</f>
        <v>1.1980496606405313</v>
      </c>
    </row>
    <row r="195" spans="1:10">
      <c r="A195" s="78" t="str">
        <f>Data!A192</f>
        <v>'7'</v>
      </c>
      <c r="B195" s="3">
        <f>Data!B192</f>
        <v>120.9</v>
      </c>
      <c r="C195" s="14">
        <f>Data!C192</f>
        <v>5.53</v>
      </c>
      <c r="D195" s="28">
        <f>Data!D192</f>
        <v>343</v>
      </c>
      <c r="E195" s="28">
        <f>Data!E192</f>
        <v>200</v>
      </c>
      <c r="F195" s="29">
        <f>Data!F192</f>
        <v>21.1</v>
      </c>
      <c r="G195" s="3">
        <f>Data!H192</f>
        <v>1050</v>
      </c>
      <c r="H195" s="3">
        <f>Data!M192</f>
        <v>1010</v>
      </c>
      <c r="I195" s="16">
        <f>Data!R192</f>
        <v>877.8233488688204</v>
      </c>
      <c r="J195" s="18">
        <f>Data!S192</f>
        <v>1.1505731777373032</v>
      </c>
    </row>
    <row r="196" spans="1:10">
      <c r="A196" s="78" t="str">
        <f>Data!A193</f>
        <v>'8'</v>
      </c>
      <c r="B196" s="3">
        <f>Data!B193</f>
        <v>120.9</v>
      </c>
      <c r="C196" s="14">
        <f>Data!C193</f>
        <v>5.53</v>
      </c>
      <c r="D196" s="28">
        <f>Data!D193</f>
        <v>343</v>
      </c>
      <c r="E196" s="28">
        <f>Data!E193</f>
        <v>200</v>
      </c>
      <c r="F196" s="29">
        <f>Data!F193</f>
        <v>24.2</v>
      </c>
      <c r="G196" s="3">
        <f>Data!H193</f>
        <v>1050</v>
      </c>
      <c r="H196" s="3">
        <f>Data!M193</f>
        <v>1090</v>
      </c>
      <c r="I196" s="16">
        <f>Data!R193</f>
        <v>902.13461473207121</v>
      </c>
      <c r="J196" s="18">
        <f>Data!S193</f>
        <v>1.2082454017394331</v>
      </c>
    </row>
    <row r="197" spans="1:10">
      <c r="A197" s="78" t="str">
        <f>Data!A194</f>
        <v>'9'</v>
      </c>
      <c r="B197" s="3">
        <f>Data!B194</f>
        <v>95</v>
      </c>
      <c r="C197" s="14">
        <f>Data!C194</f>
        <v>3.65</v>
      </c>
      <c r="D197" s="28">
        <f>Data!D194</f>
        <v>350</v>
      </c>
      <c r="E197" s="28">
        <f>Data!E194</f>
        <v>200</v>
      </c>
      <c r="F197" s="29">
        <f>Data!F194</f>
        <v>25</v>
      </c>
      <c r="G197" s="3">
        <f>Data!H194</f>
        <v>1370</v>
      </c>
      <c r="H197" s="3">
        <f>Data!M194</f>
        <v>667</v>
      </c>
      <c r="I197" s="16">
        <f>Data!R194</f>
        <v>460.61087447060777</v>
      </c>
      <c r="J197" s="18">
        <f>Data!S194</f>
        <v>1.4480769711887518</v>
      </c>
    </row>
    <row r="198" spans="1:10">
      <c r="A198" s="78" t="str">
        <f>Data!A195</f>
        <v>'10'</v>
      </c>
      <c r="B198" s="3">
        <f>Data!B195</f>
        <v>95</v>
      </c>
      <c r="C198" s="14">
        <f>Data!C195</f>
        <v>3.65</v>
      </c>
      <c r="D198" s="28">
        <f>Data!D195</f>
        <v>350</v>
      </c>
      <c r="E198" s="28">
        <f>Data!E195</f>
        <v>200</v>
      </c>
      <c r="F198" s="29">
        <f>Data!F195</f>
        <v>25</v>
      </c>
      <c r="G198" s="3">
        <f>Data!H195</f>
        <v>1420</v>
      </c>
      <c r="H198" s="3">
        <f>Data!M195</f>
        <v>583</v>
      </c>
      <c r="I198" s="16">
        <f>Data!R195</f>
        <v>456.20645446633421</v>
      </c>
      <c r="J198" s="18">
        <f>Data!S195</f>
        <v>1.2779301877304381</v>
      </c>
    </row>
    <row r="199" spans="1:10">
      <c r="A199" s="78" t="str">
        <f>Data!A196</f>
        <v>'11'</v>
      </c>
      <c r="B199" s="3">
        <f>Data!B196</f>
        <v>95</v>
      </c>
      <c r="C199" s="14">
        <f>Data!C196</f>
        <v>3.65</v>
      </c>
      <c r="D199" s="28">
        <f>Data!D196</f>
        <v>350</v>
      </c>
      <c r="E199" s="28">
        <f>Data!E196</f>
        <v>200</v>
      </c>
      <c r="F199" s="29">
        <f>Data!F196</f>
        <v>25</v>
      </c>
      <c r="G199" s="3">
        <f>Data!H196</f>
        <v>1980</v>
      </c>
      <c r="H199" s="3">
        <f>Data!M196</f>
        <v>529</v>
      </c>
      <c r="I199" s="16">
        <f>Data!R196</f>
        <v>390.69786701456474</v>
      </c>
      <c r="J199" s="18">
        <f>Data!S196</f>
        <v>1.3539874277846506</v>
      </c>
    </row>
    <row r="200" spans="1:10">
      <c r="A200" s="78"/>
      <c r="B200" s="3"/>
      <c r="C200" s="14"/>
      <c r="D200" s="28"/>
      <c r="E200" s="28"/>
      <c r="F200" s="29"/>
      <c r="G200" s="3"/>
      <c r="H200" s="3"/>
      <c r="I200" s="39" t="s">
        <v>488</v>
      </c>
      <c r="J200" s="35">
        <f>AVERAGE(J189:J199)</f>
        <v>1.2399418364463226</v>
      </c>
    </row>
    <row r="201" spans="1:10">
      <c r="A201" s="73" t="str">
        <f>Data!A198</f>
        <v>Saw H S &amp;</v>
      </c>
      <c r="B201" s="51" t="str">
        <f>Data!B198</f>
        <v>Liew JYR</v>
      </c>
      <c r="C201" s="14" t="str">
        <f>Data!C198</f>
        <v xml:space="preserve"> Typical</v>
      </c>
      <c r="D201" s="40">
        <f>Data!D198</f>
        <v>1999</v>
      </c>
      <c r="E201" s="61"/>
      <c r="F201" s="29"/>
      <c r="G201" s="3"/>
      <c r="H201" s="3"/>
      <c r="I201" s="16" t="s">
        <v>478</v>
      </c>
      <c r="J201" s="47">
        <f>STDEV(J189:J199)</f>
        <v>0.11120900166251223</v>
      </c>
    </row>
    <row r="202" spans="1:10">
      <c r="A202" s="78">
        <f>Data!A199</f>
        <v>0</v>
      </c>
      <c r="B202" s="3">
        <f>Data!B199</f>
        <v>406.4</v>
      </c>
      <c r="C202" s="14">
        <f>Data!C199</f>
        <v>8.8000000000000007</v>
      </c>
      <c r="D202" s="28">
        <f>Data!D199</f>
        <v>355</v>
      </c>
      <c r="E202" s="28">
        <f>Data!E199</f>
        <v>210</v>
      </c>
      <c r="F202" s="29">
        <f>Data!F199</f>
        <v>25</v>
      </c>
      <c r="G202" s="3">
        <f>Data!H199</f>
        <v>10</v>
      </c>
      <c r="H202" s="3"/>
      <c r="I202" s="16">
        <f>Data!R199</f>
        <v>10351.474377282537</v>
      </c>
      <c r="J202" s="18">
        <f>Data!S199</f>
        <v>0</v>
      </c>
    </row>
    <row r="203" spans="1:10">
      <c r="A203" s="78">
        <f>Data!A200</f>
        <v>0</v>
      </c>
      <c r="B203" s="3">
        <f>Data!B200</f>
        <v>406.4</v>
      </c>
      <c r="C203" s="14">
        <f>Data!C200</f>
        <v>8.8000000000000007</v>
      </c>
      <c r="D203" s="28">
        <f>Data!D200</f>
        <v>355</v>
      </c>
      <c r="E203" s="28">
        <f>Data!E200</f>
        <v>210</v>
      </c>
      <c r="F203" s="29">
        <f>Data!F200</f>
        <v>25</v>
      </c>
      <c r="G203" s="3">
        <f>Data!H200</f>
        <v>2032</v>
      </c>
      <c r="H203" s="3"/>
      <c r="I203" s="16">
        <f>Data!R200</f>
        <v>7923.4458956671333</v>
      </c>
      <c r="J203" s="18">
        <f>Data!S200</f>
        <v>0</v>
      </c>
    </row>
    <row r="204" spans="1:10">
      <c r="A204" s="78">
        <f>Data!A201</f>
        <v>0</v>
      </c>
      <c r="B204" s="3">
        <f>Data!B201</f>
        <v>406.4</v>
      </c>
      <c r="C204" s="14">
        <f>Data!C201</f>
        <v>8.8000000000000007</v>
      </c>
      <c r="D204" s="28">
        <f>Data!D201</f>
        <v>355</v>
      </c>
      <c r="E204" s="28">
        <f>Data!E201</f>
        <v>210</v>
      </c>
      <c r="F204" s="29">
        <f>Data!F201</f>
        <v>25</v>
      </c>
      <c r="G204" s="3">
        <f>Data!H201</f>
        <v>4064</v>
      </c>
      <c r="H204" s="3"/>
      <c r="I204" s="16">
        <f>Data!R201</f>
        <v>6490.5917478581732</v>
      </c>
      <c r="J204" s="18">
        <f>Data!S201</f>
        <v>0</v>
      </c>
    </row>
    <row r="205" spans="1:10">
      <c r="A205" s="78">
        <f>Data!A202</f>
        <v>0</v>
      </c>
      <c r="B205" s="3">
        <f>Data!B202</f>
        <v>406.4</v>
      </c>
      <c r="C205" s="14">
        <f>Data!C202</f>
        <v>8.8000000000000007</v>
      </c>
      <c r="D205" s="28">
        <f>Data!D202</f>
        <v>355</v>
      </c>
      <c r="E205" s="28">
        <f>Data!E202</f>
        <v>210</v>
      </c>
      <c r="F205" s="29">
        <f>Data!F202</f>
        <v>25</v>
      </c>
      <c r="G205" s="3">
        <f>Data!H202</f>
        <v>8128</v>
      </c>
      <c r="H205" s="3"/>
      <c r="I205" s="16">
        <f>Data!R202</f>
        <v>5340.8290159060862</v>
      </c>
      <c r="J205" s="18">
        <f>Data!S202</f>
        <v>0</v>
      </c>
    </row>
    <row r="206" spans="1:10">
      <c r="A206" s="78">
        <f>Data!A203</f>
        <v>0</v>
      </c>
      <c r="B206" s="3">
        <f>Data!B203</f>
        <v>406.4</v>
      </c>
      <c r="C206" s="14">
        <f>Data!C203</f>
        <v>8.8000000000000007</v>
      </c>
      <c r="D206" s="28">
        <f>Data!D203</f>
        <v>355</v>
      </c>
      <c r="E206" s="28">
        <f>Data!E203</f>
        <v>210</v>
      </c>
      <c r="F206" s="29">
        <f>Data!F203</f>
        <v>25</v>
      </c>
      <c r="G206" s="3">
        <f>Data!H203</f>
        <v>12192</v>
      </c>
      <c r="H206" s="3"/>
      <c r="I206" s="16">
        <f>Data!R203</f>
        <v>3443.2220394765345</v>
      </c>
      <c r="J206" s="18">
        <f>Data!S203</f>
        <v>0</v>
      </c>
    </row>
    <row r="207" spans="1:10">
      <c r="A207" s="78"/>
      <c r="B207" s="3"/>
      <c r="C207" s="14"/>
      <c r="D207" s="28"/>
      <c r="E207" s="28"/>
      <c r="F207" s="29"/>
      <c r="G207" s="3"/>
      <c r="H207" s="3"/>
      <c r="I207" s="16"/>
      <c r="J207" s="18"/>
    </row>
    <row r="208" spans="1:10">
      <c r="A208" s="73" t="str">
        <f>Data!A205</f>
        <v>Bridge &amp;</v>
      </c>
      <c r="B208" s="51" t="str">
        <f>Data!B205</f>
        <v>O'Shea</v>
      </c>
      <c r="C208" s="40">
        <f>Data!C205</f>
        <v>1997</v>
      </c>
      <c r="D208" s="61" t="s">
        <v>243</v>
      </c>
      <c r="E208" s="28"/>
      <c r="F208" s="29"/>
      <c r="G208" s="3"/>
      <c r="H208" s="3"/>
      <c r="I208" s="16"/>
      <c r="J208" s="18"/>
    </row>
    <row r="209" spans="1:10">
      <c r="A209" s="78" t="str">
        <f>Data!A206</f>
        <v>S30CS50B</v>
      </c>
      <c r="B209" s="3">
        <f>Data!B206</f>
        <v>165</v>
      </c>
      <c r="C209" s="14">
        <f>Data!C206</f>
        <v>2.82</v>
      </c>
      <c r="D209" s="28">
        <f>Data!D206</f>
        <v>363.3</v>
      </c>
      <c r="E209" s="28">
        <f>Data!E206</f>
        <v>200.6</v>
      </c>
      <c r="F209" s="29">
        <f>Data!F206</f>
        <v>48.3</v>
      </c>
      <c r="G209" s="3">
        <f>Data!H206</f>
        <v>580.5</v>
      </c>
      <c r="H209" s="3">
        <f>Data!M206</f>
        <v>1661.6</v>
      </c>
      <c r="I209" s="16">
        <f>Data!R206</f>
        <v>1670.4794687487763</v>
      </c>
      <c r="J209" s="18">
        <f>Data!S206</f>
        <v>0.99468447896852796</v>
      </c>
    </row>
    <row r="210" spans="1:10">
      <c r="A210" s="78" t="str">
        <f>Data!A207</f>
        <v>S20CS50A</v>
      </c>
      <c r="B210" s="3">
        <f>Data!B207</f>
        <v>190</v>
      </c>
      <c r="C210" s="14">
        <f>Data!C207</f>
        <v>1.94</v>
      </c>
      <c r="D210" s="28">
        <f>Data!D207</f>
        <v>256.39999999999998</v>
      </c>
      <c r="E210" s="28">
        <f>Data!E207</f>
        <v>204.7</v>
      </c>
      <c r="F210" s="29">
        <f>Data!F207</f>
        <v>41</v>
      </c>
      <c r="G210" s="3">
        <f>Data!H207</f>
        <v>663.5</v>
      </c>
      <c r="H210" s="3">
        <f>Data!M207</f>
        <v>1678.2</v>
      </c>
      <c r="I210" s="16">
        <f>Data!R207</f>
        <v>1524.1516265432444</v>
      </c>
      <c r="J210" s="18">
        <f>Data!S207</f>
        <v>1.1010715540199469</v>
      </c>
    </row>
    <row r="211" spans="1:10">
      <c r="A211" s="78" t="str">
        <f>Data!A208</f>
        <v>S16CS50B</v>
      </c>
      <c r="B211" s="3">
        <f>Data!B208</f>
        <v>190</v>
      </c>
      <c r="C211" s="14">
        <f>Data!C208</f>
        <v>1.52</v>
      </c>
      <c r="D211" s="28">
        <f>Data!D208</f>
        <v>306.10000000000002</v>
      </c>
      <c r="E211" s="28">
        <f>Data!E208</f>
        <v>207.4</v>
      </c>
      <c r="F211" s="29">
        <f>Data!F208</f>
        <v>48.3</v>
      </c>
      <c r="G211" s="3">
        <f>Data!H208</f>
        <v>664.5</v>
      </c>
      <c r="H211" s="3">
        <f>Data!M208</f>
        <v>1694.8</v>
      </c>
      <c r="I211" s="16">
        <f>Data!R208</f>
        <v>1698.4489048238652</v>
      </c>
      <c r="J211" s="18">
        <f>Data!S208</f>
        <v>0.99785162520138126</v>
      </c>
    </row>
    <row r="212" spans="1:10">
      <c r="A212" s="78" t="str">
        <f>Data!A209</f>
        <v>S12CS50A</v>
      </c>
      <c r="B212" s="3">
        <f>Data!B209</f>
        <v>190</v>
      </c>
      <c r="C212" s="14">
        <f>Data!C209</f>
        <v>1.1299999999999999</v>
      </c>
      <c r="D212" s="28">
        <f>Data!D209</f>
        <v>185.7</v>
      </c>
      <c r="E212" s="28">
        <f>Data!E209</f>
        <v>178.4</v>
      </c>
      <c r="F212" s="29">
        <f>Data!F209</f>
        <v>41</v>
      </c>
      <c r="G212" s="3">
        <f>Data!H209</f>
        <v>664.5</v>
      </c>
      <c r="H212" s="3">
        <f>Data!M209</f>
        <v>1376.6</v>
      </c>
      <c r="I212" s="16">
        <f>Data!R209</f>
        <v>1305.8477708540586</v>
      </c>
      <c r="J212" s="18">
        <f>Data!S209</f>
        <v>1.0541810697426603</v>
      </c>
    </row>
    <row r="213" spans="1:10">
      <c r="A213" s="78" t="str">
        <f>Data!A210</f>
        <v>S10CS50A</v>
      </c>
      <c r="B213" s="3">
        <f>Data!B210</f>
        <v>190</v>
      </c>
      <c r="C213" s="14">
        <f>Data!C210</f>
        <v>0.86</v>
      </c>
      <c r="D213" s="28">
        <f>Data!D210</f>
        <v>210.7</v>
      </c>
      <c r="E213" s="28">
        <f>Data!E210</f>
        <v>177</v>
      </c>
      <c r="F213" s="29">
        <f>Data!F210</f>
        <v>41</v>
      </c>
      <c r="G213" s="3">
        <f>Data!H210</f>
        <v>659</v>
      </c>
      <c r="H213" s="3">
        <f>Data!M210</f>
        <v>1349.9</v>
      </c>
      <c r="I213" s="16">
        <f>Data!R210</f>
        <v>1288.5565354808173</v>
      </c>
      <c r="J213" s="18">
        <f>Data!S210</f>
        <v>1.0476063430901716</v>
      </c>
    </row>
    <row r="214" spans="1:10">
      <c r="A214" s="78" t="str">
        <f>Data!A211</f>
        <v>S30CS80A</v>
      </c>
      <c r="B214" s="3">
        <f>Data!B211</f>
        <v>165</v>
      </c>
      <c r="C214" s="14">
        <f>Data!C211</f>
        <v>2.82</v>
      </c>
      <c r="D214" s="28">
        <f>Data!D211</f>
        <v>363.3</v>
      </c>
      <c r="E214" s="28">
        <f>Data!E211</f>
        <v>200.6</v>
      </c>
      <c r="F214" s="29">
        <f>Data!F211</f>
        <v>80.2</v>
      </c>
      <c r="G214" s="3">
        <f>Data!H211</f>
        <v>580.5</v>
      </c>
      <c r="H214" s="3">
        <f>Data!M211</f>
        <v>2295</v>
      </c>
      <c r="I214" s="16">
        <f>Data!R211</f>
        <v>2270.1617102468022</v>
      </c>
      <c r="J214" s="18">
        <f>Data!S211</f>
        <v>1.0109411984358143</v>
      </c>
    </row>
    <row r="215" spans="1:10">
      <c r="A215" s="78" t="str">
        <f>Data!A212</f>
        <v>S20CS80B</v>
      </c>
      <c r="B215" s="3">
        <f>Data!B212</f>
        <v>190</v>
      </c>
      <c r="C215" s="14">
        <f>Data!C212</f>
        <v>1.94</v>
      </c>
      <c r="D215" s="28">
        <f>Data!D212</f>
        <v>256.39999999999998</v>
      </c>
      <c r="E215" s="28">
        <f>Data!E212</f>
        <v>204.7</v>
      </c>
      <c r="F215" s="29">
        <f>Data!F212</f>
        <v>74.7</v>
      </c>
      <c r="G215" s="3">
        <f>Data!H212</f>
        <v>663.5</v>
      </c>
      <c r="H215" s="3">
        <f>Data!M212</f>
        <v>2592</v>
      </c>
      <c r="I215" s="16">
        <f>Data!R212</f>
        <v>2411.2778236601198</v>
      </c>
      <c r="J215" s="18">
        <f>Data!S212</f>
        <v>1.0749487158081017</v>
      </c>
    </row>
    <row r="216" spans="1:10">
      <c r="A216" s="78" t="str">
        <f>Data!A213</f>
        <v>S16CS80A</v>
      </c>
      <c r="B216" s="3">
        <f>Data!B213</f>
        <v>190</v>
      </c>
      <c r="C216" s="14">
        <f>Data!C213</f>
        <v>1.52</v>
      </c>
      <c r="D216" s="28">
        <f>Data!D213</f>
        <v>306.10000000000002</v>
      </c>
      <c r="E216" s="28">
        <f>Data!E213</f>
        <v>207.4</v>
      </c>
      <c r="F216" s="29">
        <f>Data!F213</f>
        <v>80.2</v>
      </c>
      <c r="G216" s="3">
        <f>Data!H213</f>
        <v>663.5</v>
      </c>
      <c r="H216" s="3">
        <f>Data!M213</f>
        <v>2602</v>
      </c>
      <c r="I216" s="16">
        <f>Data!R213</f>
        <v>2541.7624770613729</v>
      </c>
      <c r="J216" s="18">
        <f>Data!S213</f>
        <v>1.0236991156657054</v>
      </c>
    </row>
    <row r="217" spans="1:10">
      <c r="A217" s="78" t="str">
        <f>Data!A214</f>
        <v>S12CS80A</v>
      </c>
      <c r="B217" s="3">
        <f>Data!B214</f>
        <v>190</v>
      </c>
      <c r="C217" s="14">
        <f>Data!C214</f>
        <v>1.1299999999999999</v>
      </c>
      <c r="D217" s="28">
        <f>Data!D214</f>
        <v>185.7</v>
      </c>
      <c r="E217" s="28">
        <f>Data!E214</f>
        <v>178.4</v>
      </c>
      <c r="F217" s="29">
        <f>Data!F214</f>
        <v>80.2</v>
      </c>
      <c r="G217" s="3">
        <f>Data!H214</f>
        <v>662.5</v>
      </c>
      <c r="H217" s="3">
        <f>Data!M214</f>
        <v>2295</v>
      </c>
      <c r="I217" s="16">
        <f>Data!R214</f>
        <v>2363.6503803169908</v>
      </c>
      <c r="J217" s="18">
        <f>Data!S214</f>
        <v>0.97095578056354337</v>
      </c>
    </row>
    <row r="218" spans="1:10">
      <c r="A218" s="78" t="str">
        <f>Data!A215</f>
        <v>S10CS80B</v>
      </c>
      <c r="B218" s="3">
        <f>Data!B215</f>
        <v>190</v>
      </c>
      <c r="C218" s="14">
        <f>Data!C215</f>
        <v>0.86</v>
      </c>
      <c r="D218" s="28">
        <f>Data!D215</f>
        <v>210.7</v>
      </c>
      <c r="E218" s="28">
        <f>Data!E215</f>
        <v>177</v>
      </c>
      <c r="F218" s="29">
        <f>Data!F215</f>
        <v>74.7</v>
      </c>
      <c r="G218" s="3">
        <f>Data!H215</f>
        <v>663.5</v>
      </c>
      <c r="H218" s="3">
        <f>Data!M215</f>
        <v>2451</v>
      </c>
      <c r="I218" s="16">
        <f>Data!R215</f>
        <v>2202.8637359928716</v>
      </c>
      <c r="J218" s="18">
        <f>Data!S215</f>
        <v>1.1126425842655623</v>
      </c>
    </row>
    <row r="219" spans="1:10">
      <c r="A219" s="78" t="str">
        <f>Data!A216</f>
        <v>S30CS10A</v>
      </c>
      <c r="B219" s="3">
        <f>Data!B216</f>
        <v>165</v>
      </c>
      <c r="C219" s="14">
        <f>Data!C216</f>
        <v>2.82</v>
      </c>
      <c r="D219" s="28">
        <f>Data!D216</f>
        <v>363.3</v>
      </c>
      <c r="E219" s="28">
        <f>Data!E216</f>
        <v>200.6</v>
      </c>
      <c r="F219" s="29">
        <f>Data!F216</f>
        <v>108</v>
      </c>
      <c r="G219" s="3">
        <f>Data!H216</f>
        <v>577.5</v>
      </c>
      <c r="H219" s="3">
        <f>Data!M216</f>
        <v>2673</v>
      </c>
      <c r="I219" s="16">
        <f>Data!R216</f>
        <v>2789.9800764958513</v>
      </c>
      <c r="J219" s="18">
        <f>Data!S216</f>
        <v>0.95807135775579599</v>
      </c>
    </row>
    <row r="220" spans="1:10">
      <c r="A220" s="78" t="str">
        <f>Data!A217</f>
        <v>S20CS10A</v>
      </c>
      <c r="B220" s="3">
        <f>Data!B217</f>
        <v>190</v>
      </c>
      <c r="C220" s="14">
        <f>Data!C217</f>
        <v>1.94</v>
      </c>
      <c r="D220" s="28">
        <f>Data!D217</f>
        <v>256.39999999999998</v>
      </c>
      <c r="E220" s="28">
        <f>Data!E217</f>
        <v>204.7</v>
      </c>
      <c r="F220" s="29">
        <f>Data!F217</f>
        <v>108</v>
      </c>
      <c r="G220" s="3">
        <f>Data!H217</f>
        <v>660</v>
      </c>
      <c r="H220" s="3">
        <f>Data!M217</f>
        <v>3360</v>
      </c>
      <c r="I220" s="16">
        <f>Data!R217</f>
        <v>3277.9078789301407</v>
      </c>
      <c r="J220" s="18">
        <f>Data!S217</f>
        <v>1.0250440598399773</v>
      </c>
    </row>
    <row r="221" spans="1:10">
      <c r="A221" s="78" t="str">
        <f>Data!A218</f>
        <v>S16CS10A</v>
      </c>
      <c r="B221" s="3">
        <f>Data!B218</f>
        <v>190</v>
      </c>
      <c r="C221" s="14">
        <f>Data!C218</f>
        <v>1.52</v>
      </c>
      <c r="D221" s="28">
        <f>Data!D218</f>
        <v>306.10000000000002</v>
      </c>
      <c r="E221" s="28">
        <f>Data!E218</f>
        <v>207.4</v>
      </c>
      <c r="F221" s="29">
        <f>Data!F218</f>
        <v>108</v>
      </c>
      <c r="G221" s="3">
        <f>Data!H218</f>
        <v>661.5</v>
      </c>
      <c r="H221" s="3">
        <f>Data!M218</f>
        <v>3260</v>
      </c>
      <c r="I221" s="16">
        <f>Data!R218</f>
        <v>3270.6027539805086</v>
      </c>
      <c r="J221" s="18">
        <f>Data!S218</f>
        <v>0.99675816515240057</v>
      </c>
    </row>
    <row r="222" spans="1:10">
      <c r="A222" s="78" t="str">
        <f>Data!A219</f>
        <v>S12CS10A</v>
      </c>
      <c r="B222" s="3">
        <f>Data!B219</f>
        <v>190</v>
      </c>
      <c r="C222" s="14">
        <f>Data!C219</f>
        <v>1.1299999999999999</v>
      </c>
      <c r="D222" s="28">
        <f>Data!D219</f>
        <v>185.7</v>
      </c>
      <c r="E222" s="28">
        <f>Data!E219</f>
        <v>178.4</v>
      </c>
      <c r="F222" s="29">
        <f>Data!F219</f>
        <v>108</v>
      </c>
      <c r="G222" s="3">
        <f>Data!H219</f>
        <v>660</v>
      </c>
      <c r="H222" s="3">
        <f>Data!M219</f>
        <v>3058</v>
      </c>
      <c r="I222" s="16">
        <f>Data!R219</f>
        <v>3104.6782847834852</v>
      </c>
      <c r="J222" s="18">
        <f>Data!S219</f>
        <v>0.98496517819180729</v>
      </c>
    </row>
    <row r="223" spans="1:10">
      <c r="A223" s="78" t="str">
        <f>Data!A220</f>
        <v>S10CS10A</v>
      </c>
      <c r="B223" s="3">
        <f>Data!B220</f>
        <v>190</v>
      </c>
      <c r="C223" s="14">
        <f>Data!C220</f>
        <v>0.86</v>
      </c>
      <c r="D223" s="28">
        <f>Data!D220</f>
        <v>210.7</v>
      </c>
      <c r="E223" s="28">
        <f>Data!E220</f>
        <v>177</v>
      </c>
      <c r="F223" s="29">
        <f>Data!F220</f>
        <v>108</v>
      </c>
      <c r="G223" s="3">
        <f>Data!H220</f>
        <v>662</v>
      </c>
      <c r="H223" s="3">
        <f>Data!M220</f>
        <v>3070</v>
      </c>
      <c r="I223" s="16">
        <f>Data!R220</f>
        <v>3095.1507150845787</v>
      </c>
      <c r="J223" s="18">
        <f>Data!S220</f>
        <v>0.99187415496053111</v>
      </c>
    </row>
    <row r="224" spans="1:10">
      <c r="A224" s="78"/>
      <c r="B224" s="3"/>
      <c r="C224" s="14"/>
      <c r="D224" s="28"/>
      <c r="E224" s="28"/>
      <c r="F224" s="29"/>
      <c r="G224" s="3"/>
      <c r="H224" s="3"/>
      <c r="I224" s="39" t="s">
        <v>490</v>
      </c>
      <c r="J224" s="35">
        <f>AVERAGE(J209:J223)</f>
        <v>1.0230196921107948</v>
      </c>
    </row>
    <row r="225" spans="1:10">
      <c r="A225" s="73" t="str">
        <f>Data!A222</f>
        <v>Pan</v>
      </c>
      <c r="B225" s="3" t="str">
        <f>Data!B222</f>
        <v>ASCCS-2</v>
      </c>
      <c r="C225" s="28">
        <f>Data!C222</f>
        <v>1988</v>
      </c>
      <c r="D225" s="28" t="str">
        <f>Data!D222</f>
        <v>p. 131</v>
      </c>
      <c r="E225" s="38" t="s">
        <v>491</v>
      </c>
      <c r="F225" s="29" t="s">
        <v>492</v>
      </c>
      <c r="G225" s="78" t="s">
        <v>262</v>
      </c>
      <c r="H225" s="3"/>
      <c r="I225" s="16" t="s">
        <v>478</v>
      </c>
      <c r="J225" s="47">
        <f>STDEV(J209:J223)</f>
        <v>4.6306490774349084E-2</v>
      </c>
    </row>
    <row r="226" spans="1:10">
      <c r="A226" s="78" t="str">
        <f>Data!A223</f>
        <v xml:space="preserve">  Group B</v>
      </c>
      <c r="B226" s="3">
        <f>Data!B223</f>
        <v>165</v>
      </c>
      <c r="C226" s="14">
        <f>Data!C223</f>
        <v>4.3</v>
      </c>
      <c r="D226" s="28">
        <f>Data!D223</f>
        <v>317.7</v>
      </c>
      <c r="E226" s="28">
        <f>Data!E223</f>
        <v>200</v>
      </c>
      <c r="F226" s="29">
        <f>Data!F223</f>
        <v>43.3</v>
      </c>
      <c r="G226" s="3">
        <f>Data!H223</f>
        <v>2440</v>
      </c>
      <c r="H226" s="3">
        <f>Data!M223</f>
        <v>1149</v>
      </c>
      <c r="I226" s="16">
        <f>Data!R223</f>
        <v>1308.7801310822101</v>
      </c>
      <c r="J226" s="18">
        <f>Data!S223</f>
        <v>0.87791675065383945</v>
      </c>
    </row>
    <row r="227" spans="1:10">
      <c r="A227" s="78" t="str">
        <f>Data!A224</f>
        <v xml:space="preserve">  Group C</v>
      </c>
      <c r="B227" s="3">
        <f>Data!B224</f>
        <v>160</v>
      </c>
      <c r="C227" s="14">
        <f>Data!C224</f>
        <v>4.5</v>
      </c>
      <c r="D227" s="28">
        <f>Data!D224</f>
        <v>317.7</v>
      </c>
      <c r="E227" s="28">
        <f>Data!E224</f>
        <v>200</v>
      </c>
      <c r="F227" s="29">
        <f>Data!F224</f>
        <v>43.3</v>
      </c>
      <c r="G227" s="3">
        <f>Data!H224</f>
        <v>2420</v>
      </c>
      <c r="H227" s="3">
        <f>Data!M224</f>
        <v>1561</v>
      </c>
      <c r="I227" s="16">
        <f>Data!R224</f>
        <v>1260.8050347809801</v>
      </c>
      <c r="J227" s="18">
        <f>Data!S224</f>
        <v>1.2380978477542073</v>
      </c>
    </row>
    <row r="228" spans="1:10">
      <c r="A228" s="78" t="str">
        <f>Data!A225</f>
        <v xml:space="preserve">  Group D</v>
      </c>
      <c r="B228" s="3">
        <f>Data!B225</f>
        <v>165</v>
      </c>
      <c r="C228" s="14">
        <f>Data!C225</f>
        <v>4.3</v>
      </c>
      <c r="D228" s="28">
        <f>Data!D225</f>
        <v>317.7</v>
      </c>
      <c r="E228" s="28">
        <f>Data!E225</f>
        <v>200</v>
      </c>
      <c r="F228" s="29">
        <f>Data!F225</f>
        <v>43.3</v>
      </c>
      <c r="G228" s="3">
        <f>Data!H225</f>
        <v>3640</v>
      </c>
      <c r="H228" s="3">
        <f>Data!M225</f>
        <v>987</v>
      </c>
      <c r="I228" s="16">
        <f>Data!R225</f>
        <v>1008.8930411752488</v>
      </c>
      <c r="J228" s="18">
        <f>Data!S225</f>
        <v>0.97829993836636464</v>
      </c>
    </row>
    <row r="229" spans="1:10">
      <c r="A229" s="78"/>
      <c r="B229" s="3"/>
      <c r="C229" s="14"/>
      <c r="D229" s="28"/>
      <c r="E229" s="28"/>
      <c r="F229" s="29"/>
      <c r="G229" s="3"/>
      <c r="H229" s="3"/>
      <c r="I229" s="39" t="s">
        <v>493</v>
      </c>
      <c r="J229" s="35">
        <f>AVERAGE(J226:J228)</f>
        <v>1.0314381789248037</v>
      </c>
    </row>
    <row r="230" spans="1:10">
      <c r="A230" s="73" t="str">
        <f>Data!A227</f>
        <v>Masuo</v>
      </c>
      <c r="B230" s="3" t="str">
        <f>Data!B227</f>
        <v>ASCCS-3</v>
      </c>
      <c r="C230" s="40">
        <f>Data!C227</f>
        <v>1991</v>
      </c>
      <c r="D230" s="28" t="str">
        <f>Data!D227</f>
        <v>p. 95</v>
      </c>
      <c r="E230" s="61" t="s">
        <v>270</v>
      </c>
      <c r="F230" s="29"/>
      <c r="G230" s="3"/>
      <c r="H230" s="3"/>
      <c r="I230" s="16" t="s">
        <v>478</v>
      </c>
      <c r="J230" s="47">
        <f>STDEV(J226:J228)</f>
        <v>0.18587727169920715</v>
      </c>
    </row>
    <row r="231" spans="1:10">
      <c r="A231" s="78" t="str">
        <f>Data!A228</f>
        <v>1A2-1-3</v>
      </c>
      <c r="B231" s="3">
        <f>Data!B228</f>
        <v>190.7</v>
      </c>
      <c r="C231" s="14">
        <f>Data!C228</f>
        <v>6</v>
      </c>
      <c r="D231" s="28">
        <f>Data!D228</f>
        <v>505</v>
      </c>
      <c r="E231" s="28">
        <f>Data!E228</f>
        <v>200</v>
      </c>
      <c r="F231" s="29">
        <f>Data!F228</f>
        <v>55.9</v>
      </c>
      <c r="G231" s="3">
        <f>Data!H228</f>
        <v>1150</v>
      </c>
      <c r="H231" s="3">
        <f>Data!M228</f>
        <v>3064</v>
      </c>
      <c r="I231" s="16">
        <f>Data!R228</f>
        <v>3198.0420783268924</v>
      </c>
      <c r="J231" s="18">
        <f>Data!S228</f>
        <v>0.95808620554579482</v>
      </c>
    </row>
    <row r="232" spans="1:10">
      <c r="A232" s="78" t="str">
        <f>Data!A229</f>
        <v>1A4-1-3</v>
      </c>
      <c r="B232" s="3">
        <f>Data!B229</f>
        <v>190.7</v>
      </c>
      <c r="C232" s="14">
        <f>Data!C229</f>
        <v>6</v>
      </c>
      <c r="D232" s="28">
        <f>Data!D229</f>
        <v>505</v>
      </c>
      <c r="E232" s="28">
        <f>Data!E229</f>
        <v>200</v>
      </c>
      <c r="F232" s="29">
        <f>Data!F229</f>
        <v>55.9</v>
      </c>
      <c r="G232" s="3">
        <f>Data!H229</f>
        <v>2300</v>
      </c>
      <c r="H232" s="3">
        <f>Data!M229</f>
        <v>2610</v>
      </c>
      <c r="I232" s="16">
        <f>Data!R229</f>
        <v>2760.0431150814438</v>
      </c>
      <c r="J232" s="18">
        <f>Data!S229</f>
        <v>0.94563740172695954</v>
      </c>
    </row>
    <row r="233" spans="1:10">
      <c r="A233" s="78" t="str">
        <f>Data!A230</f>
        <v>1A6-1-6</v>
      </c>
      <c r="B233" s="3">
        <f>Data!B230</f>
        <v>190.7</v>
      </c>
      <c r="C233" s="14">
        <f>Data!C230</f>
        <v>6</v>
      </c>
      <c r="D233" s="28">
        <f>Data!D230</f>
        <v>505</v>
      </c>
      <c r="E233" s="28">
        <f>Data!E230</f>
        <v>200</v>
      </c>
      <c r="F233" s="29">
        <f>Data!F230</f>
        <v>55.9</v>
      </c>
      <c r="G233" s="3">
        <f>Data!H230</f>
        <v>2450</v>
      </c>
      <c r="H233" s="3">
        <f>Data!M230</f>
        <v>2060</v>
      </c>
      <c r="I233" s="16">
        <f>Data!R230</f>
        <v>2702.6675483146196</v>
      </c>
      <c r="J233" s="18">
        <f>Data!S230</f>
        <v>0.76220991415855555</v>
      </c>
    </row>
    <row r="234" spans="1:10">
      <c r="A234" s="78" t="str">
        <f>Data!A231</f>
        <v>1G2-1,2</v>
      </c>
      <c r="B234" s="3">
        <f>Data!B231</f>
        <v>190.7</v>
      </c>
      <c r="C234" s="14">
        <f>Data!C231</f>
        <v>6</v>
      </c>
      <c r="D234" s="28">
        <f>Data!D231</f>
        <v>505</v>
      </c>
      <c r="E234" s="28">
        <f>Data!E231</f>
        <v>200</v>
      </c>
      <c r="F234" s="29">
        <f>Data!F231</f>
        <v>48.4</v>
      </c>
      <c r="G234" s="3">
        <f>Data!H231</f>
        <v>1150</v>
      </c>
      <c r="H234" s="3">
        <f>Data!M231</f>
        <v>3150</v>
      </c>
      <c r="I234" s="16">
        <f>Data!R231</f>
        <v>3038.4299405356373</v>
      </c>
      <c r="J234" s="18">
        <f>Data!S231</f>
        <v>1.0367196419360896</v>
      </c>
    </row>
    <row r="235" spans="1:10">
      <c r="A235" s="78" t="str">
        <f>Data!A232</f>
        <v>1G6-1,2</v>
      </c>
      <c r="B235" s="3">
        <f>Data!B232</f>
        <v>190.7</v>
      </c>
      <c r="C235" s="14">
        <f>Data!C232</f>
        <v>6</v>
      </c>
      <c r="D235" s="28">
        <f>Data!D232</f>
        <v>505</v>
      </c>
      <c r="E235" s="28">
        <f>Data!E232</f>
        <v>200</v>
      </c>
      <c r="F235" s="29">
        <f>Data!F232</f>
        <v>48.4</v>
      </c>
      <c r="G235" s="3">
        <f>Data!H232</f>
        <v>3450</v>
      </c>
      <c r="H235" s="3">
        <f>Data!M232</f>
        <v>2130</v>
      </c>
      <c r="I235" s="16">
        <f>Data!R232</f>
        <v>2104.5287690103955</v>
      </c>
      <c r="J235" s="18">
        <f>Data!S232</f>
        <v>1.0121030566864533</v>
      </c>
    </row>
    <row r="236" spans="1:10">
      <c r="A236" s="78" t="str">
        <f>Data!A233</f>
        <v>2A2-1-3</v>
      </c>
      <c r="B236" s="3">
        <f>Data!B233</f>
        <v>267.39999999999998</v>
      </c>
      <c r="C236" s="14">
        <f>Data!C233</f>
        <v>7</v>
      </c>
      <c r="D236" s="28">
        <f>Data!D233</f>
        <v>461</v>
      </c>
      <c r="E236" s="28">
        <f>Data!E233</f>
        <v>200</v>
      </c>
      <c r="F236" s="29">
        <f>Data!F233</f>
        <v>55.9</v>
      </c>
      <c r="G236" s="3">
        <f>Data!H233</f>
        <v>1600</v>
      </c>
      <c r="H236" s="3">
        <f>Data!M233</f>
        <v>5180</v>
      </c>
      <c r="I236" s="16">
        <f>Data!R233</f>
        <v>5533.7065960016234</v>
      </c>
      <c r="J236" s="18">
        <f>Data!S233</f>
        <v>0.93608143296625201</v>
      </c>
    </row>
    <row r="237" spans="1:10">
      <c r="A237" s="78" t="str">
        <f>Data!A234</f>
        <v>2A4-1-3</v>
      </c>
      <c r="B237" s="3">
        <f>Data!B234</f>
        <v>267.39999999999998</v>
      </c>
      <c r="C237" s="14">
        <f>Data!C234</f>
        <v>7</v>
      </c>
      <c r="D237" s="28">
        <f>Data!D234</f>
        <v>461</v>
      </c>
      <c r="E237" s="28">
        <f>Data!E234</f>
        <v>200</v>
      </c>
      <c r="F237" s="29">
        <f>Data!F234</f>
        <v>55.9</v>
      </c>
      <c r="G237" s="3">
        <f>Data!H234</f>
        <v>3200</v>
      </c>
      <c r="H237" s="3">
        <f>Data!M234</f>
        <v>4540</v>
      </c>
      <c r="I237" s="16">
        <f>Data!R234</f>
        <v>4796.7190972491344</v>
      </c>
      <c r="J237" s="18">
        <f>Data!S234</f>
        <v>0.94648027286059755</v>
      </c>
    </row>
    <row r="238" spans="1:10">
      <c r="A238" s="78" t="str">
        <f>Data!A235</f>
        <v>2A6-1-3</v>
      </c>
      <c r="B238" s="3">
        <f>Data!B235</f>
        <v>267.39999999999998</v>
      </c>
      <c r="C238" s="14">
        <f>Data!C235</f>
        <v>7</v>
      </c>
      <c r="D238" s="28">
        <f>Data!D235</f>
        <v>461</v>
      </c>
      <c r="E238" s="28">
        <f>Data!E235</f>
        <v>200</v>
      </c>
      <c r="F238" s="29">
        <f>Data!F235</f>
        <v>55.9</v>
      </c>
      <c r="G238" s="3">
        <f>Data!H235</f>
        <v>4800</v>
      </c>
      <c r="H238" s="3">
        <f>Data!M235</f>
        <v>3630</v>
      </c>
      <c r="I238" s="16">
        <f>Data!R235</f>
        <v>3847.3574556052313</v>
      </c>
      <c r="J238" s="18">
        <f>Data!S235</f>
        <v>0.94350474108181392</v>
      </c>
    </row>
    <row r="239" spans="1:10">
      <c r="A239" s="78" t="str">
        <f>Data!A236</f>
        <v>2G2-1,2</v>
      </c>
      <c r="B239" s="3">
        <f>Data!B236</f>
        <v>267.39999999999998</v>
      </c>
      <c r="C239" s="14">
        <f>Data!C236</f>
        <v>7</v>
      </c>
      <c r="D239" s="28">
        <f>Data!D236</f>
        <v>461</v>
      </c>
      <c r="E239" s="28">
        <f>Data!E236</f>
        <v>200</v>
      </c>
      <c r="F239" s="29">
        <f>Data!F236</f>
        <v>48.4</v>
      </c>
      <c r="G239" s="3">
        <f>Data!H236</f>
        <v>1600</v>
      </c>
      <c r="H239" s="3">
        <f>Data!M236</f>
        <v>5190</v>
      </c>
      <c r="I239" s="16">
        <f>Data!R236</f>
        <v>5208.8438434030704</v>
      </c>
      <c r="J239" s="18">
        <f>Data!S236</f>
        <v>0.99638233666249454</v>
      </c>
    </row>
    <row r="240" spans="1:10">
      <c r="A240" s="78" t="str">
        <f>Data!A237</f>
        <v>2G6-1,2</v>
      </c>
      <c r="B240" s="3">
        <f>Data!B237</f>
        <v>267.39999999999998</v>
      </c>
      <c r="C240" s="14">
        <f>Data!C237</f>
        <v>7</v>
      </c>
      <c r="D240" s="28">
        <f>Data!D237</f>
        <v>461</v>
      </c>
      <c r="E240" s="28">
        <f>Data!E237</f>
        <v>200</v>
      </c>
      <c r="F240" s="29">
        <f>Data!F237</f>
        <v>48.4</v>
      </c>
      <c r="G240" s="3">
        <f>Data!H237</f>
        <v>4800</v>
      </c>
      <c r="H240" s="3">
        <f>Data!M237</f>
        <v>3900</v>
      </c>
      <c r="I240" s="16">
        <f>Data!R237</f>
        <v>3676.4183223783766</v>
      </c>
      <c r="J240" s="18">
        <f>Data!S237</f>
        <v>1.0608150808793113</v>
      </c>
    </row>
    <row r="241" spans="1:12">
      <c r="A241" s="78"/>
      <c r="B241" s="3"/>
      <c r="C241" s="14"/>
      <c r="D241" s="28"/>
      <c r="E241" s="28"/>
      <c r="F241" s="29"/>
      <c r="G241" s="3"/>
      <c r="H241" s="3"/>
      <c r="I241" s="39" t="s">
        <v>494</v>
      </c>
      <c r="J241" s="35">
        <f>AVERAGE(J231:J240)</f>
        <v>0.95980200845043218</v>
      </c>
      <c r="L241" s="35"/>
    </row>
    <row r="242" spans="1:12">
      <c r="A242" s="73" t="s">
        <v>281</v>
      </c>
      <c r="B242" s="73" t="s">
        <v>282</v>
      </c>
      <c r="C242" s="52" t="s">
        <v>495</v>
      </c>
      <c r="D242" s="28"/>
      <c r="E242" s="28"/>
      <c r="F242" s="29"/>
      <c r="G242" s="3"/>
      <c r="H242" s="3"/>
      <c r="I242" s="55" t="s">
        <v>478</v>
      </c>
      <c r="J242" s="56">
        <f>STDEV(J231:J240)</f>
        <v>8.1952177284643796E-2</v>
      </c>
    </row>
    <row r="243" spans="1:12">
      <c r="A243" s="78" t="str">
        <f>Data!A240</f>
        <v>Cai-28 '84</v>
      </c>
      <c r="B243" s="3">
        <f>Data!B240</f>
        <v>166</v>
      </c>
      <c r="C243" s="14">
        <f>Data!C240</f>
        <v>5</v>
      </c>
      <c r="D243" s="28">
        <f>Data!D240</f>
        <v>274.39999999999998</v>
      </c>
      <c r="E243" s="28">
        <f>Data!E240</f>
        <v>200</v>
      </c>
      <c r="F243" s="29">
        <f>Data!F240</f>
        <v>29.62</v>
      </c>
      <c r="G243" s="3">
        <f>Data!H240</f>
        <v>1100</v>
      </c>
      <c r="H243" s="3">
        <f>Data!M240</f>
        <v>1985</v>
      </c>
      <c r="I243" s="16">
        <f>Data!R240</f>
        <v>1347.8744120202668</v>
      </c>
      <c r="J243" s="18">
        <f>Data!S240</f>
        <v>1.4726891335705194</v>
      </c>
    </row>
    <row r="244" spans="1:12">
      <c r="A244" s="78" t="str">
        <f>Data!A241</f>
        <v>Cai-1</v>
      </c>
      <c r="B244" s="3">
        <f>Data!B241</f>
        <v>166</v>
      </c>
      <c r="C244" s="14">
        <f>Data!C241</f>
        <v>5</v>
      </c>
      <c r="D244" s="28">
        <f>Data!D241</f>
        <v>277.33999999999997</v>
      </c>
      <c r="E244" s="28">
        <f>Data!E241</f>
        <v>200</v>
      </c>
      <c r="F244" s="29">
        <f>Data!F241</f>
        <v>39.06</v>
      </c>
      <c r="G244" s="3">
        <f>Data!H241</f>
        <v>710</v>
      </c>
      <c r="H244" s="3">
        <f>Data!M241</f>
        <v>1656.2</v>
      </c>
      <c r="I244" s="16">
        <f>Data!R241</f>
        <v>1672.3243183247807</v>
      </c>
      <c r="J244" s="18">
        <f>Data!S241</f>
        <v>0.99035813917904814</v>
      </c>
    </row>
    <row r="245" spans="1:12">
      <c r="A245" s="78" t="str">
        <f>Data!A242</f>
        <v>Cai-2</v>
      </c>
      <c r="B245" s="3">
        <f>Data!B242</f>
        <v>166</v>
      </c>
      <c r="C245" s="14">
        <f>Data!C242</f>
        <v>5</v>
      </c>
      <c r="D245" s="28">
        <f>Data!D242</f>
        <v>277.33999999999997</v>
      </c>
      <c r="E245" s="28">
        <f>Data!E242</f>
        <v>200</v>
      </c>
      <c r="F245" s="29">
        <f>Data!F242</f>
        <v>42.24</v>
      </c>
      <c r="G245" s="3">
        <f>Data!H242</f>
        <v>710</v>
      </c>
      <c r="H245" s="3">
        <f>Data!M242</f>
        <v>1906.1</v>
      </c>
      <c r="I245" s="16">
        <f>Data!R242</f>
        <v>1727.8395205050183</v>
      </c>
      <c r="J245" s="18">
        <f>Data!S242</f>
        <v>1.1031695810747975</v>
      </c>
    </row>
    <row r="246" spans="1:12">
      <c r="A246" s="78" t="str">
        <f>Data!A243</f>
        <v>Cai-3</v>
      </c>
      <c r="B246" s="3">
        <f>Data!B243</f>
        <v>166</v>
      </c>
      <c r="C246" s="14">
        <f>Data!C243</f>
        <v>5</v>
      </c>
      <c r="D246" s="28">
        <f>Data!D243</f>
        <v>313.60000000000002</v>
      </c>
      <c r="E246" s="28">
        <f>Data!E243</f>
        <v>200</v>
      </c>
      <c r="F246" s="29">
        <f>Data!F243</f>
        <v>42.24</v>
      </c>
      <c r="G246" s="3">
        <f>Data!H243</f>
        <v>870</v>
      </c>
      <c r="H246" s="3">
        <f>Data!M243</f>
        <v>1827.7</v>
      </c>
      <c r="I246" s="16">
        <f>Data!R243</f>
        <v>1754.8433803553394</v>
      </c>
      <c r="J246" s="18">
        <f>Data!S243</f>
        <v>1.0415174484858631</v>
      </c>
    </row>
    <row r="247" spans="1:12">
      <c r="A247" s="78" t="str">
        <f>Data!A244</f>
        <v>Cai-4</v>
      </c>
      <c r="B247" s="3">
        <f>Data!B244</f>
        <v>166</v>
      </c>
      <c r="C247" s="14">
        <f>Data!C244</f>
        <v>5</v>
      </c>
      <c r="D247" s="28">
        <f>Data!D244</f>
        <v>284.2</v>
      </c>
      <c r="E247" s="28">
        <f>Data!E244</f>
        <v>200</v>
      </c>
      <c r="F247" s="29">
        <f>Data!F244</f>
        <v>42.24</v>
      </c>
      <c r="G247" s="3">
        <f>Data!H244</f>
        <v>870</v>
      </c>
      <c r="H247" s="3">
        <f>Data!M244</f>
        <v>1862</v>
      </c>
      <c r="I247" s="16">
        <f>Data!R244</f>
        <v>1675.0493436156814</v>
      </c>
      <c r="J247" s="18">
        <f>Data!S244</f>
        <v>1.1116090442928539</v>
      </c>
    </row>
    <row r="248" spans="1:12">
      <c r="A248" s="78" t="str">
        <f>Data!A245</f>
        <v>Cai-5</v>
      </c>
      <c r="B248" s="3">
        <f>Data!B245</f>
        <v>166</v>
      </c>
      <c r="C248" s="14">
        <f>Data!C245</f>
        <v>5</v>
      </c>
      <c r="D248" s="28">
        <f>Data!D245</f>
        <v>294</v>
      </c>
      <c r="E248" s="28">
        <f>Data!E245</f>
        <v>200</v>
      </c>
      <c r="F248" s="29">
        <f>Data!F245</f>
        <v>42.24</v>
      </c>
      <c r="G248" s="3">
        <f>Data!H245</f>
        <v>1700</v>
      </c>
      <c r="H248" s="3">
        <f>Data!M245</f>
        <v>1543.5</v>
      </c>
      <c r="I248" s="16">
        <f>Data!R245</f>
        <v>1442.6827814864848</v>
      </c>
      <c r="J248" s="18">
        <f>Data!S245</f>
        <v>1.0698817645897436</v>
      </c>
    </row>
    <row r="249" spans="1:12">
      <c r="A249" s="78" t="str">
        <f>Data!A246</f>
        <v>Cai-6</v>
      </c>
      <c r="B249" s="3">
        <f>Data!B246</f>
        <v>166</v>
      </c>
      <c r="C249" s="14">
        <f>Data!C246</f>
        <v>5</v>
      </c>
      <c r="D249" s="28">
        <f>Data!D246</f>
        <v>313.60000000000002</v>
      </c>
      <c r="E249" s="28">
        <f>Data!E246</f>
        <v>200</v>
      </c>
      <c r="F249" s="29">
        <f>Data!F246</f>
        <v>42.24</v>
      </c>
      <c r="G249" s="3">
        <f>Data!H246</f>
        <v>1700</v>
      </c>
      <c r="H249" s="3">
        <f>Data!M246</f>
        <v>1460.2</v>
      </c>
      <c r="I249" s="16">
        <f>Data!R246</f>
        <v>1483.9336501120017</v>
      </c>
      <c r="J249" s="18">
        <f>Data!S246</f>
        <v>0.98400625923523577</v>
      </c>
    </row>
    <row r="250" spans="1:12">
      <c r="A250" s="78" t="str">
        <f>Data!A247</f>
        <v>Cai-7</v>
      </c>
      <c r="B250" s="3">
        <f>Data!B247</f>
        <v>166</v>
      </c>
      <c r="C250" s="14">
        <f>Data!C247</f>
        <v>5</v>
      </c>
      <c r="D250" s="28">
        <f>Data!D247</f>
        <v>289.10000000000002</v>
      </c>
      <c r="E250" s="28">
        <f>Data!E247</f>
        <v>200</v>
      </c>
      <c r="F250" s="29">
        <f>Data!F247</f>
        <v>28.09</v>
      </c>
      <c r="G250" s="3">
        <f>Data!H247</f>
        <v>2700</v>
      </c>
      <c r="H250" s="3">
        <f>Data!M247</f>
        <v>1117.2</v>
      </c>
      <c r="I250" s="16">
        <f>Data!R247</f>
        <v>1101.6485822194475</v>
      </c>
      <c r="J250" s="18">
        <f>Data!S247</f>
        <v>1.0141164959784379</v>
      </c>
    </row>
    <row r="251" spans="1:12">
      <c r="A251" s="78" t="str">
        <f>Data!A248</f>
        <v>Cai-8</v>
      </c>
      <c r="B251" s="3">
        <f>Data!B248</f>
        <v>166</v>
      </c>
      <c r="C251" s="14">
        <f>Data!C248</f>
        <v>5</v>
      </c>
      <c r="D251" s="28">
        <f>Data!D248</f>
        <v>289.10000000000002</v>
      </c>
      <c r="E251" s="28">
        <f>Data!E248</f>
        <v>200</v>
      </c>
      <c r="F251" s="29">
        <f>Data!F248</f>
        <v>28.09</v>
      </c>
      <c r="G251" s="3">
        <f>Data!H248</f>
        <v>2700</v>
      </c>
      <c r="H251" s="3">
        <f>Data!M248</f>
        <v>1271.06</v>
      </c>
      <c r="I251" s="16">
        <f>Data!R248</f>
        <v>1101.6485822194475</v>
      </c>
      <c r="J251" s="18">
        <f>Data!S248</f>
        <v>1.1537799081438893</v>
      </c>
    </row>
    <row r="252" spans="1:12">
      <c r="A252" s="78" t="str">
        <f>Data!A249</f>
        <v>Cai-9</v>
      </c>
      <c r="B252" s="3">
        <f>Data!B249</f>
        <v>166</v>
      </c>
      <c r="C252" s="14">
        <f>Data!C249</f>
        <v>5</v>
      </c>
      <c r="D252" s="28">
        <f>Data!D249</f>
        <v>287.14</v>
      </c>
      <c r="E252" s="28">
        <f>Data!E249</f>
        <v>200</v>
      </c>
      <c r="F252" s="29">
        <f>Data!F249</f>
        <v>28.09</v>
      </c>
      <c r="G252" s="3">
        <f>Data!H249</f>
        <v>3700</v>
      </c>
      <c r="H252" s="3">
        <f>Data!M249</f>
        <v>983.92</v>
      </c>
      <c r="I252" s="16">
        <f>Data!R249</f>
        <v>932.89158406350464</v>
      </c>
      <c r="J252" s="18">
        <f>Data!S249</f>
        <v>1.0546991920692701</v>
      </c>
    </row>
    <row r="253" spans="1:12">
      <c r="A253" s="78" t="str">
        <f>Data!A250</f>
        <v>Cai-10</v>
      </c>
      <c r="B253" s="3">
        <f>Data!B250</f>
        <v>166</v>
      </c>
      <c r="C253" s="14">
        <f>Data!C250</f>
        <v>5</v>
      </c>
      <c r="D253" s="28">
        <f>Data!D250</f>
        <v>287.14</v>
      </c>
      <c r="E253" s="28">
        <f>Data!E250</f>
        <v>200</v>
      </c>
      <c r="F253" s="29">
        <f>Data!F250</f>
        <v>28.09</v>
      </c>
      <c r="G253" s="3">
        <f>Data!H250</f>
        <v>3700</v>
      </c>
      <c r="H253" s="3">
        <f>Data!M250</f>
        <v>958.44</v>
      </c>
      <c r="I253" s="16">
        <f>Data!R250</f>
        <v>932.89158406350464</v>
      </c>
      <c r="J253" s="18">
        <f>Data!S250</f>
        <v>1.0273862647846079</v>
      </c>
    </row>
    <row r="254" spans="1:12">
      <c r="A254" s="78"/>
      <c r="B254" s="3"/>
      <c r="C254" s="14"/>
      <c r="D254" s="28"/>
      <c r="E254" s="28"/>
      <c r="F254" s="29"/>
      <c r="G254" s="3"/>
      <c r="H254" s="3"/>
      <c r="I254" s="39" t="s">
        <v>496</v>
      </c>
      <c r="J254" s="35">
        <f>AVERAGE(J243:J253)</f>
        <v>1.0930193846731151</v>
      </c>
    </row>
    <row r="255" spans="1:12">
      <c r="A255" s="73" t="str">
        <f>Data!A252</f>
        <v>Cai &amp; Gu</v>
      </c>
      <c r="B255" s="73">
        <f>Data!B252</f>
        <v>1985</v>
      </c>
      <c r="C255" s="52" t="s">
        <v>296</v>
      </c>
      <c r="D255" s="28"/>
      <c r="E255" s="28"/>
      <c r="F255" s="29"/>
      <c r="G255" s="3"/>
      <c r="H255" s="3"/>
      <c r="I255" s="16" t="s">
        <v>478</v>
      </c>
      <c r="J255" s="47">
        <f>STDEV(J243:J253)</f>
        <v>0.13634601664228269</v>
      </c>
    </row>
    <row r="256" spans="1:12">
      <c r="A256" s="78" t="str">
        <f>Data!A253</f>
        <v>Cai-4</v>
      </c>
      <c r="B256" s="3">
        <f>Data!B253</f>
        <v>108</v>
      </c>
      <c r="C256" s="14">
        <f>Data!C253</f>
        <v>4</v>
      </c>
      <c r="D256" s="28">
        <f>Data!D253</f>
        <v>338.88</v>
      </c>
      <c r="E256" s="28">
        <f>Data!E253</f>
        <v>200</v>
      </c>
      <c r="F256" s="29">
        <f>Data!F253</f>
        <v>28.99</v>
      </c>
      <c r="G256" s="3">
        <f>Data!H253</f>
        <v>648</v>
      </c>
      <c r="H256" s="3">
        <f>Data!M253</f>
        <v>825.16</v>
      </c>
      <c r="I256" s="16">
        <f>Data!R253</f>
        <v>737.04204447833877</v>
      </c>
      <c r="J256" s="18">
        <f>Data!S253</f>
        <v>1.1195562128128376</v>
      </c>
    </row>
    <row r="257" spans="1:10">
      <c r="A257" s="78" t="str">
        <f>Data!A254</f>
        <v>Cai-5</v>
      </c>
      <c r="B257" s="3">
        <f>Data!B254</f>
        <v>108</v>
      </c>
      <c r="C257" s="14">
        <f>Data!C254</f>
        <v>4</v>
      </c>
      <c r="D257" s="28">
        <f>Data!D254</f>
        <v>338.88</v>
      </c>
      <c r="E257" s="28">
        <f>Data!E254</f>
        <v>200</v>
      </c>
      <c r="F257" s="29">
        <f>Data!F254</f>
        <v>28.99</v>
      </c>
      <c r="G257" s="3">
        <f>Data!H254</f>
        <v>648</v>
      </c>
      <c r="H257" s="3">
        <f>Data!M254</f>
        <v>828.1</v>
      </c>
      <c r="I257" s="16">
        <f>Data!R254</f>
        <v>737.04204447833877</v>
      </c>
      <c r="J257" s="18">
        <f>Data!S254</f>
        <v>1.1235451304356863</v>
      </c>
    </row>
    <row r="258" spans="1:10">
      <c r="A258" s="78" t="str">
        <f>Data!A255</f>
        <v>Cai-6</v>
      </c>
      <c r="B258" s="3">
        <f>Data!B255</f>
        <v>108</v>
      </c>
      <c r="C258" s="14">
        <f>Data!C255</f>
        <v>4</v>
      </c>
      <c r="D258" s="28">
        <f>Data!D255</f>
        <v>338.88</v>
      </c>
      <c r="E258" s="28">
        <f>Data!E255</f>
        <v>200</v>
      </c>
      <c r="F258" s="29">
        <f>Data!F255</f>
        <v>28.99</v>
      </c>
      <c r="G258" s="3">
        <f>Data!H255</f>
        <v>864</v>
      </c>
      <c r="H258" s="3">
        <f>Data!M255</f>
        <v>766.36</v>
      </c>
      <c r="I258" s="16">
        <f>Data!R255</f>
        <v>672.22675921105645</v>
      </c>
      <c r="J258" s="18">
        <f>Data!S255</f>
        <v>1.1400319750725498</v>
      </c>
    </row>
    <row r="259" spans="1:10">
      <c r="A259" s="78" t="str">
        <f>Data!A256</f>
        <v>Cai-7</v>
      </c>
      <c r="B259" s="3">
        <f>Data!B256</f>
        <v>108</v>
      </c>
      <c r="C259" s="14">
        <f>Data!C256</f>
        <v>4</v>
      </c>
      <c r="D259" s="28">
        <f>Data!D256</f>
        <v>338.88</v>
      </c>
      <c r="E259" s="28">
        <f>Data!E256</f>
        <v>200</v>
      </c>
      <c r="F259" s="29">
        <f>Data!F256</f>
        <v>28.99</v>
      </c>
      <c r="G259" s="3">
        <f>Data!H256</f>
        <v>864</v>
      </c>
      <c r="H259" s="3">
        <f>Data!M256</f>
        <v>801.64</v>
      </c>
      <c r="I259" s="16">
        <f>Data!R256</f>
        <v>672.22675921105645</v>
      </c>
      <c r="J259" s="18">
        <f>Data!S256</f>
        <v>1.1925142654850969</v>
      </c>
    </row>
    <row r="260" spans="1:10">
      <c r="A260" s="78" t="str">
        <f>Data!A257</f>
        <v>Cai-8</v>
      </c>
      <c r="B260" s="3">
        <f>Data!B257</f>
        <v>108</v>
      </c>
      <c r="C260" s="14">
        <f>Data!C257</f>
        <v>4</v>
      </c>
      <c r="D260" s="28">
        <f>Data!D257</f>
        <v>338.88</v>
      </c>
      <c r="E260" s="28">
        <f>Data!E257</f>
        <v>200</v>
      </c>
      <c r="F260" s="29">
        <f>Data!F257</f>
        <v>28.99</v>
      </c>
      <c r="G260" s="3">
        <f>Data!H257</f>
        <v>864</v>
      </c>
      <c r="H260" s="3">
        <f>Data!M257</f>
        <v>869.26</v>
      </c>
      <c r="I260" s="16">
        <f>Data!R257</f>
        <v>672.22675921105645</v>
      </c>
      <c r="J260" s="18">
        <f>Data!S257</f>
        <v>1.2931053221091453</v>
      </c>
    </row>
    <row r="261" spans="1:10">
      <c r="A261" s="78" t="str">
        <f>Data!A258</f>
        <v>Cai-9</v>
      </c>
      <c r="B261" s="3">
        <f>Data!B258</f>
        <v>108</v>
      </c>
      <c r="C261" s="14">
        <f>Data!C258</f>
        <v>4</v>
      </c>
      <c r="D261" s="28">
        <f>Data!D258</f>
        <v>338.88</v>
      </c>
      <c r="E261" s="28">
        <f>Data!E258</f>
        <v>200</v>
      </c>
      <c r="F261" s="29">
        <f>Data!F258</f>
        <v>28.99</v>
      </c>
      <c r="G261" s="3">
        <f>Data!H258</f>
        <v>1080</v>
      </c>
      <c r="H261" s="3">
        <f>Data!M258</f>
        <v>836.92</v>
      </c>
      <c r="I261" s="16">
        <f>Data!R258</f>
        <v>630.57317985631209</v>
      </c>
      <c r="J261" s="18">
        <f>Data!S258</f>
        <v>1.3272369119642986</v>
      </c>
    </row>
    <row r="262" spans="1:10">
      <c r="A262" s="78" t="str">
        <f>Data!A259</f>
        <v>Cai-10</v>
      </c>
      <c r="B262" s="3">
        <f>Data!B259</f>
        <v>108</v>
      </c>
      <c r="C262" s="14">
        <f>Data!C259</f>
        <v>4</v>
      </c>
      <c r="D262" s="28">
        <f>Data!D259</f>
        <v>338.88</v>
      </c>
      <c r="E262" s="28">
        <f>Data!E259</f>
        <v>200</v>
      </c>
      <c r="F262" s="29">
        <f>Data!F259</f>
        <v>28.99</v>
      </c>
      <c r="G262" s="3">
        <f>Data!H259</f>
        <v>1080</v>
      </c>
      <c r="H262" s="3">
        <f>Data!M259</f>
        <v>783.02</v>
      </c>
      <c r="I262" s="16">
        <f>Data!R259</f>
        <v>630.57317985631209</v>
      </c>
      <c r="J262" s="18">
        <f>Data!S259</f>
        <v>1.2417591248939985</v>
      </c>
    </row>
    <row r="263" spans="1:10">
      <c r="A263" s="78" t="str">
        <f>Data!A260</f>
        <v>Cai-11</v>
      </c>
      <c r="B263" s="3">
        <f>Data!B260</f>
        <v>108</v>
      </c>
      <c r="C263" s="14">
        <f>Data!C260</f>
        <v>4</v>
      </c>
      <c r="D263" s="28">
        <f>Data!D260</f>
        <v>338.88</v>
      </c>
      <c r="E263" s="28">
        <f>Data!E260</f>
        <v>200</v>
      </c>
      <c r="F263" s="29">
        <f>Data!F260</f>
        <v>28.99</v>
      </c>
      <c r="G263" s="3">
        <f>Data!H260</f>
        <v>1620</v>
      </c>
      <c r="H263" s="3">
        <f>Data!M260</f>
        <v>707.56</v>
      </c>
      <c r="I263" s="16">
        <f>Data!R260</f>
        <v>588.81854145023556</v>
      </c>
      <c r="J263" s="18">
        <f>Data!S260</f>
        <v>1.2016605289930393</v>
      </c>
    </row>
    <row r="264" spans="1:10">
      <c r="A264" s="78" t="str">
        <f>Data!A261</f>
        <v>Cai-12</v>
      </c>
      <c r="B264" s="3">
        <f>Data!B261</f>
        <v>108</v>
      </c>
      <c r="C264" s="14">
        <f>Data!C261</f>
        <v>4</v>
      </c>
      <c r="D264" s="28">
        <f>Data!D261</f>
        <v>338.88</v>
      </c>
      <c r="E264" s="28">
        <f>Data!E261</f>
        <v>200</v>
      </c>
      <c r="F264" s="29">
        <f>Data!F261</f>
        <v>28.99</v>
      </c>
      <c r="G264" s="3">
        <f>Data!H261</f>
        <v>1620</v>
      </c>
      <c r="H264" s="3">
        <f>Data!M261</f>
        <v>646.79999999999995</v>
      </c>
      <c r="I264" s="16">
        <f>Data!R261</f>
        <v>588.81854145023556</v>
      </c>
      <c r="J264" s="18">
        <f>Data!S261</f>
        <v>1.0984708436778476</v>
      </c>
    </row>
    <row r="265" spans="1:10">
      <c r="A265" s="78" t="str">
        <f>Data!A262</f>
        <v>Cai-13</v>
      </c>
      <c r="B265" s="3">
        <f>Data!B262</f>
        <v>108</v>
      </c>
      <c r="C265" s="14">
        <f>Data!C262</f>
        <v>4</v>
      </c>
      <c r="D265" s="28">
        <f>Data!D262</f>
        <v>338.88</v>
      </c>
      <c r="E265" s="28">
        <f>Data!E262</f>
        <v>200</v>
      </c>
      <c r="F265" s="29">
        <f>Data!F262</f>
        <v>28.99</v>
      </c>
      <c r="G265" s="3">
        <f>Data!H262</f>
        <v>1620</v>
      </c>
      <c r="H265" s="3">
        <f>Data!M262</f>
        <v>643.86</v>
      </c>
      <c r="I265" s="16">
        <f>Data!R262</f>
        <v>588.81854145023556</v>
      </c>
      <c r="J265" s="18">
        <f>Data!S262</f>
        <v>1.0934777943884031</v>
      </c>
    </row>
    <row r="266" spans="1:10">
      <c r="A266" s="78" t="str">
        <f>Data!A263</f>
        <v>Cai-14</v>
      </c>
      <c r="B266" s="3">
        <f>Data!B263</f>
        <v>108</v>
      </c>
      <c r="C266" s="14">
        <f>Data!C263</f>
        <v>4</v>
      </c>
      <c r="D266" s="28">
        <f>Data!D263</f>
        <v>338.88</v>
      </c>
      <c r="E266" s="28">
        <f>Data!E263</f>
        <v>200</v>
      </c>
      <c r="F266" s="29">
        <f>Data!F263</f>
        <v>28.99</v>
      </c>
      <c r="G266" s="3">
        <f>Data!H263</f>
        <v>2160</v>
      </c>
      <c r="H266" s="3">
        <f>Data!M263</f>
        <v>672.28</v>
      </c>
      <c r="I266" s="16">
        <f>Data!R263</f>
        <v>517.49270967948121</v>
      </c>
      <c r="J266" s="18">
        <f>Data!S263</f>
        <v>1.2991100887515674</v>
      </c>
    </row>
    <row r="267" spans="1:10">
      <c r="A267" s="78" t="str">
        <f>Data!A264</f>
        <v>Cai-15</v>
      </c>
      <c r="B267" s="3">
        <f>Data!B264</f>
        <v>108</v>
      </c>
      <c r="C267" s="14">
        <f>Data!C264</f>
        <v>4</v>
      </c>
      <c r="D267" s="28">
        <f>Data!D264</f>
        <v>338.88</v>
      </c>
      <c r="E267" s="28">
        <f>Data!E264</f>
        <v>200</v>
      </c>
      <c r="F267" s="29">
        <f>Data!F264</f>
        <v>28.99</v>
      </c>
      <c r="G267" s="3">
        <f>Data!H264</f>
        <v>2160</v>
      </c>
      <c r="H267" s="3">
        <f>Data!M264</f>
        <v>697.76</v>
      </c>
      <c r="I267" s="16">
        <f>Data!R264</f>
        <v>517.49270967948121</v>
      </c>
      <c r="J267" s="18">
        <f>Data!S264</f>
        <v>1.3483474973631429</v>
      </c>
    </row>
    <row r="268" spans="1:10">
      <c r="A268" s="78" t="str">
        <f>Data!A265</f>
        <v>Cai-16</v>
      </c>
      <c r="B268" s="3">
        <f>Data!B265</f>
        <v>108</v>
      </c>
      <c r="C268" s="14">
        <f>Data!C265</f>
        <v>4</v>
      </c>
      <c r="D268" s="28">
        <f>Data!D265</f>
        <v>338.88</v>
      </c>
      <c r="E268" s="28">
        <f>Data!E265</f>
        <v>200</v>
      </c>
      <c r="F268" s="29">
        <f>Data!F265</f>
        <v>28.99</v>
      </c>
      <c r="G268" s="3">
        <f>Data!H265</f>
        <v>2160</v>
      </c>
      <c r="H268" s="3">
        <f>Data!M265</f>
        <v>676.2</v>
      </c>
      <c r="I268" s="16">
        <f>Data!R265</f>
        <v>517.49270967948121</v>
      </c>
      <c r="J268" s="18">
        <f>Data!S265</f>
        <v>1.3066850746918099</v>
      </c>
    </row>
    <row r="269" spans="1:10">
      <c r="A269" s="78" t="str">
        <f>Data!A266</f>
        <v>Cai-17</v>
      </c>
      <c r="B269" s="3">
        <f>Data!B266</f>
        <v>108</v>
      </c>
      <c r="C269" s="14">
        <f>Data!C266</f>
        <v>4</v>
      </c>
      <c r="D269" s="28">
        <f>Data!D266</f>
        <v>338.88</v>
      </c>
      <c r="E269" s="28">
        <f>Data!E266</f>
        <v>200</v>
      </c>
      <c r="F269" s="29">
        <f>Data!F266</f>
        <v>28.99</v>
      </c>
      <c r="G269" s="3">
        <f>Data!H266</f>
        <v>2700</v>
      </c>
      <c r="H269" s="3">
        <f>Data!M266</f>
        <v>648.76</v>
      </c>
      <c r="I269" s="16">
        <f>Data!R266</f>
        <v>422.54762941937315</v>
      </c>
      <c r="J269" s="18">
        <f>Data!S266</f>
        <v>1.5353535432004848</v>
      </c>
    </row>
    <row r="270" spans="1:10">
      <c r="A270" s="78" t="str">
        <f>Data!A267</f>
        <v>Cai-18</v>
      </c>
      <c r="B270" s="3">
        <f>Data!B267</f>
        <v>108</v>
      </c>
      <c r="C270" s="14">
        <f>Data!C267</f>
        <v>4</v>
      </c>
      <c r="D270" s="28">
        <f>Data!D267</f>
        <v>338.88</v>
      </c>
      <c r="E270" s="28">
        <f>Data!E267</f>
        <v>200</v>
      </c>
      <c r="F270" s="29">
        <f>Data!F267</f>
        <v>28.99</v>
      </c>
      <c r="G270" s="3">
        <f>Data!H267</f>
        <v>3240</v>
      </c>
      <c r="H270" s="3">
        <f>Data!M267</f>
        <v>559.58000000000004</v>
      </c>
      <c r="I270" s="16">
        <f>Data!R267</f>
        <v>330.49456735760833</v>
      </c>
      <c r="J270" s="18">
        <f>Data!S267</f>
        <v>1.6931594503171126</v>
      </c>
    </row>
    <row r="271" spans="1:10">
      <c r="A271" s="78" t="str">
        <f>Data!A268</f>
        <v>Cai-19</v>
      </c>
      <c r="B271" s="3">
        <f>Data!B268</f>
        <v>108</v>
      </c>
      <c r="C271" s="14">
        <f>Data!C268</f>
        <v>4</v>
      </c>
      <c r="D271" s="28">
        <f>Data!D268</f>
        <v>338.88</v>
      </c>
      <c r="E271" s="28">
        <f>Data!E268</f>
        <v>200</v>
      </c>
      <c r="F271" s="29">
        <f>Data!F268</f>
        <v>28.99</v>
      </c>
      <c r="G271" s="3">
        <f>Data!H268</f>
        <v>3240</v>
      </c>
      <c r="H271" s="3">
        <f>Data!M268</f>
        <v>478.24</v>
      </c>
      <c r="I271" s="16">
        <f>Data!R268</f>
        <v>330.49456735760833</v>
      </c>
      <c r="J271" s="18">
        <f>Data!S268</f>
        <v>1.4470434531606846</v>
      </c>
    </row>
    <row r="272" spans="1:10">
      <c r="A272" s="78" t="str">
        <f>Data!A269</f>
        <v>Cai-20</v>
      </c>
      <c r="B272" s="3">
        <f>Data!B269</f>
        <v>108</v>
      </c>
      <c r="C272" s="14">
        <f>Data!C269</f>
        <v>4</v>
      </c>
      <c r="D272" s="28">
        <f>Data!D269</f>
        <v>338.88</v>
      </c>
      <c r="E272" s="28">
        <f>Data!E269</f>
        <v>200</v>
      </c>
      <c r="F272" s="29">
        <f>Data!F269</f>
        <v>28.99</v>
      </c>
      <c r="G272" s="3">
        <f>Data!H269</f>
        <v>3240</v>
      </c>
      <c r="H272" s="3">
        <f>Data!M269</f>
        <v>600.74</v>
      </c>
      <c r="I272" s="16">
        <f>Data!R269</f>
        <v>330.49456735760833</v>
      </c>
      <c r="J272" s="18">
        <f>Data!S269</f>
        <v>1.8177000753842205</v>
      </c>
    </row>
    <row r="273" spans="1:10">
      <c r="A273" s="78" t="str">
        <f>Data!A270</f>
        <v>Cai-21</v>
      </c>
      <c r="B273" s="3">
        <f>Data!B270</f>
        <v>108</v>
      </c>
      <c r="C273" s="14">
        <f>Data!C270</f>
        <v>4</v>
      </c>
      <c r="D273" s="28">
        <f>Data!D270</f>
        <v>338.88</v>
      </c>
      <c r="E273" s="28">
        <f>Data!E270</f>
        <v>200</v>
      </c>
      <c r="F273" s="29">
        <f>Data!F270</f>
        <v>28.99</v>
      </c>
      <c r="G273" s="3">
        <f>Data!H270</f>
        <v>4320</v>
      </c>
      <c r="H273" s="3">
        <f>Data!M270</f>
        <v>373.38</v>
      </c>
      <c r="I273" s="16">
        <f>Data!R270</f>
        <v>204.8184523005819</v>
      </c>
      <c r="J273" s="18">
        <f>Data!S270</f>
        <v>1.8229802823236119</v>
      </c>
    </row>
    <row r="274" spans="1:10">
      <c r="A274" s="78" t="str">
        <f>Data!A271</f>
        <v>Cai-22</v>
      </c>
      <c r="B274" s="3">
        <f>Data!B271</f>
        <v>108</v>
      </c>
      <c r="C274" s="14">
        <f>Data!C271</f>
        <v>4</v>
      </c>
      <c r="D274" s="28">
        <f>Data!D271</f>
        <v>338.88</v>
      </c>
      <c r="E274" s="28">
        <f>Data!E271</f>
        <v>200</v>
      </c>
      <c r="F274" s="29">
        <f>Data!F271</f>
        <v>28.99</v>
      </c>
      <c r="G274" s="3">
        <f>Data!H271</f>
        <v>4320</v>
      </c>
      <c r="H274" s="3">
        <f>Data!M271</f>
        <v>345.94</v>
      </c>
      <c r="I274" s="16">
        <f>Data!R271</f>
        <v>204.8184523005819</v>
      </c>
      <c r="J274" s="18">
        <f>Data!S271</f>
        <v>1.6890079781108529</v>
      </c>
    </row>
    <row r="275" spans="1:10">
      <c r="A275" s="78" t="str">
        <f>Data!A272</f>
        <v>Cai-23</v>
      </c>
      <c r="B275" s="3">
        <f>Data!B272</f>
        <v>108</v>
      </c>
      <c r="C275" s="14">
        <f>Data!C272</f>
        <v>4</v>
      </c>
      <c r="D275" s="28">
        <f>Data!D272</f>
        <v>338.88</v>
      </c>
      <c r="E275" s="28">
        <f>Data!E272</f>
        <v>200</v>
      </c>
      <c r="F275" s="29">
        <f>Data!F272</f>
        <v>28.99</v>
      </c>
      <c r="G275" s="3">
        <f>Data!H272</f>
        <v>4320</v>
      </c>
      <c r="H275" s="3">
        <f>Data!M272</f>
        <v>294</v>
      </c>
      <c r="I275" s="16">
        <f>Data!R272</f>
        <v>204.8184523005819</v>
      </c>
      <c r="J275" s="18">
        <f>Data!S272</f>
        <v>1.4354175451367022</v>
      </c>
    </row>
    <row r="276" spans="1:10">
      <c r="A276" s="78" t="str">
        <f>Data!A273</f>
        <v>Cai-24</v>
      </c>
      <c r="B276" s="3">
        <f>Data!B273</f>
        <v>108</v>
      </c>
      <c r="C276" s="14">
        <f>Data!C273</f>
        <v>4</v>
      </c>
      <c r="D276" s="28">
        <f>Data!D273</f>
        <v>338.88</v>
      </c>
      <c r="E276" s="28">
        <f>Data!E273</f>
        <v>200</v>
      </c>
      <c r="F276" s="29">
        <f>Data!F273</f>
        <v>28.99</v>
      </c>
      <c r="G276" s="3">
        <f>Data!H273</f>
        <v>5400</v>
      </c>
      <c r="H276" s="3">
        <f>Data!M273</f>
        <v>225.4</v>
      </c>
      <c r="I276" s="16">
        <f>Data!R273</f>
        <v>149.5371237465005</v>
      </c>
      <c r="J276" s="18">
        <f>Data!S273</f>
        <v>1.5073180114264093</v>
      </c>
    </row>
    <row r="277" spans="1:10">
      <c r="A277" s="78" t="str">
        <f>Data!A274</f>
        <v>Cai-25</v>
      </c>
      <c r="B277" s="3">
        <f>Data!B274</f>
        <v>108</v>
      </c>
      <c r="C277" s="14">
        <f>Data!C274</f>
        <v>4</v>
      </c>
      <c r="D277" s="28">
        <f>Data!D274</f>
        <v>338.88</v>
      </c>
      <c r="E277" s="28">
        <f>Data!E274</f>
        <v>200</v>
      </c>
      <c r="F277" s="29">
        <f>Data!F274</f>
        <v>28.99</v>
      </c>
      <c r="G277" s="3">
        <f>Data!H274</f>
        <v>5400</v>
      </c>
      <c r="H277" s="3">
        <f>Data!M274</f>
        <v>210.7</v>
      </c>
      <c r="I277" s="16">
        <f>Data!R274</f>
        <v>149.5371237465005</v>
      </c>
      <c r="J277" s="18">
        <f>Data!S274</f>
        <v>1.4090146628551214</v>
      </c>
    </row>
    <row r="278" spans="1:10">
      <c r="A278" s="78" t="str">
        <f>Data!A275</f>
        <v>Cai-26</v>
      </c>
      <c r="B278" s="3">
        <f>Data!B275</f>
        <v>108</v>
      </c>
      <c r="C278" s="14">
        <f>Data!C275</f>
        <v>4</v>
      </c>
      <c r="D278" s="28">
        <f>Data!D275</f>
        <v>338.88</v>
      </c>
      <c r="E278" s="28">
        <f>Data!E275</f>
        <v>200</v>
      </c>
      <c r="F278" s="29">
        <f>Data!F275</f>
        <v>28.99</v>
      </c>
      <c r="G278" s="3">
        <f>Data!H275</f>
        <v>5560</v>
      </c>
      <c r="H278" s="3">
        <f>Data!M275</f>
        <v>212.5</v>
      </c>
      <c r="I278" s="16">
        <f>Data!R275</f>
        <v>149.5371237465005</v>
      </c>
      <c r="J278" s="18">
        <f>Data!S275</f>
        <v>1.4210518075781364</v>
      </c>
    </row>
    <row r="279" spans="1:10">
      <c r="A279" s="78"/>
      <c r="B279" s="3"/>
      <c r="C279" s="14"/>
      <c r="D279" s="28"/>
      <c r="E279" s="28"/>
      <c r="F279" s="29"/>
      <c r="G279" s="3"/>
      <c r="H279" s="3"/>
      <c r="I279" s="39" t="s">
        <v>497</v>
      </c>
      <c r="J279" s="35">
        <f>AVERAGE(J256:J278)</f>
        <v>1.3723281556579461</v>
      </c>
    </row>
    <row r="280" spans="1:10">
      <c r="A280" s="73" t="str">
        <f>Data!A277</f>
        <v>Tang et al</v>
      </c>
      <c r="B280" s="73">
        <f>Data!B277</f>
        <v>1982</v>
      </c>
      <c r="C280" s="52" t="s">
        <v>314</v>
      </c>
      <c r="D280" s="28"/>
      <c r="E280" s="28"/>
      <c r="F280" s="29"/>
      <c r="G280" s="3"/>
      <c r="H280" s="3"/>
      <c r="I280" s="16" t="s">
        <v>478</v>
      </c>
      <c r="J280" s="47">
        <f>STDEV(J256:J278)</f>
        <v>0.22282393221655133</v>
      </c>
    </row>
    <row r="281" spans="1:10">
      <c r="A281" s="78" t="str">
        <f>Data!A278</f>
        <v>Tang-1</v>
      </c>
      <c r="B281" s="3">
        <f>Data!B278</f>
        <v>104</v>
      </c>
      <c r="C281" s="14">
        <f>Data!C278</f>
        <v>2</v>
      </c>
      <c r="D281" s="28">
        <f>Data!D278</f>
        <v>344</v>
      </c>
      <c r="E281" s="28">
        <f>Data!E278</f>
        <v>200</v>
      </c>
      <c r="F281" s="29">
        <f>Data!F278</f>
        <v>32.65</v>
      </c>
      <c r="G281" s="3">
        <f>Data!H278</f>
        <v>524</v>
      </c>
      <c r="H281" s="3">
        <f>Data!M278</f>
        <v>540</v>
      </c>
      <c r="I281" s="16">
        <f>Data!R278</f>
        <v>527.46154017089589</v>
      </c>
      <c r="J281" s="18">
        <f>Data!S278</f>
        <v>1.0237713252515845</v>
      </c>
    </row>
    <row r="282" spans="1:10">
      <c r="A282" s="78" t="str">
        <f>Data!A279</f>
        <v>Tang-2</v>
      </c>
      <c r="B282" s="3">
        <f>Data!B279</f>
        <v>105</v>
      </c>
      <c r="C282" s="14">
        <f>Data!C279</f>
        <v>2.5</v>
      </c>
      <c r="D282" s="28">
        <f>Data!D279</f>
        <v>344</v>
      </c>
      <c r="E282" s="28">
        <f>Data!E279</f>
        <v>200</v>
      </c>
      <c r="F282" s="29">
        <f>Data!F279</f>
        <v>35.65</v>
      </c>
      <c r="G282" s="3">
        <f>Data!H279</f>
        <v>530</v>
      </c>
      <c r="H282" s="3">
        <f>Data!M279</f>
        <v>613</v>
      </c>
      <c r="I282" s="16">
        <f>Data!R279</f>
        <v>617.99478354495034</v>
      </c>
      <c r="J282" s="18">
        <f>Data!S279</f>
        <v>0.99191775775792279</v>
      </c>
    </row>
    <row r="283" spans="1:10">
      <c r="A283" s="78" t="str">
        <f>Data!A280</f>
        <v>Tang-3</v>
      </c>
      <c r="B283" s="3">
        <f>Data!B280</f>
        <v>106</v>
      </c>
      <c r="C283" s="14">
        <f>Data!C280</f>
        <v>3</v>
      </c>
      <c r="D283" s="28">
        <f>Data!D280</f>
        <v>344</v>
      </c>
      <c r="E283" s="28">
        <f>Data!E280</f>
        <v>200</v>
      </c>
      <c r="F283" s="29">
        <f>Data!F280</f>
        <v>33.47</v>
      </c>
      <c r="G283" s="3">
        <f>Data!H280</f>
        <v>536</v>
      </c>
      <c r="H283" s="3">
        <f>Data!M280</f>
        <v>674</v>
      </c>
      <c r="I283" s="16">
        <f>Data!R280</f>
        <v>672.91470279891212</v>
      </c>
      <c r="J283" s="18">
        <f>Data!S280</f>
        <v>1.0016128302689387</v>
      </c>
    </row>
    <row r="284" spans="1:10">
      <c r="A284" s="78" t="str">
        <f>Data!A281</f>
        <v>Tang-4</v>
      </c>
      <c r="B284" s="3">
        <f>Data!B281</f>
        <v>107</v>
      </c>
      <c r="C284" s="14">
        <f>Data!C281</f>
        <v>3.5</v>
      </c>
      <c r="D284" s="28">
        <f>Data!D281</f>
        <v>379.8</v>
      </c>
      <c r="E284" s="28">
        <f>Data!E281</f>
        <v>200</v>
      </c>
      <c r="F284" s="29">
        <f>Data!F281</f>
        <v>31.87</v>
      </c>
      <c r="G284" s="3">
        <f>Data!H281</f>
        <v>542</v>
      </c>
      <c r="H284" s="3">
        <f>Data!M281</f>
        <v>835</v>
      </c>
      <c r="I284" s="16">
        <f>Data!R281</f>
        <v>775.24604366872359</v>
      </c>
      <c r="J284" s="18">
        <f>Data!S281</f>
        <v>1.077077408932654</v>
      </c>
    </row>
    <row r="285" spans="1:10">
      <c r="A285" s="78" t="str">
        <f>Data!A282</f>
        <v>Tang-5</v>
      </c>
      <c r="B285" s="3">
        <f>Data!B282</f>
        <v>107</v>
      </c>
      <c r="C285" s="14">
        <f>Data!C282</f>
        <v>4</v>
      </c>
      <c r="D285" s="28">
        <f>Data!D282</f>
        <v>379.8</v>
      </c>
      <c r="E285" s="28">
        <f>Data!E282</f>
        <v>200</v>
      </c>
      <c r="F285" s="29">
        <f>Data!F282</f>
        <v>31.87</v>
      </c>
      <c r="G285" s="3">
        <f>Data!H282</f>
        <v>542</v>
      </c>
      <c r="H285" s="3">
        <f>Data!M282</f>
        <v>889</v>
      </c>
      <c r="I285" s="16">
        <f>Data!R282</f>
        <v>840.67649344148572</v>
      </c>
      <c r="J285" s="18">
        <f>Data!S282</f>
        <v>1.0574816911564779</v>
      </c>
    </row>
    <row r="286" spans="1:10">
      <c r="A286" s="78" t="str">
        <f>Data!A283</f>
        <v>Tang-6</v>
      </c>
      <c r="B286" s="3">
        <f>Data!B283</f>
        <v>108</v>
      </c>
      <c r="C286" s="14">
        <f>Data!C283</f>
        <v>4.5</v>
      </c>
      <c r="D286" s="28">
        <f>Data!D283</f>
        <v>344</v>
      </c>
      <c r="E286" s="28">
        <f>Data!E283</f>
        <v>200</v>
      </c>
      <c r="F286" s="29">
        <f>Data!F283</f>
        <v>33.5</v>
      </c>
      <c r="G286" s="3">
        <f>Data!H283</f>
        <v>548</v>
      </c>
      <c r="H286" s="3">
        <f>Data!M283</f>
        <v>917</v>
      </c>
      <c r="I286" s="16">
        <f>Data!R283</f>
        <v>871.69114912282225</v>
      </c>
      <c r="J286" s="18">
        <f>Data!S283</f>
        <v>1.0519781013295497</v>
      </c>
    </row>
    <row r="287" spans="1:10">
      <c r="A287" s="78" t="str">
        <f>Data!A284</f>
        <v>Tang-7</v>
      </c>
      <c r="B287" s="3">
        <f>Data!B284</f>
        <v>108</v>
      </c>
      <c r="C287" s="14">
        <f>Data!C284</f>
        <v>5</v>
      </c>
      <c r="D287" s="28">
        <f>Data!D284</f>
        <v>379.8</v>
      </c>
      <c r="E287" s="28">
        <f>Data!E284</f>
        <v>200</v>
      </c>
      <c r="F287" s="29">
        <f>Data!F284</f>
        <v>33.5</v>
      </c>
      <c r="G287" s="3">
        <f>Data!H284</f>
        <v>548</v>
      </c>
      <c r="H287" s="3">
        <f>Data!M284</f>
        <v>1084</v>
      </c>
      <c r="I287" s="16">
        <f>Data!R284</f>
        <v>989.27189596515313</v>
      </c>
      <c r="J287" s="18">
        <f>Data!S284</f>
        <v>1.095755377688586</v>
      </c>
    </row>
    <row r="288" spans="1:10">
      <c r="A288" s="78" t="str">
        <f>Data!A285</f>
        <v>Tang-8</v>
      </c>
      <c r="B288" s="3">
        <f>Data!B285</f>
        <v>160</v>
      </c>
      <c r="C288" s="14">
        <f>Data!C285</f>
        <v>2.5</v>
      </c>
      <c r="D288" s="28">
        <f>Data!D285</f>
        <v>433.2</v>
      </c>
      <c r="E288" s="28">
        <f>Data!E285</f>
        <v>200</v>
      </c>
      <c r="F288" s="29">
        <f>Data!F285</f>
        <v>32.22</v>
      </c>
      <c r="G288" s="3">
        <f>Data!H285</f>
        <v>960</v>
      </c>
      <c r="H288" s="3">
        <f>Data!M285</f>
        <v>1426</v>
      </c>
      <c r="I288" s="16">
        <f>Data!R285</f>
        <v>1194.119231174245</v>
      </c>
      <c r="J288" s="18">
        <f>Data!S285</f>
        <v>1.1941856079126483</v>
      </c>
    </row>
    <row r="289" spans="1:10">
      <c r="A289" s="78" t="str">
        <f>Data!A286</f>
        <v>Tang-9</v>
      </c>
      <c r="B289" s="3">
        <f>Data!B286</f>
        <v>140</v>
      </c>
      <c r="C289" s="14">
        <f>Data!C286</f>
        <v>2.5</v>
      </c>
      <c r="D289" s="28">
        <f>Data!D286</f>
        <v>433.2</v>
      </c>
      <c r="E289" s="28">
        <f>Data!E286</f>
        <v>200</v>
      </c>
      <c r="F289" s="29">
        <f>Data!F286</f>
        <v>38.880000000000003</v>
      </c>
      <c r="G289" s="3">
        <f>Data!H286</f>
        <v>840</v>
      </c>
      <c r="H289" s="3">
        <f>Data!M286</f>
        <v>1124</v>
      </c>
      <c r="I289" s="16">
        <f>Data!R286</f>
        <v>1057.1123631571718</v>
      </c>
      <c r="J289" s="18">
        <f>Data!S286</f>
        <v>1.0632739140833256</v>
      </c>
    </row>
    <row r="290" spans="1:10">
      <c r="A290" s="78" t="str">
        <f>Data!A287</f>
        <v>Tang-10</v>
      </c>
      <c r="B290" s="3">
        <f>Data!B287</f>
        <v>140</v>
      </c>
      <c r="C290" s="14">
        <f>Data!C287</f>
        <v>3</v>
      </c>
      <c r="D290" s="28">
        <f>Data!D287</f>
        <v>426.3</v>
      </c>
      <c r="E290" s="28">
        <f>Data!E287</f>
        <v>200</v>
      </c>
      <c r="F290" s="29">
        <f>Data!F287</f>
        <v>33.06</v>
      </c>
      <c r="G290" s="3">
        <f>Data!H287</f>
        <v>840</v>
      </c>
      <c r="H290" s="3">
        <f>Data!M287</f>
        <v>1208</v>
      </c>
      <c r="I290" s="16">
        <f>Data!R287</f>
        <v>1071.7809116923236</v>
      </c>
      <c r="J290" s="18">
        <f>Data!S287</f>
        <v>1.1270960201115998</v>
      </c>
    </row>
    <row r="291" spans="1:10">
      <c r="A291" s="78" t="str">
        <f>Data!A288</f>
        <v>Tang-11</v>
      </c>
      <c r="B291" s="3">
        <f>Data!B288</f>
        <v>100</v>
      </c>
      <c r="C291" s="14">
        <f>Data!C288</f>
        <v>2.5</v>
      </c>
      <c r="D291" s="28">
        <f>Data!D288</f>
        <v>433.2</v>
      </c>
      <c r="E291" s="28">
        <f>Data!E288</f>
        <v>200</v>
      </c>
      <c r="F291" s="29">
        <f>Data!F288</f>
        <v>45.77</v>
      </c>
      <c r="G291" s="3">
        <f>Data!H288</f>
        <v>600</v>
      </c>
      <c r="H291" s="3">
        <f>Data!M288</f>
        <v>750</v>
      </c>
      <c r="I291" s="16">
        <f>Data!R288</f>
        <v>676.15257969551101</v>
      </c>
      <c r="J291" s="18">
        <f>Data!S288</f>
        <v>1.1092170946648527</v>
      </c>
    </row>
    <row r="292" spans="1:10">
      <c r="A292" s="78" t="str">
        <f>Data!A289</f>
        <v>Tang-13</v>
      </c>
      <c r="B292" s="3">
        <f>Data!B289</f>
        <v>100</v>
      </c>
      <c r="C292" s="14">
        <f>Data!C289</f>
        <v>3</v>
      </c>
      <c r="D292" s="28">
        <f>Data!D289</f>
        <v>426.3</v>
      </c>
      <c r="E292" s="28">
        <f>Data!E289</f>
        <v>200</v>
      </c>
      <c r="F292" s="29">
        <f>Data!F289</f>
        <v>29.13</v>
      </c>
      <c r="G292" s="3">
        <f>Data!H289</f>
        <v>600</v>
      </c>
      <c r="H292" s="3">
        <f>Data!M289</f>
        <v>723</v>
      </c>
      <c r="I292" s="16">
        <f>Data!R289</f>
        <v>636.34965153654036</v>
      </c>
      <c r="J292" s="18">
        <f>Data!S289</f>
        <v>1.1361678257452208</v>
      </c>
    </row>
    <row r="293" spans="1:10">
      <c r="A293" s="78" t="str">
        <f>Data!A290</f>
        <v>Tang-15</v>
      </c>
      <c r="B293" s="3">
        <f>Data!B290</f>
        <v>200</v>
      </c>
      <c r="C293" s="14">
        <f>Data!C290</f>
        <v>2</v>
      </c>
      <c r="D293" s="28">
        <f>Data!D290</f>
        <v>237.2</v>
      </c>
      <c r="E293" s="28">
        <f>Data!E290</f>
        <v>200</v>
      </c>
      <c r="F293" s="29">
        <f>Data!F290</f>
        <v>24.24</v>
      </c>
      <c r="G293" s="3">
        <f>Data!H290</f>
        <v>930</v>
      </c>
      <c r="H293" s="3">
        <f>Data!M290</f>
        <v>1411</v>
      </c>
      <c r="I293" s="16">
        <f>Data!R290</f>
        <v>1126.0648153616805</v>
      </c>
      <c r="J293" s="18">
        <f>Data!S290</f>
        <v>1.253036220252385</v>
      </c>
    </row>
    <row r="294" spans="1:10">
      <c r="A294" s="78" t="str">
        <f>Data!A291</f>
        <v>Tang-16</v>
      </c>
      <c r="B294" s="3">
        <f>Data!B291</f>
        <v>210</v>
      </c>
      <c r="C294" s="14">
        <f>Data!C291</f>
        <v>2.5</v>
      </c>
      <c r="D294" s="28">
        <f>Data!D291</f>
        <v>237.2</v>
      </c>
      <c r="E294" s="28">
        <f>Data!E291</f>
        <v>200</v>
      </c>
      <c r="F294" s="29">
        <f>Data!F291</f>
        <v>27.07</v>
      </c>
      <c r="G294" s="3">
        <f>Data!H291</f>
        <v>1040</v>
      </c>
      <c r="H294" s="3">
        <f>Data!M291</f>
        <v>1607</v>
      </c>
      <c r="I294" s="16">
        <f>Data!R291</f>
        <v>1394.1358741433146</v>
      </c>
      <c r="J294" s="18">
        <f>Data!S291</f>
        <v>1.1526853514098752</v>
      </c>
    </row>
    <row r="295" spans="1:10">
      <c r="A295" s="78" t="str">
        <f>Data!A292</f>
        <v>Tang-17</v>
      </c>
      <c r="B295" s="3">
        <f>Data!B292</f>
        <v>210</v>
      </c>
      <c r="C295" s="14">
        <f>Data!C292</f>
        <v>3</v>
      </c>
      <c r="D295" s="28">
        <f>Data!D292</f>
        <v>233.2</v>
      </c>
      <c r="E295" s="28">
        <f>Data!E292</f>
        <v>200</v>
      </c>
      <c r="F295" s="29">
        <f>Data!F292</f>
        <v>27.07</v>
      </c>
      <c r="G295" s="3">
        <f>Data!H292</f>
        <v>1040</v>
      </c>
      <c r="H295" s="3">
        <f>Data!M292</f>
        <v>1705</v>
      </c>
      <c r="I295" s="16">
        <f>Data!R292</f>
        <v>1477.7613363925491</v>
      </c>
      <c r="J295" s="18">
        <f>Data!S292</f>
        <v>1.1537722350769961</v>
      </c>
    </row>
    <row r="296" spans="1:10">
      <c r="A296" s="78" t="str">
        <f>Data!A293</f>
        <v>Tang-18</v>
      </c>
      <c r="B296" s="3">
        <f>Data!B293</f>
        <v>180</v>
      </c>
      <c r="C296" s="14">
        <f>Data!C293</f>
        <v>3</v>
      </c>
      <c r="D296" s="28">
        <f>Data!D293</f>
        <v>233.2</v>
      </c>
      <c r="E296" s="28">
        <f>Data!E293</f>
        <v>200</v>
      </c>
      <c r="F296" s="29">
        <f>Data!F293</f>
        <v>24.24</v>
      </c>
      <c r="G296" s="3">
        <f>Data!H293</f>
        <v>860</v>
      </c>
      <c r="H296" s="3">
        <f>Data!M293</f>
        <v>1352</v>
      </c>
      <c r="I296" s="16">
        <f>Data!R293</f>
        <v>1095.9636579716491</v>
      </c>
      <c r="J296" s="18">
        <f>Data!S293</f>
        <v>1.233617547594789</v>
      </c>
    </row>
    <row r="297" spans="1:10">
      <c r="A297" s="78" t="str">
        <f>Data!A294</f>
        <v>Tang-24</v>
      </c>
      <c r="B297" s="3">
        <f>Data!B294</f>
        <v>250</v>
      </c>
      <c r="C297" s="14">
        <f>Data!C294</f>
        <v>7</v>
      </c>
      <c r="D297" s="28">
        <f>Data!D294</f>
        <v>243</v>
      </c>
      <c r="E297" s="28">
        <f>Data!E294</f>
        <v>200</v>
      </c>
      <c r="F297" s="29">
        <f>Data!F294</f>
        <v>46.57</v>
      </c>
      <c r="G297" s="3">
        <f>Data!H294</f>
        <v>1480</v>
      </c>
      <c r="H297" s="3">
        <f>Data!M294</f>
        <v>4116</v>
      </c>
      <c r="I297" s="16">
        <f>Data!R294</f>
        <v>3511.1557982482377</v>
      </c>
      <c r="J297" s="18">
        <f>Data!S294</f>
        <v>1.1722635612049819</v>
      </c>
    </row>
    <row r="298" spans="1:10">
      <c r="A298" s="78" t="str">
        <f>Data!A295</f>
        <v>Tang-25</v>
      </c>
      <c r="B298" s="3">
        <f>Data!B295</f>
        <v>240</v>
      </c>
      <c r="C298" s="14">
        <f>Data!C295</f>
        <v>10</v>
      </c>
      <c r="D298" s="28">
        <f>Data!D295</f>
        <v>269</v>
      </c>
      <c r="E298" s="28">
        <f>Data!E295</f>
        <v>200</v>
      </c>
      <c r="F298" s="29">
        <f>Data!F295</f>
        <v>49.8</v>
      </c>
      <c r="G298" s="3">
        <f>Data!H295</f>
        <v>1440</v>
      </c>
      <c r="H298" s="3">
        <f>Data!M295</f>
        <v>5135</v>
      </c>
      <c r="I298" s="16">
        <f>Data!R295</f>
        <v>4085.6849097022032</v>
      </c>
      <c r="J298" s="18">
        <f>Data!S295</f>
        <v>1.2568272183217084</v>
      </c>
    </row>
    <row r="299" spans="1:10">
      <c r="A299" s="78" t="str">
        <f>Data!A296</f>
        <v>Tang-39</v>
      </c>
      <c r="B299" s="3">
        <f>Data!B296</f>
        <v>166</v>
      </c>
      <c r="C299" s="14">
        <f>Data!C296</f>
        <v>5</v>
      </c>
      <c r="D299" s="28">
        <f>Data!D296</f>
        <v>288.10000000000002</v>
      </c>
      <c r="E299" s="28">
        <f>Data!E296</f>
        <v>200</v>
      </c>
      <c r="F299" s="29">
        <f>Data!F296</f>
        <v>54.33</v>
      </c>
      <c r="G299" s="3">
        <f>Data!H296</f>
        <v>1040</v>
      </c>
      <c r="H299" s="3">
        <f>Data!M296</f>
        <v>1862</v>
      </c>
      <c r="I299" s="16">
        <f>Data!R296</f>
        <v>1813.1792387278501</v>
      </c>
      <c r="J299" s="18">
        <f>Data!S296</f>
        <v>1.0269255020294645</v>
      </c>
    </row>
    <row r="300" spans="1:10">
      <c r="A300" s="78" t="str">
        <f>Data!A297</f>
        <v>Tang-40</v>
      </c>
      <c r="B300" s="3">
        <f>Data!B297</f>
        <v>166</v>
      </c>
      <c r="C300" s="14">
        <f>Data!C297</f>
        <v>5</v>
      </c>
      <c r="D300" s="28">
        <f>Data!D297</f>
        <v>288.10000000000002</v>
      </c>
      <c r="E300" s="28">
        <f>Data!E297</f>
        <v>200</v>
      </c>
      <c r="F300" s="29">
        <f>Data!F297</f>
        <v>43.89</v>
      </c>
      <c r="G300" s="3">
        <f>Data!H297</f>
        <v>1040</v>
      </c>
      <c r="H300" s="3">
        <f>Data!M297</f>
        <v>1764</v>
      </c>
      <c r="I300" s="16">
        <f>Data!R297</f>
        <v>1639.3784815834206</v>
      </c>
      <c r="J300" s="18">
        <f>Data!S297</f>
        <v>1.0760175394617915</v>
      </c>
    </row>
    <row r="301" spans="1:10">
      <c r="A301" s="78" t="str">
        <f>Data!A298</f>
        <v>Tang-41</v>
      </c>
      <c r="B301" s="3">
        <f>Data!B298</f>
        <v>166</v>
      </c>
      <c r="C301" s="14">
        <f>Data!C298</f>
        <v>5</v>
      </c>
      <c r="D301" s="28">
        <f>Data!D298</f>
        <v>288.10000000000002</v>
      </c>
      <c r="E301" s="28">
        <f>Data!E298</f>
        <v>200</v>
      </c>
      <c r="F301" s="29">
        <f>Data!F298</f>
        <v>26.73</v>
      </c>
      <c r="G301" s="3">
        <f>Data!H298</f>
        <v>1040</v>
      </c>
      <c r="H301" s="3">
        <f>Data!M298</f>
        <v>1372</v>
      </c>
      <c r="I301" s="16">
        <f>Data!R298</f>
        <v>1357.2101863752343</v>
      </c>
      <c r="J301" s="18">
        <f>Data!S298</f>
        <v>1.0108972167857548</v>
      </c>
    </row>
    <row r="302" spans="1:10">
      <c r="A302" s="78" t="str">
        <f>Data!A299</f>
        <v>Tang-42</v>
      </c>
      <c r="B302" s="3">
        <f>Data!B299</f>
        <v>166</v>
      </c>
      <c r="C302" s="14">
        <f>Data!C299</f>
        <v>5</v>
      </c>
      <c r="D302" s="28">
        <f>Data!D299</f>
        <v>288.10000000000002</v>
      </c>
      <c r="E302" s="28">
        <f>Data!E299</f>
        <v>200</v>
      </c>
      <c r="F302" s="29">
        <f>Data!F299</f>
        <v>29.72</v>
      </c>
      <c r="G302" s="3">
        <f>Data!H299</f>
        <v>1040</v>
      </c>
      <c r="H302" s="3">
        <f>Data!M299</f>
        <v>1495</v>
      </c>
      <c r="I302" s="16">
        <f>Data!R299</f>
        <v>1405.9845216115948</v>
      </c>
      <c r="J302" s="18">
        <f>Data!S299</f>
        <v>1.0633118480467851</v>
      </c>
    </row>
    <row r="303" spans="1:10">
      <c r="A303" s="78" t="str">
        <f>Data!A300</f>
        <v>Tang-43</v>
      </c>
      <c r="B303" s="3">
        <f>Data!B300</f>
        <v>166</v>
      </c>
      <c r="C303" s="14">
        <f>Data!C300</f>
        <v>5</v>
      </c>
      <c r="D303" s="28">
        <f>Data!D300</f>
        <v>288.10000000000002</v>
      </c>
      <c r="E303" s="28">
        <f>Data!E300</f>
        <v>200</v>
      </c>
      <c r="F303" s="29">
        <f>Data!F300</f>
        <v>23</v>
      </c>
      <c r="G303" s="3">
        <f>Data!H300</f>
        <v>1040</v>
      </c>
      <c r="H303" s="3">
        <f>Data!M300</f>
        <v>1392</v>
      </c>
      <c r="I303" s="16">
        <f>Data!R300</f>
        <v>1296.6433488134667</v>
      </c>
      <c r="J303" s="18">
        <f>Data!S300</f>
        <v>1.0735411563046942</v>
      </c>
    </row>
    <row r="304" spans="1:10">
      <c r="A304" s="78" t="str">
        <f>Data!A301</f>
        <v>Tang-44</v>
      </c>
      <c r="B304" s="3">
        <f>Data!B301</f>
        <v>166</v>
      </c>
      <c r="C304" s="14">
        <f>Data!C301</f>
        <v>5</v>
      </c>
      <c r="D304" s="28">
        <f>Data!D301</f>
        <v>288.10000000000002</v>
      </c>
      <c r="E304" s="28">
        <f>Data!E301</f>
        <v>200</v>
      </c>
      <c r="F304" s="29">
        <f>Data!F301</f>
        <v>44.11</v>
      </c>
      <c r="G304" s="3">
        <f>Data!H301</f>
        <v>1040</v>
      </c>
      <c r="H304" s="3">
        <f>Data!M301</f>
        <v>1695</v>
      </c>
      <c r="I304" s="16">
        <f>Data!R301</f>
        <v>1643.0269676038265</v>
      </c>
      <c r="J304" s="18">
        <f>Data!S301</f>
        <v>1.0316324889493265</v>
      </c>
    </row>
    <row r="305" spans="1:10">
      <c r="A305" s="78" t="str">
        <f>Data!A302</f>
        <v>Tang-45</v>
      </c>
      <c r="B305" s="3">
        <f>Data!B302</f>
        <v>166</v>
      </c>
      <c r="C305" s="14">
        <f>Data!C302</f>
        <v>5</v>
      </c>
      <c r="D305" s="28">
        <f>Data!D302</f>
        <v>288.10000000000002</v>
      </c>
      <c r="E305" s="28">
        <f>Data!E302</f>
        <v>200</v>
      </c>
      <c r="F305" s="29">
        <f>Data!F302</f>
        <v>55.65</v>
      </c>
      <c r="G305" s="3">
        <f>Data!H302</f>
        <v>1040</v>
      </c>
      <c r="H305" s="3">
        <f>Data!M302</f>
        <v>1852</v>
      </c>
      <c r="I305" s="16">
        <f>Data!R302</f>
        <v>1835.2405747851917</v>
      </c>
      <c r="J305" s="18">
        <f>Data!S302</f>
        <v>1.0091320045148686</v>
      </c>
    </row>
    <row r="306" spans="1:10">
      <c r="A306" s="78" t="str">
        <f>Data!A303</f>
        <v>Tang-46</v>
      </c>
      <c r="B306" s="3">
        <f>Data!B303</f>
        <v>166</v>
      </c>
      <c r="C306" s="14">
        <f>Data!C303</f>
        <v>5</v>
      </c>
      <c r="D306" s="28">
        <f>Data!D303</f>
        <v>288.10000000000002</v>
      </c>
      <c r="E306" s="28">
        <f>Data!E303</f>
        <v>200</v>
      </c>
      <c r="F306" s="29">
        <f>Data!F303</f>
        <v>37.75</v>
      </c>
      <c r="G306" s="3">
        <f>Data!H303</f>
        <v>1040</v>
      </c>
      <c r="H306" s="3">
        <f>Data!M303</f>
        <v>1627</v>
      </c>
      <c r="I306" s="16">
        <f>Data!R303</f>
        <v>1537.8361035618982</v>
      </c>
      <c r="J306" s="18">
        <f>Data!S303</f>
        <v>1.0579801034919019</v>
      </c>
    </row>
    <row r="307" spans="1:10">
      <c r="A307" s="78" t="str">
        <f>Data!A304</f>
        <v>Tang-47</v>
      </c>
      <c r="B307" s="3">
        <f>Data!B304</f>
        <v>140</v>
      </c>
      <c r="C307" s="14">
        <f>Data!C304</f>
        <v>5.3</v>
      </c>
      <c r="D307" s="28">
        <f>Data!D304</f>
        <v>378.3</v>
      </c>
      <c r="E307" s="28">
        <f>Data!E304</f>
        <v>200</v>
      </c>
      <c r="F307" s="29">
        <f>Data!F304</f>
        <v>21.86</v>
      </c>
      <c r="G307" s="3">
        <f>Data!H304</f>
        <v>840</v>
      </c>
      <c r="H307" s="3">
        <f>Data!M304</f>
        <v>1326</v>
      </c>
      <c r="I307" s="16">
        <f>Data!R304</f>
        <v>1262.7594577419056</v>
      </c>
      <c r="J307" s="18">
        <f>Data!S304</f>
        <v>1.050081226373218</v>
      </c>
    </row>
    <row r="308" spans="1:10">
      <c r="A308" s="78" t="str">
        <f>Data!A305</f>
        <v>Tang-48</v>
      </c>
      <c r="B308" s="3">
        <f>Data!B305</f>
        <v>140</v>
      </c>
      <c r="C308" s="14">
        <f>Data!C305</f>
        <v>5</v>
      </c>
      <c r="D308" s="28">
        <f>Data!D305</f>
        <v>378.3</v>
      </c>
      <c r="E308" s="28">
        <f>Data!E305</f>
        <v>200</v>
      </c>
      <c r="F308" s="29">
        <f>Data!F305</f>
        <v>30.58</v>
      </c>
      <c r="G308" s="3">
        <f>Data!H305</f>
        <v>840</v>
      </c>
      <c r="H308" s="3">
        <f>Data!M305</f>
        <v>1379</v>
      </c>
      <c r="I308" s="16">
        <f>Data!R305</f>
        <v>1310.7510705547602</v>
      </c>
      <c r="J308" s="18">
        <f>Data!S305</f>
        <v>1.0520685666244425</v>
      </c>
    </row>
    <row r="309" spans="1:10">
      <c r="A309" s="78" t="str">
        <f>Data!A306</f>
        <v>Tang-49</v>
      </c>
      <c r="B309" s="3">
        <f>Data!B306</f>
        <v>140</v>
      </c>
      <c r="C309" s="14">
        <f>Data!C306</f>
        <v>5</v>
      </c>
      <c r="D309" s="28">
        <f>Data!D306</f>
        <v>378.3</v>
      </c>
      <c r="E309" s="28">
        <f>Data!E306</f>
        <v>200</v>
      </c>
      <c r="F309" s="29">
        <f>Data!F306</f>
        <v>34.92</v>
      </c>
      <c r="G309" s="3">
        <f>Data!H306</f>
        <v>840</v>
      </c>
      <c r="H309" s="3">
        <f>Data!M306</f>
        <v>1501</v>
      </c>
      <c r="I309" s="16">
        <f>Data!R306</f>
        <v>1359.2123128819405</v>
      </c>
      <c r="J309" s="18">
        <f>Data!S306</f>
        <v>1.1043160702520616</v>
      </c>
    </row>
    <row r="310" spans="1:10">
      <c r="A310" s="78" t="str">
        <f>Data!A307</f>
        <v>Tang-50</v>
      </c>
      <c r="B310" s="3">
        <f>Data!B307</f>
        <v>140</v>
      </c>
      <c r="C310" s="14">
        <f>Data!C307</f>
        <v>5.3</v>
      </c>
      <c r="D310" s="28">
        <f>Data!D307</f>
        <v>378.3</v>
      </c>
      <c r="E310" s="28">
        <f>Data!E307</f>
        <v>200</v>
      </c>
      <c r="F310" s="29">
        <f>Data!F307</f>
        <v>51.5</v>
      </c>
      <c r="G310" s="3">
        <f>Data!H307</f>
        <v>840</v>
      </c>
      <c r="H310" s="3">
        <f>Data!M307</f>
        <v>1664</v>
      </c>
      <c r="I310" s="16">
        <f>Data!R307</f>
        <v>1591.0367892225524</v>
      </c>
      <c r="J310" s="18">
        <f>Data!S307</f>
        <v>1.0458589086510692</v>
      </c>
    </row>
    <row r="311" spans="1:10">
      <c r="A311" s="78" t="str">
        <f>Data!A308</f>
        <v>Tang-51</v>
      </c>
      <c r="B311" s="3">
        <f>Data!B308</f>
        <v>140</v>
      </c>
      <c r="C311" s="14">
        <f>Data!C308</f>
        <v>5</v>
      </c>
      <c r="D311" s="28">
        <f>Data!D308</f>
        <v>378.3</v>
      </c>
      <c r="E311" s="28">
        <f>Data!E308</f>
        <v>200</v>
      </c>
      <c r="F311" s="29">
        <f>Data!F308</f>
        <v>42.25</v>
      </c>
      <c r="G311" s="3">
        <f>Data!H308</f>
        <v>840</v>
      </c>
      <c r="H311" s="3">
        <f>Data!M308</f>
        <v>1539</v>
      </c>
      <c r="I311" s="16">
        <f>Data!R308</f>
        <v>1441.5100116678555</v>
      </c>
      <c r="J311" s="18">
        <f>Data!S308</f>
        <v>1.0676304621841277</v>
      </c>
    </row>
    <row r="312" spans="1:10">
      <c r="A312" s="78" t="str">
        <f>Data!A309</f>
        <v>Tang-53</v>
      </c>
      <c r="B312" s="3">
        <f>Data!B309</f>
        <v>92</v>
      </c>
      <c r="C312" s="14">
        <f>Data!C309</f>
        <v>3</v>
      </c>
      <c r="D312" s="28">
        <f>Data!D309</f>
        <v>260.7</v>
      </c>
      <c r="E312" s="28">
        <f>Data!E309</f>
        <v>200</v>
      </c>
      <c r="F312" s="29">
        <f>Data!F309</f>
        <v>20.71</v>
      </c>
      <c r="G312" s="3">
        <f>Data!H309</f>
        <v>460</v>
      </c>
      <c r="H312" s="3">
        <f>Data!M309</f>
        <v>501</v>
      </c>
      <c r="I312" s="16">
        <f>Data!R309</f>
        <v>406.77853909277047</v>
      </c>
      <c r="J312" s="18">
        <f>Data!S309</f>
        <v>1.2316283969094575</v>
      </c>
    </row>
    <row r="313" spans="1:10">
      <c r="A313" s="78" t="str">
        <f>Data!A310</f>
        <v>Tang-54</v>
      </c>
      <c r="B313" s="3">
        <f>Data!B310</f>
        <v>92</v>
      </c>
      <c r="C313" s="14">
        <f>Data!C310</f>
        <v>3</v>
      </c>
      <c r="D313" s="28">
        <f>Data!D310</f>
        <v>260.7</v>
      </c>
      <c r="E313" s="28">
        <f>Data!E310</f>
        <v>200</v>
      </c>
      <c r="F313" s="29">
        <f>Data!F310</f>
        <v>20.71</v>
      </c>
      <c r="G313" s="3">
        <f>Data!H310</f>
        <v>920</v>
      </c>
      <c r="H313" s="3">
        <f>Data!M310</f>
        <v>431</v>
      </c>
      <c r="I313" s="16">
        <f>Data!R310</f>
        <v>330.61844460172165</v>
      </c>
      <c r="J313" s="18">
        <f>Data!S310</f>
        <v>1.3036175296245274</v>
      </c>
    </row>
    <row r="314" spans="1:10">
      <c r="A314" s="78" t="str">
        <f>Data!A311</f>
        <v>Tang-55</v>
      </c>
      <c r="B314" s="3">
        <f>Data!B311</f>
        <v>92</v>
      </c>
      <c r="C314" s="14">
        <f>Data!C311</f>
        <v>3</v>
      </c>
      <c r="D314" s="28">
        <f>Data!D311</f>
        <v>260.7</v>
      </c>
      <c r="E314" s="28">
        <f>Data!E311</f>
        <v>200</v>
      </c>
      <c r="F314" s="29">
        <f>Data!F311</f>
        <v>20.71</v>
      </c>
      <c r="G314" s="3">
        <f>Data!H311</f>
        <v>1380</v>
      </c>
      <c r="H314" s="3">
        <f>Data!M311</f>
        <v>409</v>
      </c>
      <c r="I314" s="16">
        <f>Data!R311</f>
        <v>307.50591225796063</v>
      </c>
      <c r="J314" s="18">
        <f>Data!S311</f>
        <v>1.3300557280241754</v>
      </c>
    </row>
    <row r="315" spans="1:10">
      <c r="A315" s="78" t="str">
        <f>Data!A312</f>
        <v>Tang-57</v>
      </c>
      <c r="B315" s="3">
        <f>Data!B312</f>
        <v>108</v>
      </c>
      <c r="C315" s="14">
        <f>Data!C312</f>
        <v>4.5</v>
      </c>
      <c r="D315" s="28">
        <f>Data!D312</f>
        <v>259.7</v>
      </c>
      <c r="E315" s="28">
        <f>Data!E312</f>
        <v>200</v>
      </c>
      <c r="F315" s="29">
        <f>Data!F312</f>
        <v>20.22</v>
      </c>
      <c r="G315" s="3">
        <f>Data!H312</f>
        <v>648</v>
      </c>
      <c r="H315" s="3">
        <f>Data!M312</f>
        <v>665</v>
      </c>
      <c r="I315" s="16">
        <f>Data!R312</f>
        <v>618.6953029421943</v>
      </c>
      <c r="J315" s="18">
        <f>Data!S312</f>
        <v>1.0748424900554514</v>
      </c>
    </row>
    <row r="316" spans="1:10">
      <c r="A316" s="78" t="str">
        <f>Data!A313</f>
        <v>Tang-58</v>
      </c>
      <c r="B316" s="3">
        <f>Data!B313</f>
        <v>108</v>
      </c>
      <c r="C316" s="14">
        <f>Data!C313</f>
        <v>4.5</v>
      </c>
      <c r="D316" s="28">
        <f>Data!D313</f>
        <v>259.7</v>
      </c>
      <c r="E316" s="28">
        <f>Data!E313</f>
        <v>200</v>
      </c>
      <c r="F316" s="29">
        <f>Data!F313</f>
        <v>20.22</v>
      </c>
      <c r="G316" s="3">
        <f>Data!H313</f>
        <v>972</v>
      </c>
      <c r="H316" s="3">
        <f>Data!M313</f>
        <v>666</v>
      </c>
      <c r="I316" s="16">
        <f>Data!R313</f>
        <v>541.88236460802466</v>
      </c>
      <c r="J316" s="18">
        <f>Data!S313</f>
        <v>1.2290490399733842</v>
      </c>
    </row>
    <row r="317" spans="1:10">
      <c r="A317" s="78" t="str">
        <f>Data!A314</f>
        <v>Tang-59</v>
      </c>
      <c r="B317" s="3">
        <f>Data!B314</f>
        <v>108</v>
      </c>
      <c r="C317" s="14">
        <f>Data!C314</f>
        <v>4.5</v>
      </c>
      <c r="D317" s="28">
        <f>Data!D314</f>
        <v>259.7</v>
      </c>
      <c r="E317" s="28">
        <f>Data!E314</f>
        <v>200</v>
      </c>
      <c r="F317" s="29">
        <f>Data!F314</f>
        <v>20.22</v>
      </c>
      <c r="G317" s="3">
        <f>Data!H314</f>
        <v>1296</v>
      </c>
      <c r="H317" s="3">
        <f>Data!M314</f>
        <v>563</v>
      </c>
      <c r="I317" s="16">
        <f>Data!R314</f>
        <v>498.5254913544419</v>
      </c>
      <c r="J317" s="18">
        <f>Data!S314</f>
        <v>1.1293304149209855</v>
      </c>
    </row>
    <row r="318" spans="1:10">
      <c r="A318" s="78" t="str">
        <f>Data!A315</f>
        <v>Tang-60</v>
      </c>
      <c r="B318" s="3">
        <f>Data!B315</f>
        <v>108</v>
      </c>
      <c r="C318" s="14">
        <f>Data!C315</f>
        <v>4.5</v>
      </c>
      <c r="D318" s="28">
        <f>Data!D315</f>
        <v>259.7</v>
      </c>
      <c r="E318" s="28">
        <f>Data!E315</f>
        <v>200</v>
      </c>
      <c r="F318" s="29">
        <f>Data!F315</f>
        <v>20.22</v>
      </c>
      <c r="G318" s="3">
        <f>Data!H315</f>
        <v>1620</v>
      </c>
      <c r="H318" s="3">
        <f>Data!M315</f>
        <v>524</v>
      </c>
      <c r="I318" s="16">
        <f>Data!R315</f>
        <v>486.95438637134612</v>
      </c>
      <c r="J318" s="18">
        <f>Data!S315</f>
        <v>1.0760761473055165</v>
      </c>
    </row>
    <row r="319" spans="1:10">
      <c r="A319" s="78" t="str">
        <f>Data!A316</f>
        <v>Tang-61</v>
      </c>
      <c r="B319" s="3">
        <f>Data!B316</f>
        <v>108</v>
      </c>
      <c r="C319" s="14">
        <f>Data!C316</f>
        <v>4.5</v>
      </c>
      <c r="D319" s="28">
        <f>Data!D316</f>
        <v>259.7</v>
      </c>
      <c r="E319" s="28">
        <f>Data!E316</f>
        <v>200</v>
      </c>
      <c r="F319" s="29">
        <f>Data!F316</f>
        <v>20.22</v>
      </c>
      <c r="G319" s="3">
        <f>Data!H316</f>
        <v>1994</v>
      </c>
      <c r="H319" s="3">
        <f>Data!M316</f>
        <v>495</v>
      </c>
      <c r="I319" s="16">
        <f>Data!R316</f>
        <v>460.69500612961104</v>
      </c>
      <c r="J319" s="18">
        <f>Data!S316</f>
        <v>1.0744635679005767</v>
      </c>
    </row>
    <row r="320" spans="1:10">
      <c r="A320" s="78" t="str">
        <f>Data!A317</f>
        <v>Tang-63</v>
      </c>
      <c r="B320" s="3">
        <f>Data!B317</f>
        <v>108</v>
      </c>
      <c r="C320" s="14">
        <f>Data!C317</f>
        <v>4</v>
      </c>
      <c r="D320" s="28">
        <f>Data!D317</f>
        <v>327.10000000000002</v>
      </c>
      <c r="E320" s="28">
        <f>Data!E317</f>
        <v>200</v>
      </c>
      <c r="F320" s="29">
        <f>Data!F317</f>
        <v>39.229999999999997</v>
      </c>
      <c r="G320" s="3">
        <f>Data!H317</f>
        <v>540</v>
      </c>
      <c r="H320" s="3">
        <f>Data!M317</f>
        <v>836</v>
      </c>
      <c r="I320" s="16">
        <f>Data!R317</f>
        <v>831.29275511142976</v>
      </c>
      <c r="J320" s="18">
        <f>Data!S317</f>
        <v>1.0056625597415909</v>
      </c>
    </row>
    <row r="321" spans="1:10">
      <c r="A321" s="78" t="str">
        <f>Data!A318</f>
        <v>Tang-64</v>
      </c>
      <c r="B321" s="3">
        <f>Data!B318</f>
        <v>108</v>
      </c>
      <c r="C321" s="14">
        <f>Data!C318</f>
        <v>4</v>
      </c>
      <c r="D321" s="28">
        <f>Data!D318</f>
        <v>337.6</v>
      </c>
      <c r="E321" s="28">
        <f>Data!E318</f>
        <v>200</v>
      </c>
      <c r="F321" s="29">
        <f>Data!F318</f>
        <v>35.33</v>
      </c>
      <c r="G321" s="3">
        <f>Data!H318</f>
        <v>756</v>
      </c>
      <c r="H321" s="3">
        <f>Data!M318</f>
        <v>785</v>
      </c>
      <c r="I321" s="16">
        <f>Data!R318</f>
        <v>741.82391357688596</v>
      </c>
      <c r="J321" s="18">
        <f>Data!S318</f>
        <v>1.0582026079678801</v>
      </c>
    </row>
    <row r="322" spans="1:10">
      <c r="A322" s="78" t="str">
        <f>Data!A319</f>
        <v>Tang-65</v>
      </c>
      <c r="B322" s="3">
        <f>Data!B319</f>
        <v>108</v>
      </c>
      <c r="C322" s="14">
        <f>Data!C319</f>
        <v>4</v>
      </c>
      <c r="D322" s="28">
        <f>Data!D319</f>
        <v>337.6</v>
      </c>
      <c r="E322" s="28">
        <f>Data!E319</f>
        <v>200</v>
      </c>
      <c r="F322" s="29">
        <f>Data!F319</f>
        <v>33.54</v>
      </c>
      <c r="G322" s="3">
        <f>Data!H319</f>
        <v>972</v>
      </c>
      <c r="H322" s="3">
        <f>Data!M319</f>
        <v>736</v>
      </c>
      <c r="I322" s="16">
        <f>Data!R319</f>
        <v>677.31270018466194</v>
      </c>
      <c r="J322" s="18">
        <f>Data!S319</f>
        <v>1.086647275031662</v>
      </c>
    </row>
    <row r="323" spans="1:10">
      <c r="A323" s="78" t="str">
        <f>Data!A320</f>
        <v>Tang-66</v>
      </c>
      <c r="B323" s="3">
        <f>Data!B320</f>
        <v>108</v>
      </c>
      <c r="C323" s="14">
        <f>Data!C320</f>
        <v>4</v>
      </c>
      <c r="D323" s="28">
        <f>Data!D320</f>
        <v>327.10000000000002</v>
      </c>
      <c r="E323" s="28">
        <f>Data!E320</f>
        <v>200</v>
      </c>
      <c r="F323" s="29">
        <f>Data!F320</f>
        <v>34.03</v>
      </c>
      <c r="G323" s="3">
        <f>Data!H320</f>
        <v>1188</v>
      </c>
      <c r="H323" s="3">
        <f>Data!M320</f>
        <v>686</v>
      </c>
      <c r="I323" s="16">
        <f>Data!R320</f>
        <v>642.33476237850482</v>
      </c>
      <c r="J323" s="18">
        <f>Data!S320</f>
        <v>1.0679789421014783</v>
      </c>
    </row>
    <row r="324" spans="1:10">
      <c r="A324" s="78" t="str">
        <f>Data!A321</f>
        <v>Tang-67</v>
      </c>
      <c r="B324" s="3">
        <f>Data!B321</f>
        <v>108</v>
      </c>
      <c r="C324" s="14">
        <f>Data!C321</f>
        <v>4</v>
      </c>
      <c r="D324" s="28">
        <f>Data!D321</f>
        <v>332</v>
      </c>
      <c r="E324" s="28">
        <f>Data!E321</f>
        <v>200</v>
      </c>
      <c r="F324" s="29">
        <f>Data!F321</f>
        <v>33.15</v>
      </c>
      <c r="G324" s="3">
        <f>Data!H321</f>
        <v>1404</v>
      </c>
      <c r="H324" s="3">
        <f>Data!M321</f>
        <v>686</v>
      </c>
      <c r="I324" s="16">
        <f>Data!R321</f>
        <v>629.41345642416127</v>
      </c>
      <c r="J324" s="18">
        <f>Data!S321</f>
        <v>1.0899036126385342</v>
      </c>
    </row>
    <row r="325" spans="1:10">
      <c r="A325" s="78" t="str">
        <f>Data!A322</f>
        <v>Tang-68</v>
      </c>
      <c r="B325" s="3">
        <f>Data!B322</f>
        <v>108</v>
      </c>
      <c r="C325" s="14">
        <f>Data!C322</f>
        <v>4</v>
      </c>
      <c r="D325" s="28">
        <f>Data!D322</f>
        <v>347.7</v>
      </c>
      <c r="E325" s="28">
        <f>Data!E322</f>
        <v>200</v>
      </c>
      <c r="F325" s="29">
        <f>Data!F322</f>
        <v>33.15</v>
      </c>
      <c r="G325" s="3">
        <f>Data!H322</f>
        <v>1620</v>
      </c>
      <c r="H325" s="3">
        <f>Data!M322</f>
        <v>672</v>
      </c>
      <c r="I325" s="16">
        <f>Data!R322</f>
        <v>622.25822140478783</v>
      </c>
      <c r="J325" s="18">
        <f>Data!S322</f>
        <v>1.0799375193194185</v>
      </c>
    </row>
    <row r="326" spans="1:10">
      <c r="A326" s="78" t="str">
        <f>Data!A323</f>
        <v>Tang-70</v>
      </c>
      <c r="B326" s="3">
        <f>Data!B323</f>
        <v>108</v>
      </c>
      <c r="C326" s="14">
        <f>Data!C323</f>
        <v>4.2</v>
      </c>
      <c r="D326" s="28">
        <f>Data!D323</f>
        <v>259.7</v>
      </c>
      <c r="E326" s="28">
        <f>Data!E323</f>
        <v>200</v>
      </c>
      <c r="F326" s="29">
        <f>Data!F323</f>
        <v>20.54</v>
      </c>
      <c r="G326" s="3">
        <f>Data!H323</f>
        <v>648</v>
      </c>
      <c r="H326" s="3">
        <f>Data!M323</f>
        <v>722</v>
      </c>
      <c r="I326" s="16">
        <f>Data!R323</f>
        <v>594.02366254579761</v>
      </c>
      <c r="J326" s="18">
        <f>Data!S323</f>
        <v>1.2154397973066196</v>
      </c>
    </row>
    <row r="327" spans="1:10">
      <c r="A327" s="78" t="str">
        <f>Data!A324</f>
        <v>Tang-71</v>
      </c>
      <c r="B327" s="3">
        <f>Data!B324</f>
        <v>108</v>
      </c>
      <c r="C327" s="14">
        <f>Data!C324</f>
        <v>4.2</v>
      </c>
      <c r="D327" s="28">
        <f>Data!D324</f>
        <v>259.7</v>
      </c>
      <c r="E327" s="28">
        <f>Data!E324</f>
        <v>200</v>
      </c>
      <c r="F327" s="29">
        <f>Data!F324</f>
        <v>22.84</v>
      </c>
      <c r="G327" s="3">
        <f>Data!H324</f>
        <v>972</v>
      </c>
      <c r="H327" s="3">
        <f>Data!M324</f>
        <v>640</v>
      </c>
      <c r="I327" s="16">
        <f>Data!R324</f>
        <v>535.92901281789921</v>
      </c>
      <c r="J327" s="18">
        <f>Data!S324</f>
        <v>1.1941880075402125</v>
      </c>
    </row>
    <row r="328" spans="1:10">
      <c r="A328" s="78" t="str">
        <f>Data!A325</f>
        <v>Tang-73</v>
      </c>
      <c r="B328" s="3">
        <f>Data!B325</f>
        <v>210</v>
      </c>
      <c r="C328" s="14">
        <f>Data!C325</f>
        <v>2.5</v>
      </c>
      <c r="D328" s="28">
        <f>Data!D325</f>
        <v>237.2</v>
      </c>
      <c r="E328" s="28">
        <f>Data!E325</f>
        <v>200</v>
      </c>
      <c r="F328" s="29">
        <f>Data!F325</f>
        <v>27.07</v>
      </c>
      <c r="G328" s="3">
        <f>Data!H325</f>
        <v>1040</v>
      </c>
      <c r="H328" s="3">
        <f>Data!M325</f>
        <v>1607</v>
      </c>
      <c r="I328" s="16">
        <f>Data!R325</f>
        <v>1394.1358741433146</v>
      </c>
      <c r="J328" s="18">
        <f>Data!S325</f>
        <v>1.1526853514098752</v>
      </c>
    </row>
    <row r="329" spans="1:10">
      <c r="A329" s="78" t="str">
        <f>Data!A326</f>
        <v>Tang-74</v>
      </c>
      <c r="B329" s="3">
        <f>Data!B326</f>
        <v>210</v>
      </c>
      <c r="C329" s="14">
        <f>Data!C326</f>
        <v>2.5</v>
      </c>
      <c r="D329" s="28">
        <f>Data!D326</f>
        <v>237.2</v>
      </c>
      <c r="E329" s="28">
        <f>Data!E326</f>
        <v>200</v>
      </c>
      <c r="F329" s="29">
        <f>Data!F326</f>
        <v>26.56</v>
      </c>
      <c r="G329" s="3">
        <f>Data!H326</f>
        <v>1670</v>
      </c>
      <c r="H329" s="3">
        <f>Data!M326</f>
        <v>1323</v>
      </c>
      <c r="I329" s="16">
        <f>Data!R326</f>
        <v>1257.3476955993051</v>
      </c>
      <c r="J329" s="18">
        <f>Data!S326</f>
        <v>1.0522149160733159</v>
      </c>
    </row>
    <row r="330" spans="1:10">
      <c r="A330" s="78"/>
      <c r="B330" s="3"/>
      <c r="C330" s="14"/>
      <c r="D330" s="28"/>
      <c r="E330" s="28"/>
      <c r="F330" s="29"/>
      <c r="G330" s="3"/>
      <c r="H330" s="3"/>
      <c r="I330" s="39" t="s">
        <v>498</v>
      </c>
      <c r="J330" s="35">
        <f>AVERAGE(J281:J329)</f>
        <v>1.1076133486995561</v>
      </c>
    </row>
    <row r="331" spans="1:10">
      <c r="A331" s="73" t="s">
        <v>364</v>
      </c>
      <c r="B331" s="41">
        <v>1995</v>
      </c>
      <c r="C331" s="52" t="s">
        <v>365</v>
      </c>
      <c r="E331" s="25" t="s">
        <v>98</v>
      </c>
      <c r="G331" s="1"/>
      <c r="I331" t="s">
        <v>478</v>
      </c>
      <c r="J331" s="47">
        <f>STDEV(J281:J329)</f>
        <v>8.2685817025598018E-2</v>
      </c>
    </row>
    <row r="332" spans="1:10">
      <c r="A332" s="4" t="s">
        <v>366</v>
      </c>
      <c r="B332" s="14">
        <v>165.2</v>
      </c>
      <c r="C332" s="14">
        <v>4.17</v>
      </c>
      <c r="D332">
        <v>358.7</v>
      </c>
      <c r="E332">
        <v>200</v>
      </c>
      <c r="F332">
        <v>40.9</v>
      </c>
      <c r="G332">
        <v>1322</v>
      </c>
      <c r="H332">
        <f>Data!M329</f>
        <v>1445</v>
      </c>
      <c r="I332" s="16">
        <f>Data!R329</f>
        <v>1502.6158646674749</v>
      </c>
      <c r="J332" s="14">
        <f>Data!S329</f>
        <v>0.96165629152316645</v>
      </c>
    </row>
    <row r="333" spans="1:10">
      <c r="A333" s="4" t="s">
        <v>367</v>
      </c>
      <c r="B333" s="14">
        <v>165.2</v>
      </c>
      <c r="C333" s="14">
        <v>4.17</v>
      </c>
      <c r="D333">
        <v>358.7</v>
      </c>
      <c r="E333">
        <v>200</v>
      </c>
      <c r="F333">
        <v>40.9</v>
      </c>
      <c r="G333">
        <v>1982</v>
      </c>
      <c r="H333">
        <f>Data!M330</f>
        <v>1305</v>
      </c>
      <c r="I333" s="16">
        <f>Data!R330</f>
        <v>1401.5662476476064</v>
      </c>
      <c r="J333" s="14">
        <f>Data!S330</f>
        <v>0.93110118925189334</v>
      </c>
    </row>
    <row r="334" spans="1:10">
      <c r="A334" s="4" t="s">
        <v>368</v>
      </c>
      <c r="B334" s="14">
        <v>165.2</v>
      </c>
      <c r="C334" s="14">
        <v>4.17</v>
      </c>
      <c r="D334">
        <v>358.7</v>
      </c>
      <c r="E334">
        <v>200</v>
      </c>
      <c r="F334">
        <v>40.9</v>
      </c>
      <c r="G334">
        <v>2974</v>
      </c>
      <c r="H334">
        <f>Data!M331</f>
        <v>1180</v>
      </c>
      <c r="I334" s="16">
        <f>Data!R331</f>
        <v>1199.8728805863643</v>
      </c>
      <c r="J334" s="14">
        <f>Data!S331</f>
        <v>0.98343751166652527</v>
      </c>
    </row>
    <row r="335" spans="1:10">
      <c r="A335" s="4" t="s">
        <v>369</v>
      </c>
      <c r="B335" s="14">
        <v>165.2</v>
      </c>
      <c r="C335" s="14">
        <v>4.17</v>
      </c>
      <c r="D335">
        <v>358.7</v>
      </c>
      <c r="E335">
        <v>200</v>
      </c>
      <c r="F335">
        <v>40.9</v>
      </c>
      <c r="G335">
        <v>3965</v>
      </c>
      <c r="H335">
        <f>Data!M332</f>
        <v>956</v>
      </c>
      <c r="I335" s="16">
        <f>Data!R332</f>
        <v>909.19561746844795</v>
      </c>
      <c r="J335" s="14">
        <f>Data!S332</f>
        <v>1.0514788914863817</v>
      </c>
    </row>
    <row r="336" spans="1:10">
      <c r="A336" s="4" t="s">
        <v>370</v>
      </c>
      <c r="B336" s="14">
        <v>165.2</v>
      </c>
      <c r="C336" s="14">
        <v>4.17</v>
      </c>
      <c r="D336">
        <v>358.7</v>
      </c>
      <c r="E336">
        <v>200</v>
      </c>
      <c r="F336">
        <v>40.9</v>
      </c>
      <c r="G336">
        <v>4956</v>
      </c>
      <c r="H336">
        <f>Data!M333</f>
        <v>800</v>
      </c>
      <c r="I336" s="16">
        <f>Data!R333</f>
        <v>653.99862894532669</v>
      </c>
      <c r="J336" s="14">
        <f>Data!S333</f>
        <v>1.2232441546400838</v>
      </c>
    </row>
    <row r="337" spans="1:10">
      <c r="A337" s="78"/>
      <c r="B337" s="3"/>
      <c r="C337" s="14"/>
      <c r="D337" s="28"/>
      <c r="E337" s="28"/>
      <c r="F337" s="29"/>
      <c r="G337" s="3"/>
      <c r="H337" s="3"/>
      <c r="I337" s="39" t="s">
        <v>499</v>
      </c>
      <c r="J337" s="35">
        <f>AVERAGE(J332:J336)</f>
        <v>1.0301836077136102</v>
      </c>
    </row>
    <row r="338" spans="1:10">
      <c r="A338" s="78"/>
      <c r="B338" s="3"/>
      <c r="C338" s="14"/>
      <c r="D338" s="28"/>
      <c r="E338" s="28"/>
      <c r="F338" s="29"/>
      <c r="G338" s="3"/>
      <c r="H338" s="3"/>
      <c r="I338" t="s">
        <v>478</v>
      </c>
      <c r="J338" s="47">
        <f>STDEV(J332:J336)</f>
        <v>0.11664516717233001</v>
      </c>
    </row>
    <row r="339" spans="1:10">
      <c r="A339" s="73" t="str">
        <f>Data!A335</f>
        <v>Ghannam etal</v>
      </c>
      <c r="B339" s="73">
        <f>Data!B335</f>
        <v>2004</v>
      </c>
      <c r="C339" s="74" t="str">
        <f>Data!C335</f>
        <v>Ref. 74</v>
      </c>
      <c r="D339" s="12" t="s">
        <v>500</v>
      </c>
      <c r="E339" s="12" t="s">
        <v>374</v>
      </c>
      <c r="F339" s="12" t="s">
        <v>501</v>
      </c>
      <c r="G339" s="3"/>
      <c r="H339" s="3"/>
    </row>
    <row r="340" spans="1:10">
      <c r="A340" s="78" t="str">
        <f>Data!A336</f>
        <v>C11N</v>
      </c>
      <c r="B340" s="78">
        <f>Data!B336</f>
        <v>165</v>
      </c>
      <c r="C340" s="78">
        <f>Data!C336</f>
        <v>4.7</v>
      </c>
      <c r="D340" s="78">
        <f>Data!D336</f>
        <v>355</v>
      </c>
      <c r="E340" s="78">
        <f>Data!E336</f>
        <v>227</v>
      </c>
      <c r="F340" s="78">
        <f>Data!F336</f>
        <v>33.4</v>
      </c>
      <c r="G340" s="3">
        <v>2475</v>
      </c>
      <c r="H340" s="3">
        <f>Data!M336</f>
        <v>1058</v>
      </c>
      <c r="I340" s="16">
        <f>Data!R336</f>
        <v>1295.3159809782389</v>
      </c>
      <c r="J340" s="18">
        <f>H340/I340</f>
        <v>0.81678911982617941</v>
      </c>
    </row>
    <row r="341" spans="1:10">
      <c r="A341" s="78" t="str">
        <f>Data!A337</f>
        <v>C12N</v>
      </c>
      <c r="B341" s="78">
        <f>Data!B337</f>
        <v>165</v>
      </c>
      <c r="C341" s="78">
        <f>Data!C337</f>
        <v>4.7</v>
      </c>
      <c r="D341" s="78">
        <f>Data!D337</f>
        <v>355</v>
      </c>
      <c r="E341" s="78">
        <f>Data!E337</f>
        <v>227</v>
      </c>
      <c r="F341" s="78">
        <f>Data!F337</f>
        <v>33.4</v>
      </c>
      <c r="G341" s="3">
        <v>2475</v>
      </c>
      <c r="H341" s="3">
        <f>Data!M337</f>
        <v>1037</v>
      </c>
      <c r="I341" s="16">
        <f>Data!R337</f>
        <v>1295.1638107623785</v>
      </c>
      <c r="J341" s="18">
        <f t="shared" ref="J341:J351" si="0">H341/I341</f>
        <v>0.80067092006654028</v>
      </c>
    </row>
    <row r="342" spans="1:10">
      <c r="A342" s="78" t="str">
        <f>Data!A338</f>
        <v>C13LW</v>
      </c>
      <c r="B342" s="78">
        <f>Data!B338</f>
        <v>165</v>
      </c>
      <c r="C342" s="78">
        <f>Data!C338</f>
        <v>4.7</v>
      </c>
      <c r="D342" s="78">
        <f>Data!D338</f>
        <v>355</v>
      </c>
      <c r="E342" s="78">
        <f>Data!E338</f>
        <v>227</v>
      </c>
      <c r="F342" s="78">
        <f>Data!F338</f>
        <v>10</v>
      </c>
      <c r="G342" s="3">
        <v>2475</v>
      </c>
      <c r="H342" s="3">
        <f>Data!M338</f>
        <v>800</v>
      </c>
      <c r="I342" s="16">
        <f>Data!R338</f>
        <v>938.14546782220759</v>
      </c>
      <c r="J342" s="18">
        <f t="shared" si="0"/>
        <v>0.85274621840587717</v>
      </c>
    </row>
    <row r="343" spans="1:10">
      <c r="A343" s="78" t="str">
        <f>Data!A339</f>
        <v>C14LW</v>
      </c>
      <c r="B343" s="78">
        <f>Data!B339</f>
        <v>165</v>
      </c>
      <c r="C343" s="78">
        <f>Data!C339</f>
        <v>4.7</v>
      </c>
      <c r="D343" s="78">
        <f>Data!D339</f>
        <v>355</v>
      </c>
      <c r="E343" s="78">
        <f>Data!E339</f>
        <v>227</v>
      </c>
      <c r="F343" s="78">
        <f>Data!F339</f>
        <v>10</v>
      </c>
      <c r="G343" s="3">
        <v>2475</v>
      </c>
      <c r="H343" s="3">
        <f>Data!M339</f>
        <v>834</v>
      </c>
      <c r="I343" s="16">
        <f>Data!R339</f>
        <v>938.06939040493273</v>
      </c>
      <c r="J343" s="18">
        <f t="shared" si="0"/>
        <v>0.88906002959971919</v>
      </c>
    </row>
    <row r="344" spans="1:10">
      <c r="A344" s="78" t="str">
        <f>Data!A340</f>
        <v>C16N</v>
      </c>
      <c r="B344" s="78">
        <f>Data!B340</f>
        <v>110</v>
      </c>
      <c r="C344" s="78">
        <f>Data!C340</f>
        <v>1.9</v>
      </c>
      <c r="D344" s="78">
        <f>Data!D340</f>
        <v>350</v>
      </c>
      <c r="E344" s="78">
        <f>Data!E340</f>
        <v>220</v>
      </c>
      <c r="F344" s="78">
        <f>Data!F340</f>
        <v>33.4</v>
      </c>
      <c r="G344" s="3">
        <v>2200</v>
      </c>
      <c r="H344" s="3">
        <f>Data!M340</f>
        <v>437</v>
      </c>
      <c r="I344" s="16">
        <f>Data!R340</f>
        <v>390.45339259832713</v>
      </c>
      <c r="J344" s="18">
        <f t="shared" si="0"/>
        <v>1.1192116864241386</v>
      </c>
    </row>
    <row r="345" spans="1:10">
      <c r="A345" s="78" t="str">
        <f>Data!A341</f>
        <v>C17N</v>
      </c>
      <c r="B345" s="78">
        <f>Data!B341</f>
        <v>110</v>
      </c>
      <c r="C345" s="78">
        <f>Data!C341</f>
        <v>1.9</v>
      </c>
      <c r="D345" s="78">
        <f>Data!D341</f>
        <v>350</v>
      </c>
      <c r="E345" s="78">
        <f>Data!E341</f>
        <v>220</v>
      </c>
      <c r="F345" s="78">
        <f>Data!F341</f>
        <v>33.4</v>
      </c>
      <c r="G345" s="3">
        <v>2200</v>
      </c>
      <c r="H345" s="3">
        <f>Data!M341</f>
        <v>368</v>
      </c>
      <c r="I345" s="16">
        <f>Data!R341</f>
        <v>390.45339259832713</v>
      </c>
      <c r="J345" s="18">
        <f t="shared" si="0"/>
        <v>0.94249405172559042</v>
      </c>
    </row>
    <row r="346" spans="1:10">
      <c r="A346" s="78" t="str">
        <f>Data!A342</f>
        <v>C18N</v>
      </c>
      <c r="B346" s="78">
        <f>Data!B342</f>
        <v>110</v>
      </c>
      <c r="C346" s="78">
        <f>Data!C342</f>
        <v>1.9</v>
      </c>
      <c r="D346" s="78">
        <f>Data!D342</f>
        <v>350</v>
      </c>
      <c r="E346" s="78">
        <f>Data!E342</f>
        <v>220</v>
      </c>
      <c r="F346" s="78">
        <f>Data!F342</f>
        <v>33.4</v>
      </c>
      <c r="G346" s="3">
        <v>2200</v>
      </c>
      <c r="H346" s="3">
        <f>Data!M342</f>
        <v>355</v>
      </c>
      <c r="I346" s="16">
        <f>Data!R342</f>
        <v>390.45339259832713</v>
      </c>
      <c r="J346" s="18">
        <f t="shared" si="0"/>
        <v>0.90919942489832772</v>
      </c>
    </row>
    <row r="347" spans="1:10">
      <c r="A347" s="78" t="str">
        <f>Data!A343</f>
        <v>C19N</v>
      </c>
      <c r="B347" s="78">
        <f>Data!B343</f>
        <v>110</v>
      </c>
      <c r="C347" s="78">
        <f>Data!C343</f>
        <v>1.9</v>
      </c>
      <c r="D347" s="78">
        <f>Data!D343</f>
        <v>350</v>
      </c>
      <c r="E347" s="78">
        <f>Data!E343</f>
        <v>220</v>
      </c>
      <c r="F347" s="78">
        <f>Data!F343</f>
        <v>33.4</v>
      </c>
      <c r="G347" s="3">
        <v>2200</v>
      </c>
      <c r="H347" s="3">
        <f>Data!M343</f>
        <v>374</v>
      </c>
      <c r="I347" s="16">
        <f>Data!R343</f>
        <v>390.45339259832713</v>
      </c>
      <c r="J347" s="18">
        <f t="shared" si="0"/>
        <v>0.95786080256894246</v>
      </c>
    </row>
    <row r="348" spans="1:10">
      <c r="A348" s="78" t="str">
        <f>Data!A344</f>
        <v>C22LW</v>
      </c>
      <c r="B348" s="78">
        <f>Data!B344</f>
        <v>110</v>
      </c>
      <c r="C348" s="78">
        <f>Data!C344</f>
        <v>1.9</v>
      </c>
      <c r="D348" s="78">
        <f>Data!D344</f>
        <v>350</v>
      </c>
      <c r="E348" s="78">
        <f>Data!E344</f>
        <v>220</v>
      </c>
      <c r="F348" s="78">
        <f>Data!F344</f>
        <v>10</v>
      </c>
      <c r="G348" s="3">
        <v>2200</v>
      </c>
      <c r="H348" s="3">
        <f>Data!M344</f>
        <v>269</v>
      </c>
      <c r="I348" s="16">
        <f>Data!R344</f>
        <v>264.81627744060802</v>
      </c>
      <c r="J348" s="18">
        <f t="shared" si="0"/>
        <v>1.0157985853431168</v>
      </c>
    </row>
    <row r="349" spans="1:10">
      <c r="A349" s="78" t="str">
        <f>Data!A345</f>
        <v>C23LW</v>
      </c>
      <c r="B349" s="78">
        <f>Data!B345</f>
        <v>110</v>
      </c>
      <c r="C349" s="78">
        <f>Data!C345</f>
        <v>1.9</v>
      </c>
      <c r="D349" s="78">
        <f>Data!D345</f>
        <v>350</v>
      </c>
      <c r="E349" s="78">
        <f>Data!E345</f>
        <v>220</v>
      </c>
      <c r="F349" s="78">
        <f>Data!F345</f>
        <v>10</v>
      </c>
      <c r="G349" s="3">
        <v>2200</v>
      </c>
      <c r="H349" s="3">
        <f>Data!M345</f>
        <v>252</v>
      </c>
      <c r="I349" s="16">
        <f>Data!R345</f>
        <v>264.81627744060802</v>
      </c>
      <c r="J349" s="18">
        <f t="shared" si="0"/>
        <v>0.95160313571176758</v>
      </c>
    </row>
    <row r="350" spans="1:10">
      <c r="A350" s="78" t="str">
        <f>Data!A346</f>
        <v>C24LW</v>
      </c>
      <c r="B350" s="78">
        <f>Data!B346</f>
        <v>110</v>
      </c>
      <c r="C350" s="78">
        <f>Data!C346</f>
        <v>1.9</v>
      </c>
      <c r="D350" s="78">
        <f>Data!D346</f>
        <v>350</v>
      </c>
      <c r="E350" s="78">
        <f>Data!E346</f>
        <v>220</v>
      </c>
      <c r="F350" s="78">
        <f>Data!F346</f>
        <v>10</v>
      </c>
      <c r="G350" s="3">
        <v>2200</v>
      </c>
      <c r="H350" s="3">
        <f>Data!M346</f>
        <v>211</v>
      </c>
      <c r="I350" s="16">
        <f>Data!R346</f>
        <v>264.81627744060802</v>
      </c>
      <c r="J350" s="18">
        <f t="shared" si="0"/>
        <v>0.79677881601263079</v>
      </c>
    </row>
    <row r="351" spans="1:10">
      <c r="A351" s="78" t="str">
        <f>Data!A347</f>
        <v>C25LW</v>
      </c>
      <c r="B351" s="78">
        <f>Data!B347</f>
        <v>110</v>
      </c>
      <c r="C351" s="78">
        <f>Data!C347</f>
        <v>1.9</v>
      </c>
      <c r="D351" s="78">
        <f>Data!D347</f>
        <v>350</v>
      </c>
      <c r="E351" s="78">
        <f>Data!E347</f>
        <v>220</v>
      </c>
      <c r="F351" s="78">
        <f>Data!F347</f>
        <v>10</v>
      </c>
      <c r="G351" s="3">
        <v>2200</v>
      </c>
      <c r="H351" s="3">
        <f>Data!M347</f>
        <v>219</v>
      </c>
      <c r="I351" s="16">
        <f>Data!R347</f>
        <v>264.81627744060802</v>
      </c>
      <c r="J351" s="18">
        <f t="shared" si="0"/>
        <v>0.82698843936855992</v>
      </c>
    </row>
    <row r="352" spans="1:10">
      <c r="A352" s="78"/>
      <c r="B352" s="78"/>
      <c r="C352" s="78"/>
      <c r="D352" s="78"/>
      <c r="E352" s="78"/>
      <c r="F352" s="78"/>
      <c r="I352" s="37" t="s">
        <v>502</v>
      </c>
      <c r="J352" s="35">
        <f>AVERAGE(J340:J351)</f>
        <v>0.90660010249594913</v>
      </c>
    </row>
    <row r="353" spans="1:10">
      <c r="A353" s="78"/>
      <c r="B353" s="78"/>
      <c r="C353" s="78"/>
      <c r="D353" s="78"/>
      <c r="E353" s="78"/>
      <c r="F353" s="78"/>
      <c r="I353" t="s">
        <v>478</v>
      </c>
      <c r="J353" s="47">
        <f>STDEV(J340:J351)</f>
        <v>9.7220316747464772E-2</v>
      </c>
    </row>
    <row r="354" spans="1:10">
      <c r="A354" s="25" t="s">
        <v>392</v>
      </c>
      <c r="B354" s="25">
        <v>2004</v>
      </c>
      <c r="C354" t="s">
        <v>393</v>
      </c>
      <c r="D354" t="s">
        <v>503</v>
      </c>
      <c r="E354" t="s">
        <v>395</v>
      </c>
      <c r="F354" t="s">
        <v>396</v>
      </c>
      <c r="G354" s="77" t="s">
        <v>397</v>
      </c>
    </row>
    <row r="355" spans="1:10">
      <c r="A355" s="78" t="str">
        <f>Data!A353</f>
        <v>lcsc1-1</v>
      </c>
      <c r="B355" s="78">
        <f>Data!B353</f>
        <v>200</v>
      </c>
      <c r="C355" s="78">
        <f>Data!C353</f>
        <v>3</v>
      </c>
      <c r="D355" s="78">
        <f>Data!D353</f>
        <v>303.5</v>
      </c>
      <c r="E355" s="78">
        <f>Data!E353</f>
        <v>206.5</v>
      </c>
      <c r="F355" s="78">
        <f>Data!F353</f>
        <v>46.8</v>
      </c>
      <c r="G355" s="3">
        <v>2000</v>
      </c>
      <c r="H355" s="3">
        <f>Data!M353</f>
        <v>1830</v>
      </c>
      <c r="I355" s="50">
        <f>Data!R353</f>
        <v>1804.4797789317795</v>
      </c>
      <c r="J355" s="18">
        <f>H355/I355</f>
        <v>1.0141427027147558</v>
      </c>
    </row>
    <row r="356" spans="1:10">
      <c r="A356" s="78" t="str">
        <f>Data!A354</f>
        <v>lcsc1-2</v>
      </c>
      <c r="B356" s="78">
        <f>Data!B354</f>
        <v>200</v>
      </c>
      <c r="C356" s="78">
        <f>Data!C354</f>
        <v>3</v>
      </c>
      <c r="D356" s="78">
        <f>Data!D354</f>
        <v>303.5</v>
      </c>
      <c r="E356" s="78">
        <f>Data!E354</f>
        <v>206.5</v>
      </c>
      <c r="F356" s="78">
        <f>Data!F354</f>
        <v>46.8</v>
      </c>
      <c r="G356" s="3">
        <v>2001</v>
      </c>
      <c r="H356" s="3">
        <f>Data!M354</f>
        <v>1806</v>
      </c>
      <c r="I356" s="50">
        <f>Data!R354</f>
        <v>1804.4013111004908</v>
      </c>
      <c r="J356" s="18">
        <f>H356/I356</f>
        <v>1.0008859940910451</v>
      </c>
    </row>
    <row r="357" spans="1:10">
      <c r="A357" s="78" t="str">
        <f>Data!A355</f>
        <v>lch1-1</v>
      </c>
      <c r="B357" s="78">
        <f>Data!B355</f>
        <v>200</v>
      </c>
      <c r="C357" s="78">
        <f>Data!C355</f>
        <v>3</v>
      </c>
      <c r="D357" s="78">
        <f>Data!D355</f>
        <v>303.5</v>
      </c>
      <c r="E357" s="78">
        <f>Data!E355</f>
        <v>206.5</v>
      </c>
      <c r="F357" s="78">
        <f>Data!F355</f>
        <v>46.8</v>
      </c>
      <c r="G357" s="3">
        <v>2002</v>
      </c>
      <c r="H357" s="3">
        <f>Data!M355</f>
        <v>1882</v>
      </c>
      <c r="I357" s="50">
        <f>Data!R355</f>
        <v>1804.3227719859851</v>
      </c>
      <c r="J357" s="18">
        <f>H357/I357</f>
        <v>1.0430506277590883</v>
      </c>
    </row>
    <row r="358" spans="1:10">
      <c r="A358" s="78" t="str">
        <f>Data!A356</f>
        <v>lch1-2</v>
      </c>
      <c r="B358" s="78">
        <f>Data!B356</f>
        <v>200</v>
      </c>
      <c r="C358" s="78">
        <f>Data!C356</f>
        <v>3</v>
      </c>
      <c r="D358" s="78">
        <f>Data!D356</f>
        <v>303.5</v>
      </c>
      <c r="E358" s="78">
        <f>Data!E356</f>
        <v>206.5</v>
      </c>
      <c r="F358" s="78">
        <f>Data!F356</f>
        <v>46.8</v>
      </c>
      <c r="G358" s="3">
        <v>2003</v>
      </c>
      <c r="H358" s="3">
        <f>Data!M356</f>
        <v>2060</v>
      </c>
      <c r="I358" s="50">
        <f>Data!R356</f>
        <v>1804.2441615241046</v>
      </c>
      <c r="J358" s="18">
        <f>H358/I358</f>
        <v>1.1417523436849313</v>
      </c>
    </row>
    <row r="359" spans="1:10">
      <c r="A359" s="78" t="str">
        <f>Data!A357</f>
        <v>lcv1</v>
      </c>
      <c r="B359" s="78">
        <f>Data!B357</f>
        <v>200</v>
      </c>
      <c r="C359" s="78">
        <f>Data!C357</f>
        <v>3</v>
      </c>
      <c r="D359" s="78">
        <f>Data!D357</f>
        <v>303.5</v>
      </c>
      <c r="E359" s="78">
        <f>Data!E357</f>
        <v>206.5</v>
      </c>
      <c r="F359" s="78">
        <f>Data!F357</f>
        <v>46.8</v>
      </c>
      <c r="G359" s="3">
        <v>2004</v>
      </c>
      <c r="H359" s="3">
        <f>Data!M357</f>
        <v>2115</v>
      </c>
      <c r="I359" s="50">
        <f>Data!R357</f>
        <v>1804.165479650655</v>
      </c>
      <c r="J359" s="18">
        <f>H359/I359</f>
        <v>1.1722871454172445</v>
      </c>
    </row>
    <row r="360" spans="1:10">
      <c r="I360" s="37" t="s">
        <v>504</v>
      </c>
      <c r="J360" s="35">
        <f>AVERAGE(J355:J359)</f>
        <v>1.074423762733413</v>
      </c>
    </row>
    <row r="361" spans="1:10">
      <c r="I361" t="s">
        <v>505</v>
      </c>
      <c r="J361" s="47">
        <f>STDEV(J355:J359)</f>
        <v>7.7679248669216328E-2</v>
      </c>
    </row>
    <row r="363" spans="1:10">
      <c r="I363" s="39" t="s">
        <v>506</v>
      </c>
      <c r="J363" s="35">
        <f>AVERAGE(J8:J53,J56:J72,J75:J84,J87:J94,J97:J112,J115:J122,J125:J135,J139:J149,J152:J166,J168:J182,J184:J186,J189:J199,J209:J223,J226:J228,J231:J240,J243:J253,J256:J278,J281:J329,J332:J336,J340:J351,J355:J359)</f>
        <v>1.1838826983664368</v>
      </c>
    </row>
    <row r="364" spans="1:10">
      <c r="I364" s="16" t="s">
        <v>507</v>
      </c>
      <c r="J364" s="47">
        <f>(46*J55+17*J74+10*J86+8*J96+16*J114+8*J124+11*J137+11*J151+33*J188+11*J201+15*J225+3*J230+10*J242+11*J255+23*J280+49*J331+5*J338+12*J353+5*J361)/304</f>
        <v>0.14908182504032713</v>
      </c>
    </row>
    <row r="366" spans="1:10">
      <c r="F366" s="84" t="s">
        <v>508</v>
      </c>
      <c r="G366" s="84"/>
      <c r="H366" s="84"/>
      <c r="I366" s="37" t="s">
        <v>509</v>
      </c>
      <c r="J366" s="35">
        <f>AVERAGE(J8:J53,J75:J84,J87:J94,J97:J112,J115:J122,J125:J135,J139:J149,J152:J166,J168:J182,J184:J186,J189:J199,J209:J223,J226:J228,J231:J240,J243:J253,J256:J278,J281:J329,J332:J336,J340:J351,J355:J359)</f>
        <v>1.1474068917430191</v>
      </c>
    </row>
    <row r="367" spans="1:10">
      <c r="I367" t="s">
        <v>510</v>
      </c>
      <c r="J367" s="47">
        <f>(304*J364-17*J74)/287</f>
        <v>0.12186032020155715</v>
      </c>
    </row>
    <row r="368" spans="1:10">
      <c r="A368" s="73" t="str">
        <f>Data!A360</f>
        <v>Zhong (new)</v>
      </c>
      <c r="B368" s="73">
        <f>Data!B360</f>
        <v>1978</v>
      </c>
      <c r="C368" s="78" t="str">
        <f>Data!C360</f>
        <v>*from Ma</v>
      </c>
      <c r="D368" s="78"/>
      <c r="E368" s="78" t="str">
        <f>Data!E360</f>
        <v>*</v>
      </c>
      <c r="F368" s="78"/>
      <c r="G368" s="3"/>
      <c r="H368" s="3"/>
      <c r="I368" s="50"/>
      <c r="J368" s="18"/>
    </row>
    <row r="369" spans="1:10">
      <c r="A369" s="78" t="str">
        <f>Data!A361</f>
        <v>69*</v>
      </c>
      <c r="B369" s="78">
        <f>Data!B361</f>
        <v>108</v>
      </c>
      <c r="C369" s="43">
        <f>Data!C361</f>
        <v>4</v>
      </c>
      <c r="D369" s="78">
        <f>Data!D361</f>
        <v>332.02</v>
      </c>
      <c r="E369" s="78">
        <f>Data!E361</f>
        <v>200</v>
      </c>
      <c r="F369" s="43">
        <f>Data!F361</f>
        <v>40.4</v>
      </c>
      <c r="G369" s="3">
        <f>Data!H361</f>
        <v>540</v>
      </c>
      <c r="H369" s="3">
        <f>Data!M361</f>
        <v>835.9</v>
      </c>
      <c r="I369" s="50">
        <f>Data!R361</f>
        <v>846.13948877836617</v>
      </c>
      <c r="J369" s="18">
        <f t="shared" ref="J369:J382" si="1">H369/I369</f>
        <v>0.98789858065465108</v>
      </c>
    </row>
    <row r="370" spans="1:10">
      <c r="A370" s="78" t="str">
        <f>Data!A362</f>
        <v>8*</v>
      </c>
      <c r="B370" s="78">
        <f>Data!B362</f>
        <v>108</v>
      </c>
      <c r="C370" s="43">
        <f>Data!C362</f>
        <v>4.5</v>
      </c>
      <c r="D370" s="78">
        <f>Data!D362</f>
        <v>409.64</v>
      </c>
      <c r="E370" s="78">
        <f>Data!E362</f>
        <v>200</v>
      </c>
      <c r="F370" s="43">
        <f>Data!F362</f>
        <v>28.6</v>
      </c>
      <c r="G370" s="3">
        <f>Data!H362</f>
        <v>445</v>
      </c>
      <c r="H370" s="3">
        <f>Data!M362</f>
        <v>970.2</v>
      </c>
      <c r="I370" s="50">
        <f>Data!R362</f>
        <v>996.70422959514781</v>
      </c>
      <c r="J370" s="18">
        <f t="shared" si="1"/>
        <v>0.97340812970572665</v>
      </c>
    </row>
    <row r="371" spans="1:10">
      <c r="A371" s="78" t="str">
        <f>Data!A363</f>
        <v>9*</v>
      </c>
      <c r="B371" s="78">
        <f>Data!B363</f>
        <v>108</v>
      </c>
      <c r="C371" s="43">
        <f>Data!C363</f>
        <v>4.5</v>
      </c>
      <c r="D371" s="78">
        <f>Data!D363</f>
        <v>409.64</v>
      </c>
      <c r="E371" s="78">
        <f>Data!E363</f>
        <v>200</v>
      </c>
      <c r="F371" s="43">
        <f>Data!F363</f>
        <v>28.6</v>
      </c>
      <c r="G371" s="3">
        <f>Data!H363</f>
        <v>485</v>
      </c>
      <c r="H371" s="3">
        <f>Data!M363</f>
        <v>1205.4000000000001</v>
      </c>
      <c r="I371" s="50">
        <f>Data!R363</f>
        <v>975.43682812995178</v>
      </c>
      <c r="J371" s="18">
        <f t="shared" si="1"/>
        <v>1.2357540388452626</v>
      </c>
    </row>
    <row r="372" spans="1:10">
      <c r="A372" s="78" t="str">
        <f>Data!A364</f>
        <v>17*</v>
      </c>
      <c r="B372" s="78">
        <f>Data!B364</f>
        <v>140</v>
      </c>
      <c r="C372" s="43">
        <f>Data!C364</f>
        <v>5</v>
      </c>
      <c r="D372" s="78">
        <f>Data!D364</f>
        <v>378.28</v>
      </c>
      <c r="E372" s="78">
        <f>Data!E364</f>
        <v>200</v>
      </c>
      <c r="F372" s="43">
        <f>Data!F364</f>
        <v>45.1</v>
      </c>
      <c r="G372" s="3">
        <f>Data!H364</f>
        <v>840</v>
      </c>
      <c r="H372" s="3">
        <f>Data!M364</f>
        <v>1667</v>
      </c>
      <c r="I372" s="50">
        <f>Data!R364</f>
        <v>1473.6099728941986</v>
      </c>
      <c r="J372" s="18">
        <f t="shared" si="1"/>
        <v>1.1312355580262392</v>
      </c>
    </row>
    <row r="373" spans="1:10">
      <c r="A373" s="78" t="str">
        <f>Data!A365</f>
        <v>23*</v>
      </c>
      <c r="B373" s="78">
        <f>Data!B365</f>
        <v>108</v>
      </c>
      <c r="C373" s="43">
        <f>Data!C365</f>
        <v>4.5</v>
      </c>
      <c r="D373" s="78">
        <f>Data!D365</f>
        <v>259.7</v>
      </c>
      <c r="E373" s="78">
        <f>Data!E365</f>
        <v>200</v>
      </c>
      <c r="F373" s="43">
        <f>Data!F365</f>
        <v>32.200000000000003</v>
      </c>
      <c r="G373" s="3">
        <f>Data!H365</f>
        <v>970</v>
      </c>
      <c r="H373" s="3">
        <f>Data!M365</f>
        <v>740.9</v>
      </c>
      <c r="I373" s="50">
        <f>Data!R365</f>
        <v>619.15321588576546</v>
      </c>
      <c r="J373" s="18">
        <f t="shared" si="1"/>
        <v>1.1966343402417163</v>
      </c>
    </row>
    <row r="374" spans="1:10">
      <c r="A374" s="78" t="str">
        <f>Data!A366</f>
        <v>24*</v>
      </c>
      <c r="B374" s="78">
        <f>Data!B366</f>
        <v>220</v>
      </c>
      <c r="C374" s="43">
        <f>Data!C366</f>
        <v>10</v>
      </c>
      <c r="D374" s="78">
        <f>Data!D366</f>
        <v>224.22</v>
      </c>
      <c r="E374" s="78">
        <f>Data!E366</f>
        <v>200</v>
      </c>
      <c r="F374" s="43">
        <f>Data!F366</f>
        <v>36.6</v>
      </c>
      <c r="G374" s="3">
        <f>Data!H366</f>
        <v>2400</v>
      </c>
      <c r="H374" s="3">
        <f>Data!M366</f>
        <v>1729.3</v>
      </c>
      <c r="I374" s="50">
        <f>Data!R366</f>
        <v>2480.2884840529036</v>
      </c>
      <c r="J374" s="18">
        <f t="shared" si="1"/>
        <v>0.69721728384362991</v>
      </c>
    </row>
    <row r="375" spans="1:10">
      <c r="A375" s="78" t="str">
        <f>Data!A367</f>
        <v>25*</v>
      </c>
      <c r="B375" s="78">
        <f>Data!B367</f>
        <v>240</v>
      </c>
      <c r="C375" s="43">
        <f>Data!C367</f>
        <v>12</v>
      </c>
      <c r="D375" s="78">
        <f>Data!D367</f>
        <v>191.79</v>
      </c>
      <c r="E375" s="78">
        <f>Data!E367</f>
        <v>200</v>
      </c>
      <c r="F375" s="43">
        <f>Data!F367</f>
        <v>54.5</v>
      </c>
      <c r="G375" s="3">
        <f>Data!H367</f>
        <v>2400</v>
      </c>
      <c r="H375" s="3">
        <f>Data!M367</f>
        <v>3900.4</v>
      </c>
      <c r="I375" s="50">
        <f>Data!R367</f>
        <v>3477.6155605387735</v>
      </c>
      <c r="J375" s="18">
        <f t="shared" si="1"/>
        <v>1.1215730813545493</v>
      </c>
    </row>
    <row r="376" spans="1:10">
      <c r="A376" s="78" t="str">
        <f>Data!A368</f>
        <v>26*</v>
      </c>
      <c r="B376" s="78">
        <f>Data!B368</f>
        <v>152</v>
      </c>
      <c r="C376" s="43">
        <f>Data!C368</f>
        <v>7</v>
      </c>
      <c r="D376" s="78">
        <f>Data!D368</f>
        <v>283.22000000000003</v>
      </c>
      <c r="E376" s="78">
        <f>Data!E368</f>
        <v>200</v>
      </c>
      <c r="F376" s="43">
        <f>Data!F368</f>
        <v>42.9</v>
      </c>
      <c r="G376" s="3">
        <f>Data!H368</f>
        <v>912</v>
      </c>
      <c r="H376" s="3">
        <f>Data!M368</f>
        <v>1693.4</v>
      </c>
      <c r="I376" s="50">
        <f>Data!R368</f>
        <v>1671.7093257293541</v>
      </c>
      <c r="J376" s="18">
        <f t="shared" si="1"/>
        <v>1.0129751470167714</v>
      </c>
    </row>
    <row r="377" spans="1:10">
      <c r="A377" s="78" t="str">
        <f>Data!A369</f>
        <v>27*</v>
      </c>
      <c r="B377" s="78">
        <f>Data!B369</f>
        <v>140</v>
      </c>
      <c r="C377" s="43">
        <f>Data!C369</f>
        <v>5.5</v>
      </c>
      <c r="D377" s="78">
        <f>Data!D369</f>
        <v>333.2</v>
      </c>
      <c r="E377" s="78">
        <f>Data!E369</f>
        <v>200</v>
      </c>
      <c r="F377" s="43">
        <f>Data!F369</f>
        <v>42.9</v>
      </c>
      <c r="G377" s="3">
        <f>Data!H369</f>
        <v>840</v>
      </c>
      <c r="H377" s="3">
        <f>Data!M369</f>
        <v>1379.8</v>
      </c>
      <c r="I377" s="50">
        <f>Data!R369</f>
        <v>1424.7157793788224</v>
      </c>
      <c r="J377" s="18">
        <f t="shared" si="1"/>
        <v>0.96847386683791359</v>
      </c>
    </row>
    <row r="378" spans="1:10">
      <c r="A378" s="78" t="str">
        <f>Data!A370</f>
        <v>30*</v>
      </c>
      <c r="B378" s="78">
        <f>Data!B370</f>
        <v>164</v>
      </c>
      <c r="C378" s="43">
        <f>Data!C370</f>
        <v>6</v>
      </c>
      <c r="D378" s="78">
        <f>Data!D370</f>
        <v>356.82</v>
      </c>
      <c r="E378" s="78">
        <f>Data!E370</f>
        <v>200</v>
      </c>
      <c r="F378" s="43">
        <f>Data!F370</f>
        <v>31.5</v>
      </c>
      <c r="G378" s="3">
        <f>Data!H370</f>
        <v>1700</v>
      </c>
      <c r="H378" s="3">
        <f>Data!M370</f>
        <v>1633.7</v>
      </c>
      <c r="I378" s="50">
        <f>Data!R370</f>
        <v>1514.7656190430498</v>
      </c>
      <c r="J378" s="18">
        <f t="shared" si="1"/>
        <v>1.0785166889595017</v>
      </c>
    </row>
    <row r="379" spans="1:10">
      <c r="A379" s="78" t="str">
        <f>Data!A371</f>
        <v>31*</v>
      </c>
      <c r="B379" s="78">
        <f>Data!B371</f>
        <v>95</v>
      </c>
      <c r="C379" s="43">
        <f>Data!C371</f>
        <v>3.5</v>
      </c>
      <c r="D379" s="78">
        <f>Data!D371</f>
        <v>348.88</v>
      </c>
      <c r="E379" s="78">
        <f>Data!E371</f>
        <v>200</v>
      </c>
      <c r="F379" s="43">
        <f>Data!F371</f>
        <v>26.2</v>
      </c>
      <c r="G379" s="3">
        <f>Data!H371</f>
        <v>860</v>
      </c>
      <c r="H379" s="3">
        <f>Data!M371</f>
        <v>665.4</v>
      </c>
      <c r="I379" s="50">
        <f>Data!R371</f>
        <v>493.60451499585463</v>
      </c>
      <c r="J379" s="18">
        <f t="shared" si="1"/>
        <v>1.3480427747010948</v>
      </c>
    </row>
    <row r="380" spans="1:10">
      <c r="A380" s="78" t="str">
        <f>Data!A372</f>
        <v>32*</v>
      </c>
      <c r="B380" s="78">
        <f>Data!B372</f>
        <v>95</v>
      </c>
      <c r="C380" s="43">
        <f>Data!C372</f>
        <v>3.5</v>
      </c>
      <c r="D380" s="78">
        <f>Data!D372</f>
        <v>348.88</v>
      </c>
      <c r="E380" s="78">
        <f>Data!E372</f>
        <v>200</v>
      </c>
      <c r="F380" s="43">
        <f>Data!F372</f>
        <v>26.2</v>
      </c>
      <c r="G380" s="3">
        <f>Data!H372</f>
        <v>1420</v>
      </c>
      <c r="H380" s="3">
        <f>Data!M372</f>
        <v>582.1</v>
      </c>
      <c r="I380" s="50">
        <f>Data!R372</f>
        <v>449.12180394173765</v>
      </c>
      <c r="J380" s="18">
        <f t="shared" si="1"/>
        <v>1.2960849259402978</v>
      </c>
    </row>
    <row r="381" spans="1:10">
      <c r="A381" s="78" t="str">
        <f>Data!A373</f>
        <v>33*</v>
      </c>
      <c r="B381" s="78">
        <f>Data!B373</f>
        <v>121</v>
      </c>
      <c r="C381" s="43">
        <f>Data!C373</f>
        <v>4</v>
      </c>
      <c r="D381" s="78">
        <f>Data!D373</f>
        <v>311.14999999999998</v>
      </c>
      <c r="E381" s="78">
        <f>Data!E373</f>
        <v>200</v>
      </c>
      <c r="F381" s="43">
        <f>Data!F373</f>
        <v>22.2</v>
      </c>
      <c r="G381" s="3">
        <f>Data!H373</f>
        <v>1050</v>
      </c>
      <c r="H381" s="3">
        <f>Data!M373</f>
        <v>702.7</v>
      </c>
      <c r="I381" s="50">
        <f>Data!R373</f>
        <v>679.19909764110935</v>
      </c>
      <c r="J381" s="18">
        <f t="shared" si="1"/>
        <v>1.0346009033882855</v>
      </c>
    </row>
    <row r="382" spans="1:10">
      <c r="A382" s="78" t="str">
        <f>Data!A374</f>
        <v>34*</v>
      </c>
      <c r="B382" s="78">
        <f>Data!B374</f>
        <v>121</v>
      </c>
      <c r="C382" s="43">
        <f>Data!C374</f>
        <v>4</v>
      </c>
      <c r="D382" s="78">
        <f>Data!D374</f>
        <v>317.02999999999997</v>
      </c>
      <c r="E382" s="78">
        <f>Data!E374</f>
        <v>200</v>
      </c>
      <c r="F382" s="43">
        <f>Data!F374</f>
        <v>26.5</v>
      </c>
      <c r="G382" s="3">
        <f>Data!H374</f>
        <v>1050</v>
      </c>
      <c r="H382" s="3">
        <f>Data!M374</f>
        <v>851.6</v>
      </c>
      <c r="I382" s="50">
        <f>Data!R374</f>
        <v>722.55377505313936</v>
      </c>
      <c r="J382" s="18">
        <f t="shared" si="1"/>
        <v>1.1785973991172769</v>
      </c>
    </row>
    <row r="383" spans="1:10">
      <c r="A383" s="78" t="str">
        <f>Data!A375</f>
        <v>35*</v>
      </c>
      <c r="B383" s="78">
        <f>Data!B375</f>
        <v>121</v>
      </c>
      <c r="C383" s="43">
        <f>Data!C375</f>
        <v>6</v>
      </c>
      <c r="D383" s="78">
        <f>Data!D375</f>
        <v>349.37</v>
      </c>
      <c r="E383" s="78">
        <f>Data!E375</f>
        <v>200</v>
      </c>
      <c r="F383" s="43">
        <f>Data!F375</f>
        <v>22.2</v>
      </c>
      <c r="G383" s="3">
        <f>Data!H375</f>
        <v>1050</v>
      </c>
      <c r="H383" s="3">
        <f>Data!M375</f>
        <v>1007.4</v>
      </c>
      <c r="I383" s="50">
        <f>Data!R375</f>
        <v>949.40957028550906</v>
      </c>
      <c r="J383" s="18">
        <f t="shared" ref="J383:J418" si="2">H383/I383</f>
        <v>1.0610805194401525</v>
      </c>
    </row>
    <row r="384" spans="1:10">
      <c r="A384" s="78" t="str">
        <f>Data!A376</f>
        <v>36*</v>
      </c>
      <c r="B384" s="78">
        <f>Data!B376</f>
        <v>121</v>
      </c>
      <c r="C384" s="43">
        <f>Data!C376</f>
        <v>6</v>
      </c>
      <c r="D384" s="78">
        <f>Data!D376</f>
        <v>325.85000000000002</v>
      </c>
      <c r="E384" s="78">
        <f>Data!E376</f>
        <v>200</v>
      </c>
      <c r="F384" s="43">
        <f>Data!F376</f>
        <v>26.5</v>
      </c>
      <c r="G384" s="3">
        <f>Data!H376</f>
        <v>1050</v>
      </c>
      <c r="H384" s="3">
        <f>Data!M376</f>
        <v>1088.8</v>
      </c>
      <c r="I384" s="50">
        <f>Data!R376</f>
        <v>940.18657504321277</v>
      </c>
      <c r="J384" s="18">
        <f t="shared" si="2"/>
        <v>1.1580680142661648</v>
      </c>
    </row>
    <row r="385" spans="1:10">
      <c r="A385" s="78" t="str">
        <f>Data!A377</f>
        <v>37*</v>
      </c>
      <c r="B385" s="78">
        <f>Data!B377</f>
        <v>216</v>
      </c>
      <c r="C385" s="43">
        <f>Data!C377</f>
        <v>6</v>
      </c>
      <c r="D385" s="78">
        <f>Data!D377</f>
        <v>391.02</v>
      </c>
      <c r="E385" s="78">
        <f>Data!E377</f>
        <v>200</v>
      </c>
      <c r="F385" s="43">
        <f>Data!F377</f>
        <v>24.1</v>
      </c>
      <c r="G385" s="3">
        <f>Data!H377</f>
        <v>2220</v>
      </c>
      <c r="H385" s="3">
        <f>Data!M377</f>
        <v>2440.1999999999998</v>
      </c>
      <c r="I385" s="50">
        <f>Data!R377</f>
        <v>2170.267813773457</v>
      </c>
      <c r="J385" s="18">
        <f t="shared" si="2"/>
        <v>1.1243773623298638</v>
      </c>
    </row>
    <row r="386" spans="1:10">
      <c r="A386" s="78" t="str">
        <f>Data!A378</f>
        <v>38*</v>
      </c>
      <c r="B386" s="78">
        <f>Data!B378</f>
        <v>216</v>
      </c>
      <c r="C386" s="43">
        <f>Data!C378</f>
        <v>6</v>
      </c>
      <c r="D386" s="78">
        <f>Data!D378</f>
        <v>379.26</v>
      </c>
      <c r="E386" s="78">
        <f>Data!E378</f>
        <v>200</v>
      </c>
      <c r="F386" s="43">
        <f>Data!F378</f>
        <v>31.4</v>
      </c>
      <c r="G386" s="3">
        <f>Data!H378</f>
        <v>2220</v>
      </c>
      <c r="H386" s="3">
        <f>Data!M378</f>
        <v>2865.5</v>
      </c>
      <c r="I386" s="50">
        <f>Data!R378</f>
        <v>2337.8312148106947</v>
      </c>
      <c r="J386" s="18">
        <f t="shared" si="2"/>
        <v>1.2257086747094499</v>
      </c>
    </row>
    <row r="387" spans="1:10">
      <c r="A387" s="78" t="str">
        <f>Data!A379</f>
        <v>39*</v>
      </c>
      <c r="B387" s="78">
        <f>Data!B379</f>
        <v>216</v>
      </c>
      <c r="C387" s="43">
        <f>Data!C379</f>
        <v>4</v>
      </c>
      <c r="D387" s="78">
        <f>Data!D379</f>
        <v>289.39</v>
      </c>
      <c r="E387" s="78">
        <f>Data!E379</f>
        <v>200</v>
      </c>
      <c r="F387" s="43">
        <f>Data!F379</f>
        <v>24.1</v>
      </c>
      <c r="G387" s="3">
        <f>Data!H379</f>
        <v>2220</v>
      </c>
      <c r="H387" s="3">
        <f>Data!M379</f>
        <v>1868.9</v>
      </c>
      <c r="I387" s="50">
        <f>Data!R379</f>
        <v>1506.8302704779271</v>
      </c>
      <c r="J387" s="18">
        <f t="shared" si="2"/>
        <v>1.2402856755772724</v>
      </c>
    </row>
    <row r="388" spans="1:10">
      <c r="A388" s="78" t="str">
        <f>Data!A380</f>
        <v>40*</v>
      </c>
      <c r="B388" s="78">
        <f>Data!B380</f>
        <v>216</v>
      </c>
      <c r="C388" s="43">
        <f>Data!C380</f>
        <v>4</v>
      </c>
      <c r="D388" s="78">
        <f>Data!D380</f>
        <v>287.14</v>
      </c>
      <c r="E388" s="78">
        <f>Data!E380</f>
        <v>200</v>
      </c>
      <c r="F388" s="43">
        <f>Data!F380</f>
        <v>31.4</v>
      </c>
      <c r="G388" s="3">
        <f>Data!H380</f>
        <v>2220</v>
      </c>
      <c r="H388" s="3">
        <f>Data!M380</f>
        <v>2261.8000000000002</v>
      </c>
      <c r="I388" s="50">
        <f>Data!R380</f>
        <v>1715.6041187976155</v>
      </c>
      <c r="J388" s="18">
        <f t="shared" si="2"/>
        <v>1.3183694158913464</v>
      </c>
    </row>
    <row r="389" spans="1:10">
      <c r="A389" s="78" t="str">
        <f>Data!A381</f>
        <v>41*</v>
      </c>
      <c r="B389" s="78">
        <f>Data!B381</f>
        <v>153</v>
      </c>
      <c r="C389" s="43">
        <f>Data!C381</f>
        <v>3.2</v>
      </c>
      <c r="D389" s="78">
        <f>Data!D381</f>
        <v>413.56</v>
      </c>
      <c r="E389" s="78">
        <f>Data!E381</f>
        <v>200</v>
      </c>
      <c r="F389" s="43">
        <f>Data!F381</f>
        <v>21.8</v>
      </c>
      <c r="G389" s="3">
        <f>Data!H381</f>
        <v>1679</v>
      </c>
      <c r="H389" s="3">
        <f>Data!M381</f>
        <v>901.6</v>
      </c>
      <c r="I389" s="50">
        <f>Data!R381</f>
        <v>915.72619120351726</v>
      </c>
      <c r="J389" s="18">
        <f t="shared" si="2"/>
        <v>0.98457378271014451</v>
      </c>
    </row>
    <row r="390" spans="1:10">
      <c r="A390" s="78" t="str">
        <f>Data!A382</f>
        <v>42*</v>
      </c>
      <c r="B390" s="78">
        <f>Data!B382</f>
        <v>101</v>
      </c>
      <c r="C390" s="43">
        <f>Data!C382</f>
        <v>3.4</v>
      </c>
      <c r="D390" s="78">
        <f>Data!D382</f>
        <v>602.70000000000005</v>
      </c>
      <c r="E390" s="78">
        <f>Data!E382</f>
        <v>200</v>
      </c>
      <c r="F390" s="43">
        <f>Data!F382</f>
        <v>32.200000000000003</v>
      </c>
      <c r="G390" s="3">
        <f>Data!H382</f>
        <v>1530</v>
      </c>
      <c r="H390" s="3">
        <f>Data!M382</f>
        <v>802.6</v>
      </c>
      <c r="I390" s="50">
        <f>Data!R382</f>
        <v>683.92652159202237</v>
      </c>
      <c r="J390" s="18">
        <f t="shared" si="2"/>
        <v>1.1735178775224762</v>
      </c>
    </row>
    <row r="391" spans="1:10">
      <c r="A391" s="78" t="str">
        <f>Data!A383</f>
        <v>43*</v>
      </c>
      <c r="B391" s="78">
        <f>Data!B383</f>
        <v>121</v>
      </c>
      <c r="C391" s="43">
        <f>Data!C383</f>
        <v>4.8</v>
      </c>
      <c r="D391" s="78">
        <f>Data!D383</f>
        <v>449.82</v>
      </c>
      <c r="E391" s="78">
        <f>Data!E383</f>
        <v>200</v>
      </c>
      <c r="F391" s="43">
        <f>Data!F383</f>
        <v>33.9</v>
      </c>
      <c r="G391" s="3">
        <f>Data!H383</f>
        <v>1048</v>
      </c>
      <c r="H391" s="3">
        <f>Data!M383</f>
        <v>1146.5999999999999</v>
      </c>
      <c r="I391" s="50">
        <f>Data!R383</f>
        <v>1058.5218854155796</v>
      </c>
      <c r="J391" s="18">
        <f t="shared" si="2"/>
        <v>1.083208590958741</v>
      </c>
    </row>
    <row r="392" spans="1:10">
      <c r="A392" s="78" t="str">
        <f>Data!A384</f>
        <v>44*</v>
      </c>
      <c r="B392" s="78">
        <f>Data!B384</f>
        <v>121</v>
      </c>
      <c r="C392" s="43">
        <f>Data!C384</f>
        <v>4.8</v>
      </c>
      <c r="D392" s="78">
        <f>Data!D384</f>
        <v>449.82</v>
      </c>
      <c r="E392" s="78">
        <f>Data!E384</f>
        <v>200</v>
      </c>
      <c r="F392" s="43">
        <f>Data!F384</f>
        <v>29.1</v>
      </c>
      <c r="G392" s="3">
        <f>Data!H384</f>
        <v>1048</v>
      </c>
      <c r="H392" s="3">
        <f>Data!M384</f>
        <v>1078</v>
      </c>
      <c r="I392" s="50">
        <f>Data!R384</f>
        <v>1019.0103414580627</v>
      </c>
      <c r="J392" s="18">
        <f t="shared" si="2"/>
        <v>1.0578891657346001</v>
      </c>
    </row>
    <row r="393" spans="1:10">
      <c r="A393" s="78" t="str">
        <f>Data!A385</f>
        <v>45*</v>
      </c>
      <c r="B393" s="78">
        <f>Data!B385</f>
        <v>121</v>
      </c>
      <c r="C393" s="43">
        <f>Data!C385</f>
        <v>4.8</v>
      </c>
      <c r="D393" s="78">
        <f>Data!D385</f>
        <v>449.82</v>
      </c>
      <c r="E393" s="78">
        <f>Data!E385</f>
        <v>200</v>
      </c>
      <c r="F393" s="43">
        <f>Data!F385</f>
        <v>25.6</v>
      </c>
      <c r="G393" s="3">
        <f>Data!H385</f>
        <v>1048</v>
      </c>
      <c r="H393" s="3">
        <f>Data!M385</f>
        <v>940.8</v>
      </c>
      <c r="I393" s="50">
        <f>Data!R385</f>
        <v>990.31047197139765</v>
      </c>
      <c r="J393" s="18">
        <f t="shared" si="2"/>
        <v>0.95000510105397773</v>
      </c>
    </row>
    <row r="394" spans="1:10">
      <c r="A394" s="78" t="str">
        <f>Data!A386</f>
        <v>49*</v>
      </c>
      <c r="B394" s="78">
        <f>Data!B386</f>
        <v>318.5</v>
      </c>
      <c r="C394" s="43">
        <f>Data!C386</f>
        <v>6.9</v>
      </c>
      <c r="D394" s="78">
        <f>Data!D386</f>
        <v>301.83999999999997</v>
      </c>
      <c r="E394" s="78">
        <f>Data!E386</f>
        <v>200</v>
      </c>
      <c r="F394" s="43">
        <f>Data!F386</f>
        <v>47</v>
      </c>
      <c r="G394" s="3">
        <f>Data!H386</f>
        <v>4200</v>
      </c>
      <c r="H394" s="3">
        <f>Data!M386</f>
        <v>5494.9</v>
      </c>
      <c r="I394" s="50">
        <f>Data!R386</f>
        <v>4827.2704764864993</v>
      </c>
      <c r="J394" s="18">
        <f t="shared" si="2"/>
        <v>1.1383037322572882</v>
      </c>
    </row>
    <row r="395" spans="1:10">
      <c r="A395" s="78" t="str">
        <f>Data!A387</f>
        <v>50*</v>
      </c>
      <c r="B395" s="78">
        <f>Data!B387</f>
        <v>500</v>
      </c>
      <c r="C395" s="43">
        <f>Data!C387</f>
        <v>11</v>
      </c>
      <c r="D395" s="78">
        <f>Data!D387</f>
        <v>253.2</v>
      </c>
      <c r="E395" s="78">
        <f>Data!E387</f>
        <v>200</v>
      </c>
      <c r="F395" s="43">
        <f>Data!F387</f>
        <v>47</v>
      </c>
      <c r="G395" s="3">
        <f>Data!H387</f>
        <v>5000</v>
      </c>
      <c r="H395" s="3">
        <f>Data!M387</f>
        <v>12838</v>
      </c>
      <c r="I395" s="50">
        <f>Data!R387</f>
        <v>11841.295908284555</v>
      </c>
      <c r="J395" s="18">
        <f t="shared" si="2"/>
        <v>1.0841718760712769</v>
      </c>
    </row>
    <row r="396" spans="1:10">
      <c r="A396" s="78" t="str">
        <f>Data!A388</f>
        <v>51*</v>
      </c>
      <c r="B396" s="78">
        <f>Data!B388</f>
        <v>500</v>
      </c>
      <c r="C396" s="43">
        <f>Data!C388</f>
        <v>11</v>
      </c>
      <c r="D396" s="78">
        <f>Data!D388</f>
        <v>235.2</v>
      </c>
      <c r="E396" s="78">
        <f>Data!E388</f>
        <v>200</v>
      </c>
      <c r="F396" s="43">
        <f>Data!F388</f>
        <v>43.7</v>
      </c>
      <c r="G396" s="3">
        <f>Data!H388</f>
        <v>5000</v>
      </c>
      <c r="H396" s="3">
        <f>Data!M388</f>
        <v>11838.4</v>
      </c>
      <c r="I396" s="50">
        <f>Data!R388</f>
        <v>11071.581312588574</v>
      </c>
      <c r="J396" s="18">
        <f t="shared" si="2"/>
        <v>1.0692600872234519</v>
      </c>
    </row>
    <row r="397" spans="1:10">
      <c r="A397" s="78" t="str">
        <f>Data!A389</f>
        <v>56*</v>
      </c>
      <c r="B397" s="78">
        <f>Data!B389</f>
        <v>210</v>
      </c>
      <c r="C397" s="43">
        <f>Data!C389</f>
        <v>2.5</v>
      </c>
      <c r="D397" s="78">
        <f>Data!D389</f>
        <v>235.2</v>
      </c>
      <c r="E397" s="78">
        <f>Data!E389</f>
        <v>200</v>
      </c>
      <c r="F397" s="43">
        <f>Data!F389</f>
        <v>27.7</v>
      </c>
      <c r="G397" s="3">
        <f>Data!H389</f>
        <v>1670</v>
      </c>
      <c r="H397" s="3">
        <f>Data!M389</f>
        <v>1323</v>
      </c>
      <c r="I397" s="50">
        <f>Data!R389</f>
        <v>1287.6124070435051</v>
      </c>
      <c r="J397" s="18">
        <f t="shared" si="2"/>
        <v>1.0274831096399177</v>
      </c>
    </row>
    <row r="398" spans="1:10">
      <c r="A398" s="78" t="str">
        <f>Data!A390</f>
        <v>70*</v>
      </c>
      <c r="B398" s="78">
        <f>Data!B390</f>
        <v>108</v>
      </c>
      <c r="C398" s="43">
        <f>Data!C390</f>
        <v>4</v>
      </c>
      <c r="D398" s="78">
        <f>Data!D390</f>
        <v>337.61</v>
      </c>
      <c r="E398" s="78">
        <f>Data!E390</f>
        <v>200</v>
      </c>
      <c r="F398" s="43">
        <f>Data!F390</f>
        <v>36.299999999999997</v>
      </c>
      <c r="G398" s="3">
        <f>Data!H390</f>
        <v>756</v>
      </c>
      <c r="H398" s="3">
        <f>Data!M390</f>
        <v>785</v>
      </c>
      <c r="I398" s="50">
        <f>Data!R390</f>
        <v>748.24545323679126</v>
      </c>
      <c r="J398" s="18">
        <f t="shared" si="2"/>
        <v>1.0491209757496212</v>
      </c>
    </row>
    <row r="399" spans="1:10">
      <c r="A399" s="78" t="str">
        <f>Data!A391</f>
        <v>71*</v>
      </c>
      <c r="B399" s="78">
        <f>Data!B391</f>
        <v>108</v>
      </c>
      <c r="C399" s="43">
        <f>Data!C391</f>
        <v>4</v>
      </c>
      <c r="D399" s="78">
        <f>Data!D391</f>
        <v>337.61</v>
      </c>
      <c r="E399" s="78">
        <f>Data!E391</f>
        <v>200</v>
      </c>
      <c r="F399" s="43">
        <f>Data!F391</f>
        <v>34.5</v>
      </c>
      <c r="G399" s="3">
        <f>Data!H391</f>
        <v>972</v>
      </c>
      <c r="H399" s="3">
        <f>Data!M391</f>
        <v>737</v>
      </c>
      <c r="I399" s="50">
        <f>Data!R391</f>
        <v>683.69132920716208</v>
      </c>
      <c r="J399" s="18">
        <f t="shared" si="2"/>
        <v>1.0779718397989002</v>
      </c>
    </row>
    <row r="400" spans="1:10">
      <c r="A400" s="78" t="str">
        <f>Data!A392</f>
        <v>72*</v>
      </c>
      <c r="B400" s="78">
        <f>Data!B392</f>
        <v>108</v>
      </c>
      <c r="C400" s="43">
        <f>Data!C392</f>
        <v>4</v>
      </c>
      <c r="D400" s="78">
        <f>Data!D392</f>
        <v>332.02</v>
      </c>
      <c r="E400" s="78">
        <f>Data!E392</f>
        <v>200</v>
      </c>
      <c r="F400" s="43">
        <f>Data!F392</f>
        <v>34.1</v>
      </c>
      <c r="G400" s="3">
        <f>Data!H392</f>
        <v>1404</v>
      </c>
      <c r="H400" s="3">
        <f>Data!M392</f>
        <v>686</v>
      </c>
      <c r="I400" s="50">
        <f>Data!R392</f>
        <v>635.57957027708403</v>
      </c>
      <c r="J400" s="18">
        <f t="shared" si="2"/>
        <v>1.0793298464595629</v>
      </c>
    </row>
    <row r="401" spans="1:10">
      <c r="A401" s="78" t="str">
        <f>Data!A393</f>
        <v>73*</v>
      </c>
      <c r="B401" s="78">
        <f>Data!B393</f>
        <v>108</v>
      </c>
      <c r="C401" s="43">
        <f>Data!C393</f>
        <v>4</v>
      </c>
      <c r="D401" s="78">
        <f>Data!D393</f>
        <v>351.23</v>
      </c>
      <c r="E401" s="78">
        <f>Data!E393</f>
        <v>200</v>
      </c>
      <c r="F401" s="43">
        <f>Data!F393</f>
        <v>34.1</v>
      </c>
      <c r="G401" s="3">
        <f>Data!H393</f>
        <v>1620</v>
      </c>
      <c r="H401" s="3">
        <f>Data!M393</f>
        <v>637</v>
      </c>
      <c r="I401" s="50">
        <f>Data!R393</f>
        <v>631.24296526010335</v>
      </c>
      <c r="J401" s="18">
        <f t="shared" si="2"/>
        <v>1.0091201566698245</v>
      </c>
    </row>
    <row r="402" spans="1:10">
      <c r="A402" s="78" t="str">
        <f>Data!A394</f>
        <v>74*</v>
      </c>
      <c r="B402" s="78">
        <f>Data!B394</f>
        <v>140</v>
      </c>
      <c r="C402" s="43">
        <f>Data!C394</f>
        <v>5</v>
      </c>
      <c r="D402" s="78">
        <f>Data!D394</f>
        <v>378.28</v>
      </c>
      <c r="E402" s="78">
        <f>Data!E394</f>
        <v>200</v>
      </c>
      <c r="F402" s="43">
        <f>Data!F394</f>
        <v>23.1</v>
      </c>
      <c r="G402" s="3">
        <f>Data!H394</f>
        <v>840</v>
      </c>
      <c r="H402" s="3">
        <f>Data!M394</f>
        <v>1283.8</v>
      </c>
      <c r="I402" s="50">
        <f>Data!R394</f>
        <v>1227.6884136799858</v>
      </c>
      <c r="J402" s="18">
        <f t="shared" si="2"/>
        <v>1.0457050711685223</v>
      </c>
    </row>
    <row r="403" spans="1:10">
      <c r="A403" s="78" t="str">
        <f>Data!A395</f>
        <v>75*</v>
      </c>
      <c r="B403" s="78">
        <f>Data!B395</f>
        <v>140</v>
      </c>
      <c r="C403" s="43">
        <f>Data!C395</f>
        <v>5</v>
      </c>
      <c r="D403" s="78">
        <f>Data!D395</f>
        <v>378.28</v>
      </c>
      <c r="E403" s="78">
        <f>Data!E395</f>
        <v>200</v>
      </c>
      <c r="F403" s="43">
        <f>Data!F395</f>
        <v>31.6</v>
      </c>
      <c r="G403" s="3">
        <f>Data!H395</f>
        <v>840</v>
      </c>
      <c r="H403" s="3">
        <f>Data!M395</f>
        <v>1391.6</v>
      </c>
      <c r="I403" s="50">
        <f>Data!R395</f>
        <v>1322.0811750978512</v>
      </c>
      <c r="J403" s="18">
        <f t="shared" si="2"/>
        <v>1.0525828717718513</v>
      </c>
    </row>
    <row r="404" spans="1:10">
      <c r="A404" s="78" t="str">
        <f>Data!A396</f>
        <v>76*</v>
      </c>
      <c r="B404" s="78">
        <f>Data!B396</f>
        <v>140</v>
      </c>
      <c r="C404" s="43">
        <f>Data!C396</f>
        <v>5</v>
      </c>
      <c r="D404" s="78">
        <f>Data!D396</f>
        <v>378.28</v>
      </c>
      <c r="E404" s="78">
        <f>Data!E396</f>
        <v>200</v>
      </c>
      <c r="F404" s="43">
        <f>Data!F396</f>
        <v>45.1</v>
      </c>
      <c r="G404" s="3">
        <f>Data!H396</f>
        <v>840</v>
      </c>
      <c r="H404" s="3">
        <f>Data!M396</f>
        <v>1685.6</v>
      </c>
      <c r="I404" s="50">
        <f>Data!R396</f>
        <v>1473.6099728941986</v>
      </c>
      <c r="J404" s="18">
        <f t="shared" si="2"/>
        <v>1.1438576224409291</v>
      </c>
    </row>
    <row r="405" spans="1:10">
      <c r="A405" s="78" t="str">
        <f>Data!A397</f>
        <v>77*</v>
      </c>
      <c r="B405" s="78">
        <f>Data!B397</f>
        <v>140</v>
      </c>
      <c r="C405" s="43">
        <f>Data!C397</f>
        <v>5</v>
      </c>
      <c r="D405" s="78">
        <f>Data!D397</f>
        <v>178.28</v>
      </c>
      <c r="E405" s="78">
        <f>Data!E397</f>
        <v>200</v>
      </c>
      <c r="F405" s="43">
        <f>Data!F397</f>
        <v>51</v>
      </c>
      <c r="G405" s="3">
        <f>Data!H397</f>
        <v>840</v>
      </c>
      <c r="H405" s="3">
        <f>Data!M397</f>
        <v>1705.2</v>
      </c>
      <c r="I405" s="50">
        <f>Data!R397</f>
        <v>1115.1200739471767</v>
      </c>
      <c r="J405" s="18">
        <f t="shared" si="2"/>
        <v>1.5291626792836082</v>
      </c>
    </row>
    <row r="406" spans="1:10">
      <c r="A406" s="78" t="str">
        <f>Data!A398</f>
        <v>84*</v>
      </c>
      <c r="B406" s="78">
        <f>Data!B398</f>
        <v>100</v>
      </c>
      <c r="C406" s="43">
        <f>Data!C398</f>
        <v>2.5</v>
      </c>
      <c r="D406" s="78">
        <f>Data!D398</f>
        <v>244.02</v>
      </c>
      <c r="E406" s="78">
        <f>Data!E398</f>
        <v>200</v>
      </c>
      <c r="F406" s="43">
        <f>Data!F398</f>
        <v>43.4</v>
      </c>
      <c r="G406" s="3">
        <f>Data!H398</f>
        <v>600</v>
      </c>
      <c r="H406" s="3">
        <f>Data!M398</f>
        <v>686</v>
      </c>
      <c r="I406" s="50">
        <f>Data!R398</f>
        <v>518.91567928958204</v>
      </c>
      <c r="J406" s="18">
        <f t="shared" si="2"/>
        <v>1.3219874198813255</v>
      </c>
    </row>
    <row r="407" spans="1:10">
      <c r="A407" s="78" t="str">
        <f>Data!A399</f>
        <v>85*</v>
      </c>
      <c r="B407" s="78">
        <f>Data!B399</f>
        <v>100</v>
      </c>
      <c r="C407" s="43">
        <f>Data!C399</f>
        <v>2</v>
      </c>
      <c r="D407" s="78">
        <f>Data!D399</f>
        <v>236.18</v>
      </c>
      <c r="E407" s="78">
        <f>Data!E399</f>
        <v>200</v>
      </c>
      <c r="F407" s="43">
        <f>Data!F399</f>
        <v>43.4</v>
      </c>
      <c r="G407" s="3">
        <f>Data!H399</f>
        <v>900</v>
      </c>
      <c r="H407" s="3">
        <f>Data!M399</f>
        <v>587</v>
      </c>
      <c r="I407" s="50">
        <f>Data!R399</f>
        <v>438.37191160958781</v>
      </c>
      <c r="J407" s="18">
        <f t="shared" si="2"/>
        <v>1.3390456469820078</v>
      </c>
    </row>
    <row r="408" spans="1:10">
      <c r="A408" s="78" t="str">
        <f>Data!A400</f>
        <v>86*</v>
      </c>
      <c r="B408" s="78">
        <f>Data!B400</f>
        <v>100</v>
      </c>
      <c r="C408" s="43">
        <f>Data!C400</f>
        <v>2</v>
      </c>
      <c r="D408" s="78">
        <f>Data!D400</f>
        <v>236.18</v>
      </c>
      <c r="E408" s="78">
        <f>Data!E400</f>
        <v>200</v>
      </c>
      <c r="F408" s="43">
        <f>Data!F400</f>
        <v>36.700000000000003</v>
      </c>
      <c r="G408" s="3">
        <f>Data!H400</f>
        <v>600</v>
      </c>
      <c r="H408" s="3">
        <f>Data!M400</f>
        <v>558.6</v>
      </c>
      <c r="I408" s="50">
        <f>Data!R400</f>
        <v>432.60228657739179</v>
      </c>
      <c r="J408" s="18">
        <f t="shared" si="2"/>
        <v>1.2912553107831701</v>
      </c>
    </row>
    <row r="409" spans="1:10">
      <c r="A409" s="78" t="str">
        <f>Data!A401</f>
        <v>89*</v>
      </c>
      <c r="B409" s="78">
        <f>Data!B401</f>
        <v>100</v>
      </c>
      <c r="C409" s="43">
        <f>Data!C401</f>
        <v>2</v>
      </c>
      <c r="D409" s="78">
        <f>Data!D401</f>
        <v>236.18</v>
      </c>
      <c r="E409" s="78">
        <f>Data!E401</f>
        <v>200</v>
      </c>
      <c r="F409" s="43">
        <f>Data!F401</f>
        <v>36.700000000000003</v>
      </c>
      <c r="G409" s="3">
        <f>Data!H401</f>
        <v>600</v>
      </c>
      <c r="H409" s="3">
        <f>Data!M401</f>
        <v>512.5</v>
      </c>
      <c r="I409" s="50">
        <f>Data!R401</f>
        <v>432.60228657739179</v>
      </c>
      <c r="J409" s="18">
        <f t="shared" si="2"/>
        <v>1.1846909179670151</v>
      </c>
    </row>
    <row r="410" spans="1:10">
      <c r="A410" s="78" t="str">
        <f>Data!A402</f>
        <v>90*</v>
      </c>
      <c r="B410" s="78">
        <f>Data!B402</f>
        <v>100</v>
      </c>
      <c r="C410" s="43">
        <f>Data!C402</f>
        <v>4.5</v>
      </c>
      <c r="D410" s="78">
        <f>Data!D402</f>
        <v>259.7</v>
      </c>
      <c r="E410" s="78">
        <f>Data!E402</f>
        <v>200</v>
      </c>
      <c r="F410" s="43">
        <f>Data!F402</f>
        <v>28.1</v>
      </c>
      <c r="G410" s="3">
        <f>Data!H402</f>
        <v>1080</v>
      </c>
      <c r="H410" s="3">
        <f>Data!M402</f>
        <v>743.8</v>
      </c>
      <c r="I410" s="50">
        <f>Data!R402</f>
        <v>504.00665687989988</v>
      </c>
      <c r="J410" s="18">
        <f t="shared" si="2"/>
        <v>1.4757741586283069</v>
      </c>
    </row>
    <row r="411" spans="1:10">
      <c r="A411" s="78" t="str">
        <f>Data!A403</f>
        <v>91*</v>
      </c>
      <c r="B411" s="78">
        <f>Data!B403</f>
        <v>106</v>
      </c>
      <c r="C411" s="43">
        <f>Data!C403</f>
        <v>3.5</v>
      </c>
      <c r="D411" s="78">
        <f>Data!D403</f>
        <v>259.7</v>
      </c>
      <c r="E411" s="78">
        <f>Data!E403</f>
        <v>200</v>
      </c>
      <c r="F411" s="43">
        <f>Data!F403</f>
        <v>28.1</v>
      </c>
      <c r="G411" s="3">
        <f>Data!H403</f>
        <v>1080</v>
      </c>
      <c r="H411" s="3">
        <f>Data!M403</f>
        <v>559.6</v>
      </c>
      <c r="I411" s="50">
        <f>Data!R403</f>
        <v>486.69170770169876</v>
      </c>
      <c r="J411" s="18">
        <f t="shared" si="2"/>
        <v>1.1498038514824829</v>
      </c>
    </row>
    <row r="412" spans="1:10">
      <c r="A412" s="78" t="str">
        <f>Data!A404</f>
        <v>92*</v>
      </c>
      <c r="B412" s="78">
        <f>Data!B404</f>
        <v>104</v>
      </c>
      <c r="C412" s="43">
        <f>Data!C404</f>
        <v>2.5</v>
      </c>
      <c r="D412" s="78">
        <f>Data!D404</f>
        <v>259.7</v>
      </c>
      <c r="E412" s="78">
        <f>Data!E404</f>
        <v>200</v>
      </c>
      <c r="F412" s="43">
        <f>Data!F404</f>
        <v>28.1</v>
      </c>
      <c r="G412" s="3">
        <f>Data!H404</f>
        <v>1080</v>
      </c>
      <c r="H412" s="3">
        <f>Data!M404</f>
        <v>433.2</v>
      </c>
      <c r="I412" s="50">
        <f>Data!R404</f>
        <v>401.06154397749191</v>
      </c>
      <c r="J412" s="18">
        <f t="shared" si="2"/>
        <v>1.0801334770314248</v>
      </c>
    </row>
    <row r="413" spans="1:10">
      <c r="A413" s="78" t="str">
        <f>Data!A405</f>
        <v>101*</v>
      </c>
      <c r="B413" s="78">
        <f>Data!B405</f>
        <v>108</v>
      </c>
      <c r="C413" s="43">
        <f>Data!C405</f>
        <v>4</v>
      </c>
      <c r="D413" s="78">
        <f>Data!D405</f>
        <v>327.12</v>
      </c>
      <c r="E413" s="78">
        <f>Data!E405</f>
        <v>200</v>
      </c>
      <c r="F413" s="43">
        <f>Data!F405</f>
        <v>35</v>
      </c>
      <c r="G413" s="3">
        <f>Data!H405</f>
        <v>1188</v>
      </c>
      <c r="H413" s="3">
        <f>Data!M405</f>
        <v>686</v>
      </c>
      <c r="I413" s="50">
        <f>Data!R405</f>
        <v>649.45983631456568</v>
      </c>
      <c r="J413" s="18">
        <f t="shared" si="2"/>
        <v>1.0562623916711857</v>
      </c>
    </row>
    <row r="414" spans="1:10">
      <c r="A414" s="78"/>
      <c r="B414" s="78"/>
      <c r="C414" s="78"/>
      <c r="D414" s="78"/>
      <c r="E414" s="78"/>
      <c r="F414" s="43"/>
      <c r="G414" s="3"/>
      <c r="H414" s="3"/>
      <c r="I414" s="63" t="s">
        <v>511</v>
      </c>
      <c r="J414" s="35">
        <f>AVERAGE(J369:J413)</f>
        <v>1.129847109817528</v>
      </c>
    </row>
    <row r="415" spans="1:10">
      <c r="A415" s="73" t="str">
        <f>Data!A407</f>
        <v>Gu (new)</v>
      </c>
      <c r="B415" s="73">
        <f>Data!B407</f>
        <v>1993</v>
      </c>
      <c r="C415" s="78" t="str">
        <f>Data!C407</f>
        <v>from Ma</v>
      </c>
      <c r="D415" s="78"/>
      <c r="E415" s="73" t="s">
        <v>98</v>
      </c>
      <c r="F415" s="43"/>
      <c r="G415" s="3"/>
      <c r="H415" s="3"/>
      <c r="I415" s="50" t="s">
        <v>510</v>
      </c>
      <c r="J415" s="47">
        <f>STDEV(J369:J413)</f>
        <v>0.14730833598746129</v>
      </c>
    </row>
    <row r="416" spans="1:10">
      <c r="A416" s="78" t="str">
        <f>Data!A408</f>
        <v>D-0-1</v>
      </c>
      <c r="B416" s="78">
        <f>Data!B408</f>
        <v>169</v>
      </c>
      <c r="C416" s="43">
        <f>Data!C408</f>
        <v>7.5</v>
      </c>
      <c r="D416" s="78">
        <f>Data!D408</f>
        <v>360</v>
      </c>
      <c r="E416" s="78">
        <f>Data!E408</f>
        <v>200</v>
      </c>
      <c r="F416" s="43">
        <f>Data!F408</f>
        <v>70.8</v>
      </c>
      <c r="G416" s="3">
        <f>Data!H408</f>
        <v>690</v>
      </c>
      <c r="H416" s="3">
        <f>Data!M408</f>
        <v>3080</v>
      </c>
      <c r="I416" s="50">
        <f>Data!R408</f>
        <v>3033.898918959766</v>
      </c>
      <c r="J416" s="18">
        <f t="shared" si="2"/>
        <v>1.0151953253129609</v>
      </c>
    </row>
    <row r="417" spans="1:10">
      <c r="A417" s="78" t="str">
        <f>Data!A409</f>
        <v>D-0-2</v>
      </c>
      <c r="B417" s="78">
        <f>Data!B409</f>
        <v>169</v>
      </c>
      <c r="C417" s="43">
        <f>Data!C409</f>
        <v>7.5</v>
      </c>
      <c r="D417" s="78">
        <f>Data!D409</f>
        <v>360</v>
      </c>
      <c r="E417" s="78">
        <f>Data!E409</f>
        <v>200</v>
      </c>
      <c r="F417" s="43">
        <f>Data!F409</f>
        <v>70.8</v>
      </c>
      <c r="G417" s="3">
        <f>Data!H409</f>
        <v>690</v>
      </c>
      <c r="H417" s="3">
        <f>Data!M409</f>
        <v>4190</v>
      </c>
      <c r="I417" s="50">
        <f>Data!R409</f>
        <v>3033.898918959766</v>
      </c>
      <c r="J417" s="18">
        <f t="shared" si="2"/>
        <v>1.3810611730718527</v>
      </c>
    </row>
    <row r="418" spans="1:10">
      <c r="A418" s="78" t="str">
        <f>Data!A410</f>
        <v>L-0</v>
      </c>
      <c r="B418" s="78">
        <f>Data!B410</f>
        <v>169</v>
      </c>
      <c r="C418" s="43">
        <f>Data!C410</f>
        <v>7.5</v>
      </c>
      <c r="D418" s="78">
        <f>Data!D410</f>
        <v>360</v>
      </c>
      <c r="E418" s="78">
        <f>Data!E410</f>
        <v>200</v>
      </c>
      <c r="F418" s="43">
        <f>Data!F410</f>
        <v>70.8</v>
      </c>
      <c r="G418" s="3">
        <f>Data!H410</f>
        <v>1768</v>
      </c>
      <c r="H418" s="3">
        <f>Data!M410</f>
        <v>2870</v>
      </c>
      <c r="I418" s="50">
        <f>Data!R410</f>
        <v>2468.4719551753515</v>
      </c>
      <c r="J418" s="18">
        <f t="shared" si="2"/>
        <v>1.1626625913180064</v>
      </c>
    </row>
    <row r="419" spans="1:10">
      <c r="B419" s="78"/>
      <c r="C419" s="43"/>
      <c r="D419" s="78"/>
      <c r="E419" s="78"/>
      <c r="F419" s="43"/>
      <c r="G419" s="3"/>
      <c r="H419" s="3"/>
      <c r="I419" s="37" t="s">
        <v>493</v>
      </c>
      <c r="J419" s="35">
        <f>AVERAGE(J416:J418)</f>
        <v>1.1863063632342732</v>
      </c>
    </row>
    <row r="420" spans="1:10">
      <c r="A420" s="25" t="str">
        <f>Data!A412</f>
        <v>Gopal</v>
      </c>
      <c r="B420" s="73">
        <f>Data!B412</f>
        <v>2003</v>
      </c>
      <c r="C420" s="43" t="str">
        <f>Data!C412</f>
        <v>Ref 67</v>
      </c>
      <c r="D420" s="86" t="str">
        <f>Data!D412</f>
        <v>(from long with M)</v>
      </c>
      <c r="E420" s="86"/>
      <c r="F420" s="78"/>
      <c r="G420" s="3"/>
      <c r="H420" s="3"/>
      <c r="I420" t="s">
        <v>510</v>
      </c>
      <c r="J420" s="47">
        <f>STDEV(J416:J418)</f>
        <v>0.18407532589107403</v>
      </c>
    </row>
    <row r="421" spans="1:10">
      <c r="A421" s="77" t="str">
        <f>Data!A413</f>
        <v>A7</v>
      </c>
      <c r="B421" s="78">
        <f>Data!B413</f>
        <v>76</v>
      </c>
      <c r="C421" s="43">
        <f>Data!C413</f>
        <v>2</v>
      </c>
      <c r="D421" s="78">
        <f>Data!D413</f>
        <v>275</v>
      </c>
      <c r="E421" s="78">
        <f>Data!E413</f>
        <v>205</v>
      </c>
      <c r="F421" s="43">
        <f>Data!F413</f>
        <v>41.6</v>
      </c>
      <c r="G421" s="3">
        <f>Data!H413</f>
        <v>1555</v>
      </c>
      <c r="H421" s="3">
        <f>Data!M413</f>
        <v>355</v>
      </c>
      <c r="I421" s="50">
        <f>Data!R413</f>
        <v>221.17517162827176</v>
      </c>
      <c r="J421" s="18">
        <f>H421/I421</f>
        <v>1.6050626179535519</v>
      </c>
    </row>
    <row r="422" spans="1:10">
      <c r="A422" s="77" t="str">
        <f>Data!A414</f>
        <v>B7</v>
      </c>
      <c r="B422" s="78">
        <f>Data!B414</f>
        <v>76</v>
      </c>
      <c r="C422" s="43">
        <f>Data!C414</f>
        <v>2</v>
      </c>
      <c r="D422" s="78">
        <f>Data!D414</f>
        <v>275</v>
      </c>
      <c r="E422" s="78">
        <f>Data!E414</f>
        <v>205</v>
      </c>
      <c r="F422" s="43">
        <f>Data!F414</f>
        <v>41.6</v>
      </c>
      <c r="G422" s="3">
        <f>Data!H414</f>
        <v>1556</v>
      </c>
      <c r="H422" s="3">
        <f>Data!M414</f>
        <v>330</v>
      </c>
      <c r="I422" s="50">
        <f>Data!R414</f>
        <v>221.06571767012517</v>
      </c>
      <c r="J422" s="18">
        <f t="shared" ref="J422:J427" si="3">H422/I422</f>
        <v>1.492768772462616</v>
      </c>
    </row>
    <row r="423" spans="1:10">
      <c r="A423" s="77"/>
      <c r="B423" s="78"/>
      <c r="C423" s="43"/>
      <c r="D423" s="78"/>
      <c r="E423" s="78"/>
      <c r="F423" s="43"/>
      <c r="G423" s="3"/>
      <c r="H423" s="3"/>
      <c r="I423" s="63" t="s">
        <v>512</v>
      </c>
      <c r="J423" s="18">
        <f>AVERAGE(J421:J422)</f>
        <v>1.548915695208084</v>
      </c>
    </row>
    <row r="424" spans="1:10">
      <c r="A424" s="25" t="str">
        <f>Data!A415</f>
        <v>Baochun</v>
      </c>
      <c r="B424" s="73">
        <f>Data!B415</f>
        <v>2003</v>
      </c>
      <c r="C424" s="43" t="str">
        <f>Data!C415</f>
        <v>Ref. 66</v>
      </c>
      <c r="D424" s="65" t="str">
        <f>Data!D415</f>
        <v>(from long with M)</v>
      </c>
      <c r="E424" s="65"/>
      <c r="F424" s="66"/>
      <c r="G424" s="3"/>
      <c r="H424" s="3"/>
      <c r="I424" s="50" t="s">
        <v>510</v>
      </c>
      <c r="J424" s="47">
        <f>STDEV(J421:J422)</f>
        <v>7.940373963215519E-2</v>
      </c>
    </row>
    <row r="425" spans="1:10">
      <c r="A425" s="77" t="str">
        <f>Data!A416</f>
        <v>A1</v>
      </c>
      <c r="B425" s="78">
        <f>Data!B416</f>
        <v>219</v>
      </c>
      <c r="C425" s="43">
        <f>Data!C416</f>
        <v>6</v>
      </c>
      <c r="D425" s="78">
        <f>Data!D416</f>
        <v>325</v>
      </c>
      <c r="E425" s="78">
        <f>Data!E416</f>
        <v>196</v>
      </c>
      <c r="F425" s="43">
        <f>Data!F416</f>
        <v>58</v>
      </c>
      <c r="G425" s="3">
        <f>Data!H416</f>
        <v>1000</v>
      </c>
      <c r="H425" s="3">
        <f>Data!M416</f>
        <v>2989</v>
      </c>
      <c r="I425" s="50">
        <f>Data!R416</f>
        <v>3538.8657835513241</v>
      </c>
      <c r="J425" s="18">
        <f t="shared" si="3"/>
        <v>0.84462089912900784</v>
      </c>
    </row>
    <row r="426" spans="1:10">
      <c r="A426" s="77" t="str">
        <f>Data!A417</f>
        <v>B2</v>
      </c>
      <c r="B426" s="78">
        <f>Data!B417</f>
        <v>219</v>
      </c>
      <c r="C426" s="43">
        <f>Data!C417</f>
        <v>4</v>
      </c>
      <c r="D426" s="78">
        <f>Data!D417</f>
        <v>325</v>
      </c>
      <c r="E426" s="78">
        <f>Data!E417</f>
        <v>196</v>
      </c>
      <c r="F426" s="43">
        <f>Data!F417</f>
        <v>47.6</v>
      </c>
      <c r="G426" s="3">
        <f>Data!H417</f>
        <v>1000</v>
      </c>
      <c r="H426" s="3">
        <f>Data!M417</f>
        <v>1931</v>
      </c>
      <c r="I426" s="50">
        <f>Data!R417</f>
        <v>2744.3559961679325</v>
      </c>
      <c r="J426" s="18">
        <f t="shared" si="3"/>
        <v>0.70362591540468589</v>
      </c>
    </row>
    <row r="427" spans="1:10">
      <c r="A427" s="77" t="str">
        <f>Data!A418</f>
        <v>C1</v>
      </c>
      <c r="B427" s="78">
        <f>Data!B418</f>
        <v>219</v>
      </c>
      <c r="C427" s="43">
        <f>Data!C418</f>
        <v>4</v>
      </c>
      <c r="D427" s="78">
        <f>Data!D418</f>
        <v>325</v>
      </c>
      <c r="E427" s="78">
        <f>Data!E418</f>
        <v>196</v>
      </c>
      <c r="F427" s="43">
        <f>Data!F418</f>
        <v>52.3</v>
      </c>
      <c r="G427" s="3">
        <f>Data!H418</f>
        <v>1000</v>
      </c>
      <c r="H427" s="3">
        <f>Data!M418</f>
        <v>1980</v>
      </c>
      <c r="I427" s="50">
        <f>Data!R418</f>
        <v>2893.3822066926077</v>
      </c>
      <c r="J427" s="18">
        <f t="shared" si="3"/>
        <v>0.68432023789325624</v>
      </c>
    </row>
    <row r="428" spans="1:10">
      <c r="B428" s="78"/>
      <c r="C428" s="43"/>
      <c r="D428" s="78"/>
      <c r="E428" s="78"/>
      <c r="F428" s="43"/>
      <c r="G428" s="3"/>
      <c r="H428" s="3"/>
      <c r="I428" s="37" t="s">
        <v>493</v>
      </c>
      <c r="J428" s="18">
        <f>AVERAGE(J425:J427)</f>
        <v>0.74418901747564992</v>
      </c>
    </row>
    <row r="429" spans="1:10">
      <c r="B429" s="78"/>
      <c r="C429" s="43"/>
      <c r="D429" s="78"/>
      <c r="E429" s="78"/>
      <c r="F429" s="43"/>
      <c r="G429" s="3"/>
      <c r="H429" s="3"/>
      <c r="I429" t="s">
        <v>510</v>
      </c>
      <c r="J429" s="47">
        <f>STDEV(J425:J427)</f>
        <v>8.7510567563977029E-2</v>
      </c>
    </row>
    <row r="430" spans="1:10">
      <c r="I430" s="37" t="s">
        <v>513</v>
      </c>
      <c r="J430" s="35">
        <f>(304*J363+45*J414+3*J419+2*J423+3*J428)/357</f>
        <v>1.1754419545594719</v>
      </c>
    </row>
    <row r="431" spans="1:10">
      <c r="I431" t="s">
        <v>510</v>
      </c>
      <c r="J431" s="47">
        <f>(304*J364+45*J415+3*J420+2*J424+3*J429)/357</f>
        <v>0.14824458008774419</v>
      </c>
    </row>
    <row r="433" spans="7:10">
      <c r="G433" s="85" t="s">
        <v>514</v>
      </c>
      <c r="H433" s="85"/>
      <c r="I433" s="37" t="s">
        <v>515</v>
      </c>
      <c r="J433" s="35">
        <f>(287*J366+45*J414+3*J419+2*J423+3*J428)/332</f>
        <v>1.1718018536282566</v>
      </c>
    </row>
    <row r="434" spans="7:10">
      <c r="I434" t="s">
        <v>510</v>
      </c>
      <c r="J434" s="47">
        <f>(287*J367+45*J415+3*J420+2*J424+3*J429)/332</f>
        <v>0.12824202462925341</v>
      </c>
    </row>
    <row r="436" spans="7:10">
      <c r="G436" t="s">
        <v>516</v>
      </c>
      <c r="H436" t="s">
        <v>517</v>
      </c>
      <c r="I436">
        <f>COUNTIF(F209:F223,"&gt;75")</f>
        <v>8</v>
      </c>
      <c r="J436" s="18">
        <f t="array" ref="J436">AVERAGE(IF(F209:F223 &gt;75,J209:J223))</f>
        <v>0.99528862632069692</v>
      </c>
    </row>
  </sheetData>
  <mergeCells count="5">
    <mergeCell ref="A2:B2"/>
    <mergeCell ref="A1:F1"/>
    <mergeCell ref="F366:H366"/>
    <mergeCell ref="G433:H433"/>
    <mergeCell ref="D420:E420"/>
  </mergeCells>
  <phoneticPr fontId="0" type="noConversion"/>
  <pageMargins left="0.75" right="0.75" top="1" bottom="1" header="0.5" footer="0.5"/>
  <pageSetup paperSize="9" scale="87" orientation="portrait" horizontalDpi="300" verticalDpi="0" r:id="rId1"/>
  <headerFooter alignWithMargins="0"/>
  <rowBreaks count="4" manualBreakCount="4">
    <brk id="54" max="16383" man="1"/>
    <brk id="137" max="16383" man="1"/>
    <brk id="302" max="9" man="1"/>
    <brk id="3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GOODE</dc:creator>
  <cp:keywords/>
  <dc:description/>
  <cp:lastModifiedBy>X</cp:lastModifiedBy>
  <cp:revision/>
  <dcterms:created xsi:type="dcterms:W3CDTF">1999-11-04T10:47:32Z</dcterms:created>
  <dcterms:modified xsi:type="dcterms:W3CDTF">2018-11-09T15:13:19Z</dcterms:modified>
  <cp:category/>
  <cp:contentStatus/>
</cp:coreProperties>
</file>