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E61\"/>
    </mc:Choice>
  </mc:AlternateContent>
  <xr:revisionPtr revIDLastSave="0" documentId="8_{75DD34AE-7732-4B09-96CE-FEDD7AA7D9BC}" xr6:coauthVersionLast="40" xr6:coauthVersionMax="40" xr10:uidLastSave="{00000000-0000-0000-0000-000000000000}"/>
  <bookViews>
    <workbookView xWindow="120" yWindow="60" windowWidth="11835" windowHeight="6510" xr2:uid="{00000000-000D-0000-FFFF-FFFF00000000}"/>
  </bookViews>
  <sheets>
    <sheet name="Summary" sheetId="1" r:id="rId1"/>
  </sheets>
  <definedNames>
    <definedName name="_xlnm.Print_Area" localSheetId="0">Summary!$A$1:$G$231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1" l="1"/>
  <c r="F36" i="1"/>
  <c r="D63" i="1"/>
  <c r="F63" i="1"/>
  <c r="D82" i="1"/>
  <c r="F82" i="1"/>
  <c r="D108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F108" i="1"/>
  <c r="D134" i="1"/>
  <c r="F134" i="1"/>
  <c r="D140" i="1"/>
  <c r="F140" i="1"/>
  <c r="D152" i="1"/>
  <c r="F152" i="1"/>
  <c r="D179" i="1"/>
  <c r="F179" i="1"/>
  <c r="E36" i="1"/>
  <c r="E63" i="1"/>
  <c r="E82" i="1"/>
  <c r="E108" i="1"/>
  <c r="E134" i="1"/>
  <c r="E140" i="1"/>
  <c r="E152" i="1"/>
  <c r="E179" i="1"/>
  <c r="I7" i="1"/>
  <c r="J7" i="1"/>
  <c r="I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D159" i="1"/>
  <c r="E159" i="1"/>
  <c r="E170" i="1"/>
  <c r="D176" i="1"/>
  <c r="D178" i="1"/>
  <c r="E17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E83" i="1"/>
  <c r="F83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12" i="1"/>
  <c r="J112" i="1"/>
  <c r="I113" i="1"/>
  <c r="I114" i="1"/>
  <c r="I115" i="1"/>
  <c r="I116" i="1"/>
  <c r="J116" i="1"/>
  <c r="I117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8" i="1"/>
  <c r="J138" i="1"/>
  <c r="I139" i="1"/>
  <c r="I140" i="1"/>
  <c r="J139" i="1"/>
  <c r="J140" i="1"/>
  <c r="I143" i="1"/>
  <c r="I144" i="1"/>
  <c r="I145" i="1"/>
  <c r="I146" i="1"/>
  <c r="I147" i="1"/>
  <c r="I148" i="1"/>
  <c r="I149" i="1"/>
  <c r="I150" i="1"/>
  <c r="I151" i="1"/>
  <c r="I152" i="1"/>
  <c r="J143" i="1"/>
  <c r="J144" i="1"/>
  <c r="J145" i="1"/>
  <c r="J146" i="1"/>
  <c r="J147" i="1"/>
  <c r="J148" i="1"/>
  <c r="J149" i="1"/>
  <c r="J150" i="1"/>
  <c r="J151" i="1"/>
  <c r="J152" i="1"/>
  <c r="I155" i="1"/>
  <c r="J155" i="1"/>
  <c r="J156" i="1"/>
  <c r="J157" i="1"/>
  <c r="J159" i="1"/>
  <c r="I156" i="1"/>
  <c r="I157" i="1"/>
  <c r="F159" i="1"/>
  <c r="I159" i="1"/>
  <c r="I168" i="1"/>
  <c r="J168" i="1"/>
  <c r="J169" i="1"/>
  <c r="J170" i="1"/>
  <c r="I169" i="1"/>
  <c r="F170" i="1"/>
  <c r="I170" i="1"/>
  <c r="I173" i="1"/>
  <c r="J173" i="1"/>
  <c r="I174" i="1"/>
  <c r="J174" i="1"/>
  <c r="I175" i="1"/>
  <c r="J175" i="1"/>
  <c r="I176" i="1"/>
  <c r="I191" i="1"/>
  <c r="J191" i="1"/>
  <c r="I192" i="1"/>
  <c r="J192" i="1"/>
  <c r="I193" i="1"/>
  <c r="J193" i="1"/>
  <c r="I194" i="1"/>
  <c r="J194" i="1"/>
  <c r="I195" i="1"/>
  <c r="J195" i="1"/>
  <c r="I196" i="1"/>
  <c r="J196" i="1"/>
  <c r="I197" i="1"/>
  <c r="J197" i="1"/>
  <c r="I198" i="1"/>
  <c r="J198" i="1"/>
  <c r="I199" i="1"/>
  <c r="J199" i="1"/>
  <c r="I200" i="1"/>
  <c r="J200" i="1"/>
  <c r="I201" i="1"/>
  <c r="J201" i="1"/>
  <c r="I202" i="1"/>
  <c r="J202" i="1"/>
  <c r="I203" i="1"/>
  <c r="J203" i="1"/>
  <c r="I204" i="1"/>
  <c r="J204" i="1"/>
  <c r="D205" i="1"/>
  <c r="E205" i="1"/>
  <c r="E206" i="1"/>
  <c r="F206" i="1"/>
  <c r="I209" i="1"/>
  <c r="J209" i="1"/>
  <c r="J210" i="1"/>
  <c r="J211" i="1"/>
  <c r="J212" i="1"/>
  <c r="J213" i="1"/>
  <c r="J214" i="1"/>
  <c r="J215" i="1"/>
  <c r="J216" i="1"/>
  <c r="J217" i="1"/>
  <c r="D218" i="1"/>
  <c r="J218" i="1"/>
  <c r="I210" i="1"/>
  <c r="I211" i="1"/>
  <c r="I212" i="1"/>
  <c r="I213" i="1"/>
  <c r="I214" i="1"/>
  <c r="I215" i="1"/>
  <c r="I216" i="1"/>
  <c r="I217" i="1"/>
  <c r="E218" i="1"/>
  <c r="F218" i="1"/>
  <c r="I218" i="1"/>
  <c r="I221" i="1"/>
  <c r="J221" i="1"/>
  <c r="J222" i="1"/>
  <c r="D224" i="1"/>
  <c r="J224" i="1"/>
  <c r="I222" i="1"/>
  <c r="I224" i="1"/>
  <c r="E224" i="1"/>
  <c r="F224" i="1"/>
  <c r="I226" i="1"/>
  <c r="J226" i="1"/>
  <c r="J227" i="1"/>
  <c r="D229" i="1"/>
  <c r="J229" i="1"/>
  <c r="I227" i="1"/>
  <c r="F229" i="1"/>
  <c r="E229" i="1"/>
  <c r="D231" i="1"/>
  <c r="D182" i="1"/>
  <c r="E182" i="1"/>
  <c r="I82" i="1"/>
  <c r="D181" i="1"/>
  <c r="F181" i="1"/>
  <c r="E231" i="1"/>
  <c r="I229" i="1"/>
  <c r="F205" i="1"/>
  <c r="J176" i="1"/>
  <c r="F176" i="1"/>
  <c r="F182" i="1"/>
  <c r="F178" i="1"/>
  <c r="F231" i="1"/>
  <c r="D64" i="1"/>
  <c r="E64" i="1"/>
  <c r="I36" i="1"/>
  <c r="J205" i="1"/>
  <c r="J82" i="1"/>
  <c r="I205" i="1"/>
  <c r="E181" i="1"/>
  <c r="J63" i="1"/>
  <c r="F64" i="1"/>
</calcChain>
</file>

<file path=xl/sharedStrings.xml><?xml version="1.0" encoding="utf-8"?>
<sst xmlns="http://schemas.openxmlformats.org/spreadsheetml/2006/main" count="391" uniqueCount="208">
  <si>
    <t xml:space="preserve"> Summary  of  Composite  Column  Database</t>
  </si>
  <si>
    <t>This is a summary of the results for every series.</t>
  </si>
  <si>
    <t>Now to Eurocode 4 1994-1-1:2004</t>
  </si>
  <si>
    <t>using 'k' factor</t>
  </si>
  <si>
    <t>(published by BSI 18/02/05)</t>
  </si>
  <si>
    <t>Database</t>
  </si>
  <si>
    <t>No. of</t>
  </si>
  <si>
    <t>Average</t>
  </si>
  <si>
    <t>St Dev  of</t>
  </si>
  <si>
    <t>Comment</t>
  </si>
  <si>
    <t>Suplementary calcs</t>
  </si>
  <si>
    <t>Author(s)</t>
  </si>
  <si>
    <t>Year</t>
  </si>
  <si>
    <t>Reference</t>
  </si>
  <si>
    <t>TESTS</t>
  </si>
  <si>
    <t>Test/EC4</t>
  </si>
  <si>
    <t>Revised code changes Ec slightly</t>
  </si>
  <si>
    <t>No*Av</t>
  </si>
  <si>
    <t>No*SD</t>
  </si>
  <si>
    <t xml:space="preserve">  a)  Short Circular No Moment</t>
  </si>
  <si>
    <t>Gardner</t>
  </si>
  <si>
    <t xml:space="preserve"> spiral welded tubes</t>
  </si>
  <si>
    <t>Tang et al</t>
  </si>
  <si>
    <t>Cai &amp; Jiao</t>
  </si>
  <si>
    <t>Wang &amp; Yang</t>
  </si>
  <si>
    <t>Cai &amp; Gu</t>
  </si>
  <si>
    <t>Sakino et al</t>
  </si>
  <si>
    <t>Cheng et al</t>
  </si>
  <si>
    <t>Goode</t>
  </si>
  <si>
    <t>Luksha &amp; Nesterovich</t>
  </si>
  <si>
    <t>Sakino &amp; Hayashi</t>
  </si>
  <si>
    <t>Tsuji et al</t>
  </si>
  <si>
    <t>Kilpatrick</t>
  </si>
  <si>
    <t>39, 47, 48</t>
  </si>
  <si>
    <t>Han (letter)</t>
  </si>
  <si>
    <t>Matsui et al</t>
  </si>
  <si>
    <t>Bridge &amp; O'Shea</t>
  </si>
  <si>
    <t>Tan et al</t>
  </si>
  <si>
    <t xml:space="preserve"> high strength 106 MPa</t>
  </si>
  <si>
    <t>Zhong</t>
  </si>
  <si>
    <t>Yamamoto 'A' tests</t>
  </si>
  <si>
    <t>Yamamoto 'I' tests</t>
  </si>
  <si>
    <t xml:space="preserve"> concrete loaded</t>
  </si>
  <si>
    <t>Han &amp; Yao</t>
  </si>
  <si>
    <t>69 &amp; 77</t>
  </si>
  <si>
    <t xml:space="preserve"> Compaction method</t>
  </si>
  <si>
    <t>Uneka et al</t>
  </si>
  <si>
    <t>Zhong &amp; Wang</t>
  </si>
  <si>
    <t xml:space="preserve"> from Ma Xinbo, added Jan. '06</t>
  </si>
  <si>
    <t>Giakoumelis &amp; Lam</t>
  </si>
  <si>
    <t xml:space="preserve">  New from Dong Yi Dec. '06</t>
  </si>
  <si>
    <t>Ellobody et al</t>
  </si>
  <si>
    <t>Bai &amp; Li</t>
  </si>
  <si>
    <t>Zhang</t>
  </si>
  <si>
    <t xml:space="preserve">  Ref. in Chinese from Dong Yi</t>
  </si>
  <si>
    <t>Sakino</t>
  </si>
  <si>
    <t>Zhang &amp; Liu</t>
  </si>
  <si>
    <t xml:space="preserve">  New unpublished Harbin '07</t>
  </si>
  <si>
    <t xml:space="preserve">  Loaded on concrete new Harbin '07</t>
  </si>
  <si>
    <t>Totals</t>
  </si>
  <si>
    <t>fcyl &gt; 74</t>
  </si>
  <si>
    <t xml:space="preserve">  b)  Long Circular No Moment</t>
  </si>
  <si>
    <t>No.</t>
  </si>
  <si>
    <t>Av.</t>
  </si>
  <si>
    <t>SD</t>
  </si>
  <si>
    <t>Kloppel &amp; Goder</t>
  </si>
  <si>
    <t>Salani &amp; Sims</t>
  </si>
  <si>
    <t xml:space="preserve"> mortar filled, very slender, Av. High</t>
  </si>
  <si>
    <t>Chapman &amp; Neogi</t>
  </si>
  <si>
    <t>Furlong</t>
  </si>
  <si>
    <t>1967&amp;8</t>
  </si>
  <si>
    <t>7,9</t>
  </si>
  <si>
    <t>Gardner &amp; Jacobson</t>
  </si>
  <si>
    <t>Knowles &amp; Park</t>
  </si>
  <si>
    <t>SSRC</t>
  </si>
  <si>
    <t>Cai &amp; Di</t>
  </si>
  <si>
    <t>1984&amp;5</t>
  </si>
  <si>
    <t>19, 20</t>
  </si>
  <si>
    <t>Pan</t>
  </si>
  <si>
    <t>Masuo et al</t>
  </si>
  <si>
    <t xml:space="preserve"> lightweight, fcyl approx. 50 MPa</t>
  </si>
  <si>
    <t>Fujii</t>
  </si>
  <si>
    <t xml:space="preserve"> some unbonded</t>
  </si>
  <si>
    <t xml:space="preserve">  8 high strength &gt; 80 MPa</t>
  </si>
  <si>
    <t>Han &amp; Yan</t>
  </si>
  <si>
    <t>Ghannam et al</t>
  </si>
  <si>
    <t xml:space="preserve">  5 lightweight (10 MPa)</t>
  </si>
  <si>
    <t xml:space="preserve"> compaction: slump, hand, vibrator</t>
  </si>
  <si>
    <t>Gu et al</t>
  </si>
  <si>
    <t>Gopal</t>
  </si>
  <si>
    <t xml:space="preserve"> from test series with moment</t>
  </si>
  <si>
    <t>Baochun</t>
  </si>
  <si>
    <t xml:space="preserve">Excluding Salani &amp; Sims  </t>
  </si>
  <si>
    <r>
      <t xml:space="preserve">  c)  Long (</t>
    </r>
    <r>
      <rPr>
        <sz val="10"/>
        <rFont val="Arial"/>
        <family val="2"/>
      </rPr>
      <t>and some short</t>
    </r>
    <r>
      <rPr>
        <b/>
        <sz val="10"/>
        <rFont val="Arial"/>
        <family val="2"/>
      </rPr>
      <t>) Circular with Moment</t>
    </r>
  </si>
  <si>
    <t>Neogi, Sen, Chapman</t>
  </si>
  <si>
    <t xml:space="preserve"> excluding test C8</t>
  </si>
  <si>
    <t>Rangan &amp; Joyce</t>
  </si>
  <si>
    <t xml:space="preserve">  8 high strength 85 MPa</t>
  </si>
  <si>
    <t>Kilpatrick &amp; Rangan</t>
  </si>
  <si>
    <t>Johansson et al</t>
  </si>
  <si>
    <t>Gopal &amp; Manoharan</t>
  </si>
  <si>
    <t>8 fibre RC fcyl=41.6 MPa High result</t>
  </si>
  <si>
    <t>Baochun &amp; Hiroshi</t>
  </si>
  <si>
    <t xml:space="preserve"> Low  results</t>
  </si>
  <si>
    <t xml:space="preserve"> compaction: flow, hand, vibrator</t>
  </si>
  <si>
    <t>Zhou</t>
  </si>
  <si>
    <t xml:space="preserve"> from Ma Xinbo, Jan. '06 (16 short)</t>
  </si>
  <si>
    <t xml:space="preserve">Excluding Gopal and Baochun's tests;  226 tests = </t>
  </si>
  <si>
    <t xml:space="preserve">  d)  Short Rectangular No Moment</t>
  </si>
  <si>
    <t>Tomii &amp; Sakino</t>
  </si>
  <si>
    <t>Lu &amp; Kennedy</t>
  </si>
  <si>
    <t>Grauers</t>
  </si>
  <si>
    <t xml:space="preserve">  1 high strength 91 MPa</t>
  </si>
  <si>
    <t>Inai &amp; Sakino</t>
  </si>
  <si>
    <t xml:space="preserve">  15 high strength &gt; 77 MPa</t>
  </si>
  <si>
    <t>Nakahara &amp; Sakino</t>
  </si>
  <si>
    <t xml:space="preserve"> high strength 119 MPa</t>
  </si>
  <si>
    <t>Varma</t>
  </si>
  <si>
    <t xml:space="preserve"> high strength 110 MPa</t>
  </si>
  <si>
    <t>Wei &amp; Han</t>
  </si>
  <si>
    <t xml:space="preserve">  6 low strength &lt; 10 MPa</t>
  </si>
  <si>
    <t xml:space="preserve"> Concrete Loaded</t>
  </si>
  <si>
    <t>Zhang &amp; Zhou</t>
  </si>
  <si>
    <t>Lam &amp; Williams</t>
  </si>
  <si>
    <t xml:space="preserve"> some steel greased, 6 &gt; 74 MPa</t>
  </si>
  <si>
    <t>Zhang Z-G</t>
  </si>
  <si>
    <t xml:space="preserve">  New from Guo Linhai Nov. '06</t>
  </si>
  <si>
    <t>Liu et al</t>
  </si>
  <si>
    <t>Guo Lanhui</t>
  </si>
  <si>
    <t>Liu &amp; Gho</t>
  </si>
  <si>
    <r>
      <t xml:space="preserve">  New from Guo Nov. '06</t>
    </r>
    <r>
      <rPr>
        <sz val="10"/>
        <color indexed="10"/>
        <rFont val="Arial"/>
        <family val="2"/>
      </rPr>
      <t xml:space="preserve"> rev Dec 2013</t>
    </r>
  </si>
  <si>
    <t>Liu Dalin</t>
  </si>
  <si>
    <r>
      <t xml:space="preserve">  New from Guo Nov. '06 </t>
    </r>
    <r>
      <rPr>
        <sz val="10"/>
        <color indexed="10"/>
        <rFont val="Arial"/>
        <family val="2"/>
      </rPr>
      <t>rev Dec 2013</t>
    </r>
  </si>
  <si>
    <t>Ye Zaili</t>
  </si>
  <si>
    <t>Guo et al</t>
  </si>
  <si>
    <t xml:space="preserve">  some oiled &amp; loaded on conc or steel</t>
  </si>
  <si>
    <t xml:space="preserve">All </t>
  </si>
  <si>
    <t xml:space="preserve">&lt; fcyl change gave No change in these </t>
  </si>
  <si>
    <t>Concrete</t>
  </si>
  <si>
    <t>&gt; 74 MPa</t>
  </si>
  <si>
    <t xml:space="preserve">  e)  Long Rectangular No Moment</t>
  </si>
  <si>
    <t>Bridge</t>
  </si>
  <si>
    <t>Shakir-Khalil &amp; Zeg.</t>
  </si>
  <si>
    <t>Shakir-Khalil &amp; Mouli</t>
  </si>
  <si>
    <t xml:space="preserve">  7 high strength &gt; 80 MPa</t>
  </si>
  <si>
    <t>Bergman</t>
  </si>
  <si>
    <t xml:space="preserve"> high strength 92 MPa</t>
  </si>
  <si>
    <t>Schneider</t>
  </si>
  <si>
    <t>Chung et al</t>
  </si>
  <si>
    <t xml:space="preserve"> high strength 94 MPa</t>
  </si>
  <si>
    <t>Han et al</t>
  </si>
  <si>
    <t>2003 &amp; 4</t>
  </si>
  <si>
    <t>68 &amp; 76</t>
  </si>
  <si>
    <t xml:space="preserve"> (from tests with a sustained load)</t>
  </si>
  <si>
    <t xml:space="preserve">  12 lightweight &lt; 10 MPa</t>
  </si>
  <si>
    <t>Luo Li</t>
  </si>
  <si>
    <t>Guo &amp; Zhang</t>
  </si>
  <si>
    <t xml:space="preserve">  New from Guo Linhai '07 Man Conf</t>
  </si>
  <si>
    <t>Concrete &gt; 74 MPa</t>
  </si>
  <si>
    <t xml:space="preserve">  f)  Short Rectangular with Moment</t>
  </si>
  <si>
    <t>Uy</t>
  </si>
  <si>
    <t xml:space="preserve">  4 high strength &gt; 80 MPa</t>
  </si>
  <si>
    <t xml:space="preserve">  g)  Long Rectangular with Moment</t>
  </si>
  <si>
    <t>Shakir-Khalil &amp; Al-R.</t>
  </si>
  <si>
    <t>Mursi</t>
  </si>
  <si>
    <t>Zhang et al</t>
  </si>
  <si>
    <t>2004 &amp; 06</t>
  </si>
  <si>
    <t>94 &amp; 95</t>
  </si>
  <si>
    <t xml:space="preserve">  New from Guo '07 Harbin unpub.</t>
  </si>
  <si>
    <t xml:space="preserve">  h)  Short Hollow Circular No Moment</t>
  </si>
  <si>
    <t>Tao &amp; Han</t>
  </si>
  <si>
    <t>Uenaka et al</t>
  </si>
  <si>
    <t>Kuranovas</t>
  </si>
  <si>
    <t xml:space="preserve"> New ASCCS-8</t>
  </si>
  <si>
    <t>Wang et al</t>
  </si>
  <si>
    <t xml:space="preserve">  I)  Circular with Moment and Preload</t>
  </si>
  <si>
    <t>Zha</t>
  </si>
  <si>
    <t xml:space="preserve"> preload on steel tube</t>
  </si>
  <si>
    <t xml:space="preserve">  j)  Rectangular with Moment and Preload</t>
  </si>
  <si>
    <t xml:space="preserve">  k)  Long Rectangular, No Moment, with Sustained Load</t>
  </si>
  <si>
    <t xml:space="preserve"> average sustained load</t>
  </si>
  <si>
    <t>Han &amp; Yang</t>
  </si>
  <si>
    <t xml:space="preserve">  load 53% Nu</t>
  </si>
  <si>
    <t xml:space="preserve">  load 63% Nu</t>
  </si>
  <si>
    <t>m)  Square, 8-sided &amp; 16-sided hollow, no bending</t>
  </si>
  <si>
    <t>Wang  square</t>
  </si>
  <si>
    <t>Wang  8-sided</t>
  </si>
  <si>
    <t>Wang  16-sided</t>
  </si>
  <si>
    <t>Total</t>
  </si>
  <si>
    <t xml:space="preserve">Overall  Totals  </t>
  </si>
  <si>
    <t xml:space="preserve">Series a) to g) </t>
  </si>
  <si>
    <t xml:space="preserve">Total </t>
  </si>
  <si>
    <t>Circular Total</t>
  </si>
  <si>
    <t>Rectangular Total</t>
  </si>
  <si>
    <t>Summary  of  Composite  Column  Database</t>
  </si>
  <si>
    <t>This is a summary of the results for series with moment</t>
  </si>
  <si>
    <t>Eurocode 4  second order analysis.</t>
  </si>
  <si>
    <t>2nd order analysis</t>
  </si>
  <si>
    <t xml:space="preserve">  c)  Long Circular with Moment</t>
  </si>
  <si>
    <t xml:space="preserve"> 8 fibre RC fcyl=41.6 MPa High result</t>
  </si>
  <si>
    <t xml:space="preserve">  New from Guo '07 Man. Conf.</t>
  </si>
  <si>
    <t xml:space="preserve">   l) Rectangular with Biaxial Bending</t>
  </si>
  <si>
    <t>Tian Hua</t>
  </si>
  <si>
    <t xml:space="preserve">  These results seem high showing</t>
  </si>
  <si>
    <t xml:space="preserve">  Eurocode 4 seems to be very safe </t>
  </si>
  <si>
    <t xml:space="preserve">  for Biaxial Bending</t>
  </si>
  <si>
    <r>
      <t xml:space="preserve">   Rectangular with Biaxial Bending assuming </t>
    </r>
    <r>
      <rPr>
        <b/>
        <sz val="10"/>
        <rFont val="Arial"/>
        <family val="2"/>
      </rPr>
      <t>eliptical interaction</t>
    </r>
    <r>
      <rPr>
        <sz val="10"/>
        <rFont val="Arial"/>
      </rPr>
      <t xml:space="preserve"> with </t>
    </r>
    <r>
      <rPr>
        <sz val="10"/>
        <rFont val="Symbol"/>
        <family val="1"/>
        <charset val="2"/>
      </rPr>
      <t>a</t>
    </r>
    <r>
      <rPr>
        <sz val="10"/>
        <rFont val="Arial"/>
      </rPr>
      <t>M = 1</t>
    </r>
  </si>
  <si>
    <t>Overall Totals 2nd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</si>
</sst>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2" fontId="0" fillId="0" borderId="1" xfId="0" applyNumberFormat="1" applyBorder="1"/>
    <xf numFmtId="0" fontId="2" fillId="0" borderId="3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/>
    <xf numFmtId="0" fontId="2" fillId="0" borderId="1" xfId="0" applyFont="1" applyBorder="1"/>
    <xf numFmtId="0" fontId="2" fillId="0" borderId="2" xfId="0" applyFont="1" applyBorder="1"/>
    <xf numFmtId="2" fontId="2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2" fontId="1" fillId="0" borderId="1" xfId="0" applyNumberFormat="1" applyFont="1" applyBorder="1"/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164" fontId="1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1"/>
  <sheetViews>
    <sheetView tabSelected="1" zoomScaleNormal="100" workbookViewId="0" xr3:uid="{AEA406A1-0E4B-5B11-9CD5-51D6E497D94C}">
      <pane ySplit="5" topLeftCell="A175" activePane="bottomLeft" state="frozen"/>
      <selection pane="bottomLeft" activeCell="G182" sqref="G182"/>
    </sheetView>
  </sheetViews>
  <sheetFormatPr defaultRowHeight="12.75"/>
  <cols>
    <col min="1" max="1" width="21" style="3" customWidth="1"/>
    <col min="2" max="5" width="9.140625" style="3"/>
    <col min="6" max="6" width="9.140625" style="1"/>
    <col min="7" max="7" width="32.7109375" style="2" customWidth="1"/>
    <col min="8" max="16384" width="9.140625" style="3"/>
  </cols>
  <sheetData>
    <row r="1" spans="1:10">
      <c r="A1" s="60" t="s">
        <v>0</v>
      </c>
      <c r="B1" s="60"/>
      <c r="C1" s="60"/>
      <c r="D1" s="60"/>
      <c r="E1" s="60"/>
    </row>
    <row r="2" spans="1:10">
      <c r="A2" s="62" t="s">
        <v>1</v>
      </c>
      <c r="B2" s="62"/>
      <c r="C2" s="62"/>
      <c r="D2" s="62"/>
      <c r="E2" s="62"/>
      <c r="G2" s="2" t="s">
        <v>2</v>
      </c>
    </row>
    <row r="3" spans="1:10">
      <c r="E3" s="66" t="s">
        <v>3</v>
      </c>
      <c r="F3" s="67"/>
      <c r="G3" s="2" t="s">
        <v>4</v>
      </c>
    </row>
    <row r="4" spans="1:10">
      <c r="A4" s="37"/>
      <c r="B4" s="4"/>
      <c r="C4" s="37" t="s">
        <v>5</v>
      </c>
      <c r="D4" s="37" t="s">
        <v>6</v>
      </c>
      <c r="E4" s="37" t="s">
        <v>7</v>
      </c>
      <c r="F4" s="4" t="s">
        <v>8</v>
      </c>
      <c r="G4" s="5" t="s">
        <v>9</v>
      </c>
      <c r="I4" s="45" t="s">
        <v>10</v>
      </c>
      <c r="J4" s="46"/>
    </row>
    <row r="5" spans="1:10">
      <c r="A5" s="37" t="s">
        <v>11</v>
      </c>
      <c r="B5" s="37" t="s">
        <v>12</v>
      </c>
      <c r="C5" s="37" t="s">
        <v>13</v>
      </c>
      <c r="D5" s="37" t="s">
        <v>14</v>
      </c>
      <c r="E5" s="37" t="s">
        <v>15</v>
      </c>
      <c r="F5" s="4" t="s">
        <v>15</v>
      </c>
      <c r="G5" s="2" t="s">
        <v>16</v>
      </c>
      <c r="I5" s="37" t="s">
        <v>17</v>
      </c>
      <c r="J5" s="37" t="s">
        <v>18</v>
      </c>
    </row>
    <row r="6" spans="1:10">
      <c r="A6" s="47" t="s">
        <v>19</v>
      </c>
      <c r="B6" s="48"/>
      <c r="C6" s="49"/>
    </row>
    <row r="7" spans="1:10">
      <c r="A7" s="6" t="s">
        <v>20</v>
      </c>
      <c r="B7" s="7">
        <v>1968</v>
      </c>
      <c r="C7" s="7">
        <v>10</v>
      </c>
      <c r="D7" s="1">
        <v>11</v>
      </c>
      <c r="E7" s="3">
        <v>1.1200000000000001</v>
      </c>
      <c r="F7" s="1">
        <v>0.22800000000000001</v>
      </c>
      <c r="G7" s="8" t="s">
        <v>21</v>
      </c>
      <c r="I7" s="18">
        <f>D7*E7</f>
        <v>12.32</v>
      </c>
      <c r="J7" s="18">
        <f>D7*F7</f>
        <v>2.508</v>
      </c>
    </row>
    <row r="8" spans="1:10">
      <c r="A8" s="3" t="s">
        <v>22</v>
      </c>
      <c r="B8" s="1">
        <v>1982</v>
      </c>
      <c r="C8" s="1">
        <v>18</v>
      </c>
      <c r="D8" s="1">
        <v>26</v>
      </c>
      <c r="E8" s="9">
        <v>1.1200000000000001</v>
      </c>
      <c r="F8" s="1">
        <v>0.124</v>
      </c>
      <c r="I8" s="18">
        <f t="shared" ref="I8:I35" si="0">D8*E8</f>
        <v>29.120000000000005</v>
      </c>
      <c r="J8" s="18">
        <f t="shared" ref="J8:J35" si="1">D8*F8</f>
        <v>3.2240000000000002</v>
      </c>
    </row>
    <row r="9" spans="1:10">
      <c r="A9" s="3" t="s">
        <v>23</v>
      </c>
      <c r="B9" s="1">
        <v>1984</v>
      </c>
      <c r="C9" s="1">
        <v>19</v>
      </c>
      <c r="D9" s="1">
        <v>31</v>
      </c>
      <c r="E9" s="9">
        <v>1.17</v>
      </c>
      <c r="F9" s="10">
        <v>0.13300000000000001</v>
      </c>
      <c r="I9" s="18">
        <f t="shared" si="0"/>
        <v>36.269999999999996</v>
      </c>
      <c r="J9" s="18">
        <f t="shared" si="1"/>
        <v>4.1230000000000002</v>
      </c>
    </row>
    <row r="10" spans="1:10">
      <c r="A10" s="3" t="s">
        <v>24</v>
      </c>
      <c r="B10" s="1">
        <v>1985</v>
      </c>
      <c r="C10" s="1">
        <v>24</v>
      </c>
      <c r="D10" s="1">
        <v>5</v>
      </c>
      <c r="E10" s="9">
        <v>0.82</v>
      </c>
      <c r="F10" s="10">
        <v>0.05</v>
      </c>
      <c r="I10" s="18">
        <f t="shared" si="0"/>
        <v>4.0999999999999996</v>
      </c>
      <c r="J10" s="18">
        <f t="shared" si="1"/>
        <v>0.25</v>
      </c>
    </row>
    <row r="11" spans="1:10">
      <c r="A11" s="3" t="s">
        <v>25</v>
      </c>
      <c r="B11" s="1">
        <v>1985</v>
      </c>
      <c r="C11" s="1">
        <v>21</v>
      </c>
      <c r="D11" s="1">
        <v>3</v>
      </c>
      <c r="E11" s="9">
        <v>1.24</v>
      </c>
      <c r="F11" s="10">
        <v>3.5000000000000003E-2</v>
      </c>
      <c r="I11" s="18">
        <f t="shared" si="0"/>
        <v>3.7199999999999998</v>
      </c>
      <c r="J11" s="18">
        <f t="shared" si="1"/>
        <v>0.10500000000000001</v>
      </c>
    </row>
    <row r="12" spans="1:10">
      <c r="A12" s="3" t="s">
        <v>26</v>
      </c>
      <c r="B12" s="1">
        <v>1985</v>
      </c>
      <c r="C12" s="1">
        <v>23</v>
      </c>
      <c r="D12" s="1">
        <v>6</v>
      </c>
      <c r="E12" s="9">
        <v>1.04</v>
      </c>
      <c r="F12" s="10">
        <v>0.10299999999999999</v>
      </c>
      <c r="I12" s="18">
        <f t="shared" si="0"/>
        <v>6.24</v>
      </c>
      <c r="J12" s="18">
        <f t="shared" si="1"/>
        <v>0.61799999999999999</v>
      </c>
    </row>
    <row r="13" spans="1:10">
      <c r="A13" s="3" t="s">
        <v>27</v>
      </c>
      <c r="B13" s="1">
        <v>1988</v>
      </c>
      <c r="C13" s="1">
        <v>25</v>
      </c>
      <c r="D13" s="1">
        <v>5</v>
      </c>
      <c r="E13" s="9">
        <v>1.2</v>
      </c>
      <c r="F13" s="10">
        <v>5.0999999999999997E-2</v>
      </c>
      <c r="I13" s="18">
        <f t="shared" si="0"/>
        <v>6</v>
      </c>
      <c r="J13" s="18">
        <f t="shared" si="1"/>
        <v>0.255</v>
      </c>
    </row>
    <row r="14" spans="1:10">
      <c r="A14" s="3" t="s">
        <v>28</v>
      </c>
      <c r="B14" s="1">
        <v>1989</v>
      </c>
      <c r="C14" s="1">
        <v>27</v>
      </c>
      <c r="D14" s="1">
        <v>4</v>
      </c>
      <c r="E14" s="9">
        <v>1</v>
      </c>
      <c r="F14" s="10">
        <v>3.4000000000000002E-2</v>
      </c>
      <c r="I14" s="18">
        <f t="shared" si="0"/>
        <v>4</v>
      </c>
      <c r="J14" s="18">
        <f t="shared" si="1"/>
        <v>0.13600000000000001</v>
      </c>
    </row>
    <row r="15" spans="1:10">
      <c r="A15" s="3" t="s">
        <v>29</v>
      </c>
      <c r="B15" s="1">
        <v>1991</v>
      </c>
      <c r="C15" s="1">
        <v>30</v>
      </c>
      <c r="D15" s="1">
        <v>10</v>
      </c>
      <c r="E15" s="9">
        <v>1.02</v>
      </c>
      <c r="F15" s="10">
        <v>2.8000000000000001E-2</v>
      </c>
      <c r="I15" s="18">
        <f t="shared" si="0"/>
        <v>10.199999999999999</v>
      </c>
      <c r="J15" s="18">
        <f t="shared" si="1"/>
        <v>0.28000000000000003</v>
      </c>
    </row>
    <row r="16" spans="1:10">
      <c r="A16" s="3" t="s">
        <v>30</v>
      </c>
      <c r="B16" s="1">
        <v>1991</v>
      </c>
      <c r="C16" s="1">
        <v>32</v>
      </c>
      <c r="D16" s="1">
        <v>12</v>
      </c>
      <c r="E16" s="9">
        <v>0.93</v>
      </c>
      <c r="F16" s="10">
        <v>7.0000000000000007E-2</v>
      </c>
      <c r="G16" s="8"/>
      <c r="I16" s="18">
        <f t="shared" si="0"/>
        <v>11.16</v>
      </c>
      <c r="J16" s="18">
        <f t="shared" si="1"/>
        <v>0.84000000000000008</v>
      </c>
    </row>
    <row r="17" spans="1:10">
      <c r="A17" s="3" t="s">
        <v>31</v>
      </c>
      <c r="B17" s="1">
        <v>1991</v>
      </c>
      <c r="C17" s="1">
        <v>33</v>
      </c>
      <c r="D17" s="1">
        <v>2</v>
      </c>
      <c r="E17" s="9">
        <v>0.98</v>
      </c>
      <c r="F17" s="10">
        <v>2.3E-2</v>
      </c>
      <c r="G17" s="8"/>
      <c r="I17" s="18">
        <f t="shared" si="0"/>
        <v>1.96</v>
      </c>
      <c r="J17" s="18">
        <f t="shared" si="1"/>
        <v>4.5999999999999999E-2</v>
      </c>
    </row>
    <row r="18" spans="1:10">
      <c r="A18" s="3" t="s">
        <v>32</v>
      </c>
      <c r="B18" s="1">
        <v>1994</v>
      </c>
      <c r="C18" s="1" t="s">
        <v>33</v>
      </c>
      <c r="D18" s="1">
        <v>9</v>
      </c>
      <c r="E18" s="9">
        <v>0.93</v>
      </c>
      <c r="F18" s="10">
        <v>4.7E-2</v>
      </c>
      <c r="G18" s="8"/>
      <c r="I18" s="18">
        <f t="shared" si="0"/>
        <v>8.370000000000001</v>
      </c>
      <c r="J18" s="18">
        <f t="shared" si="1"/>
        <v>0.42299999999999999</v>
      </c>
    </row>
    <row r="19" spans="1:10">
      <c r="A19" s="3" t="s">
        <v>34</v>
      </c>
      <c r="B19" s="1">
        <v>1995</v>
      </c>
      <c r="C19" s="1"/>
      <c r="D19" s="1">
        <v>9</v>
      </c>
      <c r="E19" s="9">
        <v>0.96</v>
      </c>
      <c r="F19" s="10">
        <v>7.5999999999999998E-2</v>
      </c>
      <c r="G19" s="8"/>
      <c r="I19" s="18">
        <f t="shared" si="0"/>
        <v>8.64</v>
      </c>
      <c r="J19" s="18">
        <f t="shared" si="1"/>
        <v>0.68399999999999994</v>
      </c>
    </row>
    <row r="20" spans="1:10">
      <c r="A20" s="3" t="s">
        <v>35</v>
      </c>
      <c r="B20" s="1">
        <v>1995</v>
      </c>
      <c r="C20" s="1">
        <v>40</v>
      </c>
      <c r="D20" s="1">
        <v>1</v>
      </c>
      <c r="E20" s="9">
        <v>0.89</v>
      </c>
      <c r="F20" s="10"/>
      <c r="G20" s="8"/>
      <c r="I20" s="18">
        <f t="shared" si="0"/>
        <v>0.89</v>
      </c>
      <c r="J20" s="18">
        <f t="shared" si="1"/>
        <v>0</v>
      </c>
    </row>
    <row r="21" spans="1:10">
      <c r="A21" s="3" t="s">
        <v>36</v>
      </c>
      <c r="B21" s="1">
        <v>1997</v>
      </c>
      <c r="C21" s="1">
        <v>45</v>
      </c>
      <c r="D21" s="1">
        <v>15</v>
      </c>
      <c r="E21" s="9">
        <v>1.02</v>
      </c>
      <c r="F21" s="10">
        <v>4.8000000000000001E-2</v>
      </c>
      <c r="G21" s="8"/>
      <c r="I21" s="18">
        <f t="shared" si="0"/>
        <v>15.3</v>
      </c>
      <c r="J21" s="18">
        <f t="shared" si="1"/>
        <v>0.72</v>
      </c>
    </row>
    <row r="22" spans="1:10">
      <c r="A22" s="3" t="s">
        <v>37</v>
      </c>
      <c r="B22" s="1">
        <v>1999</v>
      </c>
      <c r="C22" s="1">
        <v>53</v>
      </c>
      <c r="D22" s="1">
        <v>13</v>
      </c>
      <c r="E22" s="9">
        <v>1.07</v>
      </c>
      <c r="F22" s="10">
        <v>0.17</v>
      </c>
      <c r="G22" s="8" t="s">
        <v>38</v>
      </c>
      <c r="I22" s="18">
        <f t="shared" si="0"/>
        <v>13.91</v>
      </c>
      <c r="J22" s="18">
        <f t="shared" si="1"/>
        <v>2.21</v>
      </c>
    </row>
    <row r="23" spans="1:10">
      <c r="A23" s="3" t="s">
        <v>39</v>
      </c>
      <c r="B23" s="1">
        <v>1999</v>
      </c>
      <c r="C23" s="1">
        <v>54</v>
      </c>
      <c r="D23" s="1">
        <v>31</v>
      </c>
      <c r="E23" s="9">
        <v>1.1100000000000001</v>
      </c>
      <c r="F23" s="10">
        <v>0.122</v>
      </c>
      <c r="G23" s="8"/>
      <c r="I23" s="18">
        <f t="shared" si="0"/>
        <v>34.410000000000004</v>
      </c>
      <c r="J23" s="18">
        <f t="shared" si="1"/>
        <v>3.782</v>
      </c>
    </row>
    <row r="24" spans="1:10">
      <c r="A24" s="3" t="s">
        <v>40</v>
      </c>
      <c r="B24" s="1">
        <v>2000</v>
      </c>
      <c r="C24" s="1">
        <v>62</v>
      </c>
      <c r="D24" s="1">
        <v>13</v>
      </c>
      <c r="E24" s="9">
        <v>0.99</v>
      </c>
      <c r="F24" s="10">
        <v>2.5999999999999999E-2</v>
      </c>
      <c r="G24" s="8"/>
      <c r="I24" s="18">
        <f t="shared" si="0"/>
        <v>12.87</v>
      </c>
      <c r="J24" s="18">
        <f t="shared" si="1"/>
        <v>0.33799999999999997</v>
      </c>
    </row>
    <row r="25" spans="1:10">
      <c r="A25" s="3" t="s">
        <v>41</v>
      </c>
      <c r="B25" s="1">
        <v>2000</v>
      </c>
      <c r="C25" s="1">
        <v>62</v>
      </c>
      <c r="D25" s="1">
        <v>13</v>
      </c>
      <c r="E25" s="9">
        <v>1.02</v>
      </c>
      <c r="F25" s="1">
        <v>5.1999999999999998E-2</v>
      </c>
      <c r="G25" s="8" t="s">
        <v>42</v>
      </c>
      <c r="I25" s="18">
        <f t="shared" si="0"/>
        <v>13.26</v>
      </c>
      <c r="J25" s="18">
        <f t="shared" si="1"/>
        <v>0.67599999999999993</v>
      </c>
    </row>
    <row r="26" spans="1:10">
      <c r="A26" s="3" t="s">
        <v>43</v>
      </c>
      <c r="B26" s="1">
        <v>2003</v>
      </c>
      <c r="C26" s="1" t="s">
        <v>44</v>
      </c>
      <c r="D26" s="1">
        <v>12</v>
      </c>
      <c r="E26" s="9">
        <v>1.05</v>
      </c>
      <c r="F26" s="10">
        <v>5.6000000000000001E-2</v>
      </c>
      <c r="G26" s="8" t="s">
        <v>45</v>
      </c>
      <c r="I26" s="18">
        <f t="shared" si="0"/>
        <v>12.600000000000001</v>
      </c>
      <c r="J26" s="18">
        <f t="shared" si="1"/>
        <v>0.67200000000000004</v>
      </c>
    </row>
    <row r="27" spans="1:10">
      <c r="A27" s="3" t="s">
        <v>46</v>
      </c>
      <c r="B27" s="1">
        <v>2003</v>
      </c>
      <c r="C27" s="1">
        <v>73</v>
      </c>
      <c r="D27" s="1">
        <v>3</v>
      </c>
      <c r="E27" s="9">
        <v>1.21</v>
      </c>
      <c r="F27" s="10">
        <v>0.124</v>
      </c>
      <c r="G27" s="8"/>
      <c r="I27" s="18">
        <f t="shared" si="0"/>
        <v>3.63</v>
      </c>
      <c r="J27" s="18">
        <f t="shared" si="1"/>
        <v>0.372</v>
      </c>
    </row>
    <row r="28" spans="1:10">
      <c r="A28" s="3" t="s">
        <v>47</v>
      </c>
      <c r="B28" s="1">
        <v>1978</v>
      </c>
      <c r="C28" s="1">
        <v>80</v>
      </c>
      <c r="D28" s="1">
        <v>9</v>
      </c>
      <c r="E28" s="9">
        <v>1.18</v>
      </c>
      <c r="F28" s="10">
        <v>0.255</v>
      </c>
      <c r="G28" s="8" t="s">
        <v>48</v>
      </c>
      <c r="I28" s="18">
        <f t="shared" si="0"/>
        <v>10.62</v>
      </c>
      <c r="J28" s="18">
        <f t="shared" si="1"/>
        <v>2.2949999999999999</v>
      </c>
    </row>
    <row r="29" spans="1:10">
      <c r="A29" s="19" t="s">
        <v>49</v>
      </c>
      <c r="B29" s="7">
        <v>2004</v>
      </c>
      <c r="C29" s="38">
        <v>101</v>
      </c>
      <c r="D29" s="7">
        <v>15</v>
      </c>
      <c r="E29" s="15">
        <v>1.07</v>
      </c>
      <c r="F29" s="16">
        <v>0.125</v>
      </c>
      <c r="G29" s="20" t="s">
        <v>50</v>
      </c>
      <c r="I29" s="18">
        <f t="shared" si="0"/>
        <v>16.05</v>
      </c>
      <c r="J29" s="18">
        <f t="shared" si="1"/>
        <v>1.875</v>
      </c>
    </row>
    <row r="30" spans="1:10">
      <c r="A30" s="19" t="s">
        <v>51</v>
      </c>
      <c r="B30" s="7">
        <v>2006</v>
      </c>
      <c r="C30" s="38">
        <v>102</v>
      </c>
      <c r="D30" s="7">
        <v>8</v>
      </c>
      <c r="E30" s="15">
        <v>0.95</v>
      </c>
      <c r="F30" s="16">
        <v>9.4E-2</v>
      </c>
      <c r="G30" s="20" t="s">
        <v>50</v>
      </c>
      <c r="I30" s="18">
        <f t="shared" si="0"/>
        <v>7.6</v>
      </c>
      <c r="J30" s="18">
        <f t="shared" si="1"/>
        <v>0.752</v>
      </c>
    </row>
    <row r="31" spans="1:10">
      <c r="A31" s="19" t="s">
        <v>52</v>
      </c>
      <c r="B31" s="7">
        <v>2003</v>
      </c>
      <c r="C31" s="38">
        <v>103</v>
      </c>
      <c r="D31" s="7">
        <v>12</v>
      </c>
      <c r="E31" s="15">
        <v>1.1499999999999999</v>
      </c>
      <c r="F31" s="16">
        <v>1.7000000000000001E-2</v>
      </c>
      <c r="G31" s="20" t="s">
        <v>50</v>
      </c>
      <c r="I31" s="18">
        <f t="shared" si="0"/>
        <v>13.799999999999999</v>
      </c>
      <c r="J31" s="18">
        <f t="shared" si="1"/>
        <v>0.20400000000000001</v>
      </c>
    </row>
    <row r="32" spans="1:10">
      <c r="A32" s="19" t="s">
        <v>53</v>
      </c>
      <c r="B32" s="7">
        <v>2003</v>
      </c>
      <c r="C32" s="38">
        <v>107</v>
      </c>
      <c r="D32" s="7">
        <v>36</v>
      </c>
      <c r="E32" s="15">
        <v>1.06</v>
      </c>
      <c r="F32" s="16">
        <v>5.0999999999999997E-2</v>
      </c>
      <c r="G32" s="20" t="s">
        <v>54</v>
      </c>
      <c r="I32" s="18">
        <f t="shared" si="0"/>
        <v>38.160000000000004</v>
      </c>
      <c r="J32" s="18">
        <f t="shared" si="1"/>
        <v>1.8359999999999999</v>
      </c>
    </row>
    <row r="33" spans="1:10" ht="12.75" customHeight="1">
      <c r="A33" s="19" t="s">
        <v>55</v>
      </c>
      <c r="B33" s="7">
        <v>2004</v>
      </c>
      <c r="C33" s="38">
        <v>106</v>
      </c>
      <c r="D33" s="7">
        <v>36</v>
      </c>
      <c r="E33" s="15">
        <v>0.91</v>
      </c>
      <c r="F33" s="16">
        <v>6.4000000000000001E-2</v>
      </c>
      <c r="G33" s="20" t="s">
        <v>50</v>
      </c>
      <c r="I33" s="18">
        <f t="shared" si="0"/>
        <v>32.76</v>
      </c>
      <c r="J33" s="18">
        <f t="shared" si="1"/>
        <v>2.3040000000000003</v>
      </c>
    </row>
    <row r="34" spans="1:10" ht="12.75" customHeight="1">
      <c r="A34" s="19" t="s">
        <v>56</v>
      </c>
      <c r="B34" s="7">
        <v>2007</v>
      </c>
      <c r="C34" s="38">
        <v>109</v>
      </c>
      <c r="D34" s="7">
        <v>2</v>
      </c>
      <c r="E34" s="15">
        <v>1.1000000000000001</v>
      </c>
      <c r="F34" s="16">
        <v>8.1000000000000003E-2</v>
      </c>
      <c r="G34" s="20" t="s">
        <v>57</v>
      </c>
      <c r="I34" s="18">
        <f t="shared" si="0"/>
        <v>2.2000000000000002</v>
      </c>
      <c r="J34" s="18">
        <f t="shared" si="1"/>
        <v>0.16200000000000001</v>
      </c>
    </row>
    <row r="35" spans="1:10" ht="12.75" customHeight="1">
      <c r="A35" s="19" t="s">
        <v>56</v>
      </c>
      <c r="B35" s="7">
        <v>2007</v>
      </c>
      <c r="C35" s="38">
        <v>109</v>
      </c>
      <c r="D35" s="7">
        <v>16</v>
      </c>
      <c r="E35" s="15">
        <v>1.22</v>
      </c>
      <c r="F35" s="16">
        <v>0.11799999999999999</v>
      </c>
      <c r="G35" s="20" t="s">
        <v>58</v>
      </c>
      <c r="I35" s="18">
        <f t="shared" si="0"/>
        <v>19.52</v>
      </c>
      <c r="J35" s="18">
        <f t="shared" si="1"/>
        <v>1.8879999999999999</v>
      </c>
    </row>
    <row r="36" spans="1:10">
      <c r="A36" s="4" t="s">
        <v>59</v>
      </c>
      <c r="B36" s="1"/>
      <c r="C36" s="1"/>
      <c r="D36" s="4">
        <f>SUM(D7:D35)</f>
        <v>368</v>
      </c>
      <c r="E36" s="11">
        <f>(D7*E7+D8*E8+D9*E9+D10*E10+D11*E11+D12*E12+D13*E13+D14*E14+D15*E15+D16*E16+D17*E17+D18*E18+D19*E19+D20*E20+D21*E21+D22*E22+D23*E23+D24*E24+D25*E25+D26*E26+D27*E27+D28*E28+D29*E29+D30*E30+D31*E31+D32*E32+D33*E33+D34*E34+D35*E35)/D36</f>
        <v>1.0589130434782608</v>
      </c>
      <c r="F36" s="14">
        <f>(D7*F7+D8*F8+D9*F9+D10*F10+D11*F11+D12*F12+D13*F13+D14*F14+D15*F15+D16*F16+D17*F17+D18*F18+D19*F19+D20*F20+D21*F21+D22*F22+D23*F23+D24*F24+D25*F25+D26*F26+D27*F27+D28*F28+D29*F29+D30*F30+D31*F31+D32*F32+D33*F33+D34*F34+D35*F35)/(D36-1)</f>
        <v>9.1493188010899174E-2</v>
      </c>
      <c r="G36" s="8"/>
      <c r="I36" s="28">
        <f>SUM(I7:I35)/D36</f>
        <v>1.0589130434782608</v>
      </c>
      <c r="J36" s="31">
        <f>SUM(J7:J35)/D36</f>
        <v>9.1244565217391299E-2</v>
      </c>
    </row>
    <row r="37" spans="1:10">
      <c r="C37" s="12" t="s">
        <v>60</v>
      </c>
      <c r="D37" s="3">
        <v>37</v>
      </c>
      <c r="E37" s="18">
        <v>0.9</v>
      </c>
    </row>
    <row r="38" spans="1:10">
      <c r="A38" s="47" t="s">
        <v>61</v>
      </c>
      <c r="B38" s="48"/>
      <c r="C38" s="49"/>
      <c r="D38" s="12" t="s">
        <v>62</v>
      </c>
      <c r="E38" s="12" t="s">
        <v>63</v>
      </c>
      <c r="F38" s="12" t="s">
        <v>64</v>
      </c>
    </row>
    <row r="39" spans="1:10">
      <c r="A39" s="3" t="s">
        <v>65</v>
      </c>
      <c r="B39" s="1">
        <v>1957</v>
      </c>
      <c r="C39" s="1">
        <v>4</v>
      </c>
      <c r="D39" s="1">
        <v>46</v>
      </c>
      <c r="E39" s="9">
        <v>1.18</v>
      </c>
      <c r="F39" s="1">
        <v>0.121</v>
      </c>
      <c r="I39" s="18">
        <f>D39*E39</f>
        <v>54.279999999999994</v>
      </c>
      <c r="J39" s="18">
        <f>D39*F39</f>
        <v>5.5659999999999998</v>
      </c>
    </row>
    <row r="40" spans="1:10">
      <c r="A40" s="3" t="s">
        <v>66</v>
      </c>
      <c r="B40" s="1">
        <v>1964</v>
      </c>
      <c r="C40" s="1">
        <v>5</v>
      </c>
      <c r="D40" s="1">
        <v>17</v>
      </c>
      <c r="E40" s="9">
        <v>1.8</v>
      </c>
      <c r="F40" s="10">
        <v>0.60899999999999999</v>
      </c>
      <c r="G40" s="8" t="s">
        <v>67</v>
      </c>
      <c r="I40" s="18">
        <f t="shared" ref="I40:I62" si="2">D40*E40</f>
        <v>30.6</v>
      </c>
      <c r="J40" s="18">
        <f t="shared" ref="J40:J62" si="3">D40*F40</f>
        <v>10.353</v>
      </c>
    </row>
    <row r="41" spans="1:10">
      <c r="A41" s="3" t="s">
        <v>68</v>
      </c>
      <c r="B41" s="1">
        <v>1966</v>
      </c>
      <c r="C41" s="1">
        <v>6</v>
      </c>
      <c r="D41" s="1">
        <v>16</v>
      </c>
      <c r="E41" s="9">
        <v>1.27</v>
      </c>
      <c r="F41" s="1">
        <v>0.161</v>
      </c>
      <c r="G41" s="8"/>
      <c r="I41" s="18">
        <f t="shared" si="2"/>
        <v>20.32</v>
      </c>
      <c r="J41" s="18">
        <f t="shared" si="3"/>
        <v>2.5760000000000001</v>
      </c>
    </row>
    <row r="42" spans="1:10">
      <c r="A42" s="3" t="s">
        <v>69</v>
      </c>
      <c r="B42" s="1" t="s">
        <v>70</v>
      </c>
      <c r="C42" s="1" t="s">
        <v>71</v>
      </c>
      <c r="D42" s="1">
        <v>8</v>
      </c>
      <c r="E42" s="9">
        <v>0.97</v>
      </c>
      <c r="F42" s="1">
        <v>5.7000000000000002E-2</v>
      </c>
      <c r="I42" s="18">
        <f t="shared" si="2"/>
        <v>7.76</v>
      </c>
      <c r="J42" s="18">
        <f t="shared" si="3"/>
        <v>0.45600000000000002</v>
      </c>
    </row>
    <row r="43" spans="1:10">
      <c r="A43" s="3" t="s">
        <v>72</v>
      </c>
      <c r="B43" s="1">
        <v>1967</v>
      </c>
      <c r="C43" s="1">
        <v>8</v>
      </c>
      <c r="D43" s="1">
        <v>10</v>
      </c>
      <c r="E43" s="9">
        <v>1.17</v>
      </c>
      <c r="F43" s="1">
        <v>0.112</v>
      </c>
      <c r="I43" s="18">
        <f t="shared" si="2"/>
        <v>11.7</v>
      </c>
      <c r="J43" s="18">
        <f t="shared" si="3"/>
        <v>1.1200000000000001</v>
      </c>
    </row>
    <row r="44" spans="1:10">
      <c r="A44" s="13" t="s">
        <v>20</v>
      </c>
      <c r="B44" s="1">
        <v>1968</v>
      </c>
      <c r="C44" s="1">
        <v>10</v>
      </c>
      <c r="D44" s="1">
        <v>8</v>
      </c>
      <c r="E44" s="9">
        <v>0.91</v>
      </c>
      <c r="F44" s="1">
        <v>0.20799999999999999</v>
      </c>
      <c r="G44" s="8" t="s">
        <v>21</v>
      </c>
      <c r="I44" s="18">
        <f t="shared" si="2"/>
        <v>7.28</v>
      </c>
      <c r="J44" s="18">
        <f t="shared" si="3"/>
        <v>1.6639999999999999</v>
      </c>
    </row>
    <row r="45" spans="1:10">
      <c r="A45" s="3" t="s">
        <v>73</v>
      </c>
      <c r="B45" s="1">
        <v>1969</v>
      </c>
      <c r="C45" s="1">
        <v>11</v>
      </c>
      <c r="D45" s="1">
        <v>11</v>
      </c>
      <c r="E45" s="9">
        <v>1.07</v>
      </c>
      <c r="F45" s="1">
        <v>9.9000000000000005E-2</v>
      </c>
      <c r="I45" s="18">
        <f t="shared" si="2"/>
        <v>11.770000000000001</v>
      </c>
      <c r="J45" s="18">
        <f t="shared" si="3"/>
        <v>1.089</v>
      </c>
    </row>
    <row r="46" spans="1:10">
      <c r="A46" s="3" t="s">
        <v>74</v>
      </c>
      <c r="B46" s="1">
        <v>1979</v>
      </c>
      <c r="C46" s="1">
        <v>15</v>
      </c>
      <c r="D46" s="1">
        <v>11</v>
      </c>
      <c r="E46" s="9">
        <v>1.24</v>
      </c>
      <c r="F46" s="1">
        <v>0.111</v>
      </c>
      <c r="I46" s="18">
        <f t="shared" si="2"/>
        <v>13.64</v>
      </c>
      <c r="J46" s="18">
        <f t="shared" si="3"/>
        <v>1.2210000000000001</v>
      </c>
    </row>
    <row r="47" spans="1:10">
      <c r="A47" s="3" t="s">
        <v>22</v>
      </c>
      <c r="B47" s="1">
        <v>1982</v>
      </c>
      <c r="C47" s="1">
        <v>18</v>
      </c>
      <c r="D47" s="1">
        <v>49</v>
      </c>
      <c r="E47" s="9">
        <v>1.1100000000000001</v>
      </c>
      <c r="F47" s="1">
        <v>8.3000000000000004E-2</v>
      </c>
      <c r="I47" s="18">
        <f t="shared" si="2"/>
        <v>54.390000000000008</v>
      </c>
      <c r="J47" s="18">
        <f t="shared" si="3"/>
        <v>4.0670000000000002</v>
      </c>
    </row>
    <row r="48" spans="1:10">
      <c r="A48" s="3" t="s">
        <v>75</v>
      </c>
      <c r="B48" s="1" t="s">
        <v>76</v>
      </c>
      <c r="C48" s="1" t="s">
        <v>77</v>
      </c>
      <c r="D48" s="1">
        <v>11</v>
      </c>
      <c r="E48" s="9">
        <v>1.0900000000000001</v>
      </c>
      <c r="F48" s="1">
        <v>0.13600000000000001</v>
      </c>
      <c r="I48" s="18">
        <f t="shared" si="2"/>
        <v>11.99</v>
      </c>
      <c r="J48" s="18">
        <f t="shared" si="3"/>
        <v>1.496</v>
      </c>
    </row>
    <row r="49" spans="1:10">
      <c r="A49" s="3" t="s">
        <v>25</v>
      </c>
      <c r="B49" s="1">
        <v>1985</v>
      </c>
      <c r="C49" s="1">
        <v>21</v>
      </c>
      <c r="D49" s="1">
        <v>23</v>
      </c>
      <c r="E49" s="9">
        <v>1.37</v>
      </c>
      <c r="F49" s="1">
        <v>0.223</v>
      </c>
      <c r="I49" s="18">
        <f t="shared" si="2"/>
        <v>31.51</v>
      </c>
      <c r="J49" s="18">
        <f t="shared" si="3"/>
        <v>5.1290000000000004</v>
      </c>
    </row>
    <row r="50" spans="1:10">
      <c r="A50" s="3" t="s">
        <v>78</v>
      </c>
      <c r="B50" s="1">
        <v>1988</v>
      </c>
      <c r="C50" s="1">
        <v>26</v>
      </c>
      <c r="D50" s="1">
        <v>3</v>
      </c>
      <c r="E50" s="9">
        <v>1.03</v>
      </c>
      <c r="F50" s="1">
        <v>0.186</v>
      </c>
      <c r="I50" s="18">
        <f t="shared" si="2"/>
        <v>3.09</v>
      </c>
      <c r="J50" s="18">
        <f t="shared" si="3"/>
        <v>0.55800000000000005</v>
      </c>
    </row>
    <row r="51" spans="1:10">
      <c r="A51" s="3" t="s">
        <v>79</v>
      </c>
      <c r="B51" s="1">
        <v>1991</v>
      </c>
      <c r="C51" s="1">
        <v>31</v>
      </c>
      <c r="D51" s="1">
        <v>10</v>
      </c>
      <c r="E51" s="9">
        <v>0.96</v>
      </c>
      <c r="F51" s="1">
        <v>8.2000000000000003E-2</v>
      </c>
      <c r="G51" s="8" t="s">
        <v>80</v>
      </c>
      <c r="I51" s="18">
        <f t="shared" si="2"/>
        <v>9.6</v>
      </c>
      <c r="J51" s="18">
        <f t="shared" si="3"/>
        <v>0.82000000000000006</v>
      </c>
    </row>
    <row r="52" spans="1:10">
      <c r="A52" s="3" t="s">
        <v>81</v>
      </c>
      <c r="B52" s="1">
        <v>1994</v>
      </c>
      <c r="C52" s="1">
        <v>38</v>
      </c>
      <c r="D52" s="1">
        <v>33</v>
      </c>
      <c r="E52" s="9">
        <v>1.25</v>
      </c>
      <c r="F52" s="1">
        <v>0.16700000000000001</v>
      </c>
      <c r="G52" s="8" t="s">
        <v>82</v>
      </c>
      <c r="I52" s="18">
        <f t="shared" si="2"/>
        <v>41.25</v>
      </c>
      <c r="J52" s="18">
        <f t="shared" si="3"/>
        <v>5.5110000000000001</v>
      </c>
    </row>
    <row r="53" spans="1:10">
      <c r="A53" s="3" t="s">
        <v>35</v>
      </c>
      <c r="B53" s="1">
        <v>1995</v>
      </c>
      <c r="C53" s="1">
        <v>40</v>
      </c>
      <c r="D53" s="1">
        <v>5</v>
      </c>
      <c r="E53" s="9">
        <v>1.03</v>
      </c>
      <c r="F53" s="1">
        <v>0.11700000000000001</v>
      </c>
      <c r="I53" s="18">
        <f t="shared" si="2"/>
        <v>5.15</v>
      </c>
      <c r="J53" s="18">
        <f t="shared" si="3"/>
        <v>0.58500000000000008</v>
      </c>
    </row>
    <row r="54" spans="1:10">
      <c r="A54" s="3" t="s">
        <v>36</v>
      </c>
      <c r="B54" s="1">
        <v>1997</v>
      </c>
      <c r="C54" s="1">
        <v>45</v>
      </c>
      <c r="D54" s="1">
        <v>15</v>
      </c>
      <c r="E54" s="9">
        <v>1.02</v>
      </c>
      <c r="F54" s="1">
        <v>4.5999999999999999E-2</v>
      </c>
      <c r="G54" s="8" t="s">
        <v>83</v>
      </c>
      <c r="I54" s="18">
        <f t="shared" si="2"/>
        <v>15.3</v>
      </c>
      <c r="J54" s="18">
        <f t="shared" si="3"/>
        <v>0.69</v>
      </c>
    </row>
    <row r="55" spans="1:10">
      <c r="A55" s="3" t="s">
        <v>84</v>
      </c>
      <c r="B55" s="1">
        <v>2000</v>
      </c>
      <c r="C55" s="1">
        <v>56</v>
      </c>
      <c r="D55" s="1">
        <v>11</v>
      </c>
      <c r="E55" s="9">
        <v>1.28</v>
      </c>
      <c r="F55" s="1">
        <v>8.1000000000000003E-2</v>
      </c>
      <c r="I55" s="18">
        <f t="shared" si="2"/>
        <v>14.08</v>
      </c>
      <c r="J55" s="18">
        <f t="shared" si="3"/>
        <v>0.89100000000000001</v>
      </c>
    </row>
    <row r="56" spans="1:10">
      <c r="A56" s="3" t="s">
        <v>85</v>
      </c>
      <c r="B56" s="1">
        <v>2004</v>
      </c>
      <c r="C56" s="1">
        <v>74</v>
      </c>
      <c r="D56" s="1">
        <v>12</v>
      </c>
      <c r="E56" s="9">
        <v>0.91</v>
      </c>
      <c r="F56" s="1">
        <v>9.7000000000000003E-2</v>
      </c>
      <c r="G56" s="8" t="s">
        <v>86</v>
      </c>
      <c r="I56" s="18">
        <f t="shared" si="2"/>
        <v>10.92</v>
      </c>
      <c r="J56" s="18">
        <f t="shared" si="3"/>
        <v>1.1640000000000001</v>
      </c>
    </row>
    <row r="57" spans="1:10">
      <c r="A57" s="3" t="s">
        <v>43</v>
      </c>
      <c r="B57" s="1">
        <v>2004</v>
      </c>
      <c r="C57" s="1">
        <v>77</v>
      </c>
      <c r="D57" s="1">
        <v>5</v>
      </c>
      <c r="E57" s="9">
        <v>1.07</v>
      </c>
      <c r="F57" s="1">
        <v>7.8E-2</v>
      </c>
      <c r="G57" s="8" t="s">
        <v>87</v>
      </c>
      <c r="I57" s="18">
        <f t="shared" si="2"/>
        <v>5.3500000000000005</v>
      </c>
      <c r="J57" s="18">
        <f t="shared" si="3"/>
        <v>0.39</v>
      </c>
    </row>
    <row r="58" spans="1:10">
      <c r="A58" s="3" t="s">
        <v>47</v>
      </c>
      <c r="B58" s="1">
        <v>1978</v>
      </c>
      <c r="C58" s="1">
        <v>80</v>
      </c>
      <c r="D58" s="1">
        <v>45</v>
      </c>
      <c r="E58" s="9">
        <v>1.1299999999999999</v>
      </c>
      <c r="F58" s="1">
        <v>0.14699999999999999</v>
      </c>
      <c r="G58" s="8" t="s">
        <v>48</v>
      </c>
      <c r="I58" s="18">
        <f t="shared" si="2"/>
        <v>50.849999999999994</v>
      </c>
      <c r="J58" s="18">
        <f t="shared" si="3"/>
        <v>6.6149999999999993</v>
      </c>
    </row>
    <row r="59" spans="1:10">
      <c r="A59" s="3" t="s">
        <v>88</v>
      </c>
      <c r="B59" s="1">
        <v>1993</v>
      </c>
      <c r="C59" s="1">
        <v>81</v>
      </c>
      <c r="D59" s="1">
        <v>3</v>
      </c>
      <c r="E59" s="9">
        <v>1.19</v>
      </c>
      <c r="F59" s="1">
        <v>0.184</v>
      </c>
      <c r="G59" s="8" t="s">
        <v>48</v>
      </c>
      <c r="I59" s="18">
        <f t="shared" si="2"/>
        <v>3.57</v>
      </c>
      <c r="J59" s="18">
        <f t="shared" si="3"/>
        <v>0.55200000000000005</v>
      </c>
    </row>
    <row r="60" spans="1:10">
      <c r="A60" s="3" t="s">
        <v>89</v>
      </c>
      <c r="B60" s="1">
        <v>2003</v>
      </c>
      <c r="C60" s="1">
        <v>67</v>
      </c>
      <c r="D60" s="1">
        <v>2</v>
      </c>
      <c r="E60" s="9">
        <v>1.55</v>
      </c>
      <c r="F60" s="1">
        <v>0.79</v>
      </c>
      <c r="G60" s="8" t="s">
        <v>90</v>
      </c>
      <c r="I60" s="18">
        <f t="shared" si="2"/>
        <v>3.1</v>
      </c>
      <c r="J60" s="18">
        <f t="shared" si="3"/>
        <v>1.58</v>
      </c>
    </row>
    <row r="61" spans="1:10">
      <c r="A61" s="3" t="s">
        <v>91</v>
      </c>
      <c r="B61" s="1">
        <v>2003</v>
      </c>
      <c r="C61" s="1">
        <v>66</v>
      </c>
      <c r="D61" s="1">
        <v>3</v>
      </c>
      <c r="E61" s="9">
        <v>0.74</v>
      </c>
      <c r="F61" s="1">
        <v>8.7999999999999995E-2</v>
      </c>
      <c r="G61" s="8" t="s">
        <v>90</v>
      </c>
      <c r="I61" s="18">
        <f t="shared" si="2"/>
        <v>2.2199999999999998</v>
      </c>
      <c r="J61" s="18">
        <f t="shared" si="3"/>
        <v>0.26400000000000001</v>
      </c>
    </row>
    <row r="62" spans="1:10">
      <c r="A62" s="19" t="s">
        <v>52</v>
      </c>
      <c r="B62" s="7">
        <v>2003</v>
      </c>
      <c r="C62" s="38">
        <v>103</v>
      </c>
      <c r="D62" s="7">
        <v>12</v>
      </c>
      <c r="E62" s="7">
        <v>1.1399999999999999</v>
      </c>
      <c r="F62" s="16">
        <v>1.0999999999999999E-2</v>
      </c>
      <c r="G62" s="20" t="s">
        <v>50</v>
      </c>
      <c r="I62" s="18">
        <f t="shared" si="2"/>
        <v>13.68</v>
      </c>
      <c r="J62" s="18">
        <f t="shared" si="3"/>
        <v>0.13200000000000001</v>
      </c>
    </row>
    <row r="63" spans="1:10">
      <c r="A63" s="4" t="s">
        <v>59</v>
      </c>
      <c r="B63" s="1"/>
      <c r="C63" s="1"/>
      <c r="D63" s="4">
        <f>SUM(D39:D62)</f>
        <v>369</v>
      </c>
      <c r="E63" s="11">
        <f>(D39*E39+D40*E40+D41*E41+D42*E42+D43*E43+D44*E44+D45*E45+D46*E46+D47*E47+D48*E48+D49*E49+D50*E50+D51*E51+D52*E52+D53*E53+D54*E54+D55*E55+D56*E56+D57*E57+D58*E58+D59*E59+D60*E60+D61*E61+D62*E62)/D63</f>
        <v>1.1745257452574529</v>
      </c>
      <c r="F63" s="14">
        <f>(D39*F39+D40*F40+D41*F41+D42*F42+D43*F43+D44*F44+D45*F45+D46*F46+D47*F47+D48*F48+D49*F49+D50*F50+D51*F51+D52*F52+D53*F53+D54*F54+D55*F55+D56*F56+D57*F57+D58*F58+D59*F59+D60*F60+D61*F61+D62*F62)/D63</f>
        <v>0.14766666666666667</v>
      </c>
      <c r="I63" s="28">
        <f>SUM(I39:I62)/D63</f>
        <v>1.1745257452574529</v>
      </c>
      <c r="J63" s="31">
        <f>SUM(J39:J62)/D63</f>
        <v>0.14766666666666667</v>
      </c>
    </row>
    <row r="64" spans="1:10">
      <c r="A64" s="63" t="s">
        <v>92</v>
      </c>
      <c r="B64" s="64"/>
      <c r="C64" s="65"/>
      <c r="D64" s="7">
        <f>(D63-D40)</f>
        <v>352</v>
      </c>
      <c r="E64" s="15">
        <f>(D63*E63-D40*E40)/D64</f>
        <v>1.1443181818181822</v>
      </c>
      <c r="F64" s="16">
        <f>(D63*F63-D40*F40)/D64</f>
        <v>0.12538636363636363</v>
      </c>
    </row>
    <row r="65" spans="1:10">
      <c r="A65" s="61"/>
      <c r="B65" s="61"/>
      <c r="C65" s="12" t="s">
        <v>60</v>
      </c>
      <c r="D65" s="3">
        <v>8</v>
      </c>
      <c r="E65" s="18">
        <v>1</v>
      </c>
    </row>
    <row r="66" spans="1:10">
      <c r="A66" s="36"/>
      <c r="B66" s="39"/>
      <c r="C66" s="34"/>
      <c r="D66" s="35"/>
      <c r="E66" s="18"/>
    </row>
    <row r="67" spans="1:10">
      <c r="A67" s="43" t="s">
        <v>93</v>
      </c>
      <c r="B67" s="56"/>
      <c r="C67" s="56"/>
      <c r="D67" s="44"/>
      <c r="E67" s="37" t="s">
        <v>63</v>
      </c>
      <c r="F67" s="37" t="s">
        <v>64</v>
      </c>
    </row>
    <row r="68" spans="1:10">
      <c r="A68" s="3" t="s">
        <v>94</v>
      </c>
      <c r="B68" s="1">
        <v>1969</v>
      </c>
      <c r="C68" s="1">
        <v>12</v>
      </c>
      <c r="D68" s="1">
        <v>17</v>
      </c>
      <c r="E68" s="1">
        <v>1.21</v>
      </c>
      <c r="F68" s="1">
        <v>0.20599999999999999</v>
      </c>
      <c r="G68" s="8" t="s">
        <v>95</v>
      </c>
      <c r="I68" s="18">
        <f>D68*E68</f>
        <v>20.57</v>
      </c>
      <c r="J68" s="18">
        <f>D68*F68</f>
        <v>3.5019999999999998</v>
      </c>
    </row>
    <row r="69" spans="1:10">
      <c r="A69" s="3" t="s">
        <v>96</v>
      </c>
      <c r="B69" s="1">
        <v>1992</v>
      </c>
      <c r="C69" s="1">
        <v>35</v>
      </c>
      <c r="D69" s="1">
        <v>18</v>
      </c>
      <c r="E69" s="1">
        <v>1.05</v>
      </c>
      <c r="F69" s="1">
        <v>0.104</v>
      </c>
      <c r="G69" s="8" t="s">
        <v>97</v>
      </c>
      <c r="I69" s="18">
        <f t="shared" ref="I69:I81" si="4">D69*E69</f>
        <v>18.900000000000002</v>
      </c>
      <c r="J69" s="18">
        <f t="shared" ref="J69:J81" si="5">D69*F69</f>
        <v>1.8719999999999999</v>
      </c>
    </row>
    <row r="70" spans="1:10">
      <c r="A70" s="3" t="s">
        <v>98</v>
      </c>
      <c r="B70" s="1">
        <v>1994</v>
      </c>
      <c r="C70" s="1" t="s">
        <v>33</v>
      </c>
      <c r="D70" s="1">
        <v>15</v>
      </c>
      <c r="E70" s="1">
        <v>1.1299999999999999</v>
      </c>
      <c r="F70" s="1">
        <v>8.6999999999999994E-2</v>
      </c>
      <c r="I70" s="18">
        <f t="shared" si="4"/>
        <v>16.95</v>
      </c>
      <c r="J70" s="18">
        <f t="shared" si="5"/>
        <v>1.3049999999999999</v>
      </c>
    </row>
    <row r="71" spans="1:10">
      <c r="A71" s="3" t="s">
        <v>35</v>
      </c>
      <c r="B71" s="1">
        <v>1995</v>
      </c>
      <c r="C71" s="1">
        <v>40</v>
      </c>
      <c r="D71" s="1">
        <v>18</v>
      </c>
      <c r="E71" s="1">
        <v>1.08</v>
      </c>
      <c r="F71" s="1">
        <v>0.10199999999999999</v>
      </c>
      <c r="I71" s="18">
        <f t="shared" si="4"/>
        <v>19.440000000000001</v>
      </c>
      <c r="J71" s="18">
        <f t="shared" si="5"/>
        <v>1.8359999999999999</v>
      </c>
    </row>
    <row r="72" spans="1:10">
      <c r="A72" s="3" t="s">
        <v>99</v>
      </c>
      <c r="B72" s="1">
        <v>2000</v>
      </c>
      <c r="C72" s="1">
        <v>58</v>
      </c>
      <c r="D72" s="1">
        <v>2</v>
      </c>
      <c r="E72" s="1">
        <v>1.05</v>
      </c>
      <c r="I72" s="18">
        <f t="shared" si="4"/>
        <v>2.1</v>
      </c>
      <c r="J72" s="18">
        <f t="shared" si="5"/>
        <v>0</v>
      </c>
    </row>
    <row r="73" spans="1:10">
      <c r="A73" s="3" t="s">
        <v>100</v>
      </c>
      <c r="B73" s="1">
        <v>2003</v>
      </c>
      <c r="C73" s="1">
        <v>67</v>
      </c>
      <c r="D73" s="1">
        <v>14</v>
      </c>
      <c r="E73" s="1">
        <v>1.68</v>
      </c>
      <c r="F73" s="1">
        <v>0.11600000000000001</v>
      </c>
      <c r="G73" s="8" t="s">
        <v>101</v>
      </c>
      <c r="I73" s="18">
        <f t="shared" si="4"/>
        <v>23.52</v>
      </c>
      <c r="J73" s="18">
        <f t="shared" si="5"/>
        <v>1.6240000000000001</v>
      </c>
    </row>
    <row r="74" spans="1:10">
      <c r="A74" s="3" t="s">
        <v>102</v>
      </c>
      <c r="B74" s="1">
        <v>2003</v>
      </c>
      <c r="C74" s="1">
        <v>66</v>
      </c>
      <c r="D74" s="1">
        <v>14</v>
      </c>
      <c r="E74" s="1">
        <v>0.87</v>
      </c>
      <c r="F74" s="1">
        <v>6.5000000000000002E-2</v>
      </c>
      <c r="G74" s="8" t="s">
        <v>103</v>
      </c>
      <c r="I74" s="18">
        <f t="shared" si="4"/>
        <v>12.18</v>
      </c>
      <c r="J74" s="18">
        <f t="shared" si="5"/>
        <v>0.91</v>
      </c>
    </row>
    <row r="75" spans="1:10">
      <c r="A75" s="3" t="s">
        <v>43</v>
      </c>
      <c r="B75" s="1">
        <v>2004</v>
      </c>
      <c r="C75" s="1">
        <v>77</v>
      </c>
      <c r="D75" s="1">
        <v>5</v>
      </c>
      <c r="E75" s="1">
        <v>1.08</v>
      </c>
      <c r="F75" s="1">
        <v>5.6000000000000001E-2</v>
      </c>
      <c r="G75" s="8" t="s">
        <v>104</v>
      </c>
      <c r="I75" s="18">
        <f t="shared" si="4"/>
        <v>5.4</v>
      </c>
      <c r="J75" s="18">
        <f t="shared" si="5"/>
        <v>0.28000000000000003</v>
      </c>
    </row>
    <row r="76" spans="1:10">
      <c r="A76" s="3" t="s">
        <v>22</v>
      </c>
      <c r="B76" s="1">
        <v>1982</v>
      </c>
      <c r="C76" s="1">
        <v>18</v>
      </c>
      <c r="D76" s="1">
        <v>8</v>
      </c>
      <c r="E76" s="9">
        <v>1.1000000000000001</v>
      </c>
      <c r="F76" s="1">
        <v>8.2000000000000003E-2</v>
      </c>
      <c r="G76" s="8" t="s">
        <v>48</v>
      </c>
      <c r="I76" s="18">
        <f t="shared" si="4"/>
        <v>8.8000000000000007</v>
      </c>
      <c r="J76" s="18">
        <f t="shared" si="5"/>
        <v>0.65600000000000003</v>
      </c>
    </row>
    <row r="77" spans="1:10">
      <c r="A77" s="3" t="s">
        <v>105</v>
      </c>
      <c r="B77" s="1">
        <v>1983</v>
      </c>
      <c r="C77" s="1">
        <v>82</v>
      </c>
      <c r="D77" s="1">
        <v>27</v>
      </c>
      <c r="E77" s="1">
        <v>1.1100000000000001</v>
      </c>
      <c r="F77" s="1">
        <v>9.6000000000000002E-2</v>
      </c>
      <c r="G77" s="8" t="s">
        <v>48</v>
      </c>
      <c r="I77" s="18">
        <f t="shared" si="4"/>
        <v>29.970000000000002</v>
      </c>
      <c r="J77" s="18">
        <f t="shared" si="5"/>
        <v>2.5920000000000001</v>
      </c>
    </row>
    <row r="78" spans="1:10">
      <c r="A78" s="3" t="s">
        <v>39</v>
      </c>
      <c r="B78" s="1">
        <v>1994</v>
      </c>
      <c r="C78" s="1">
        <v>83</v>
      </c>
      <c r="D78" s="1">
        <v>35</v>
      </c>
      <c r="E78" s="1">
        <v>1.1499999999999999</v>
      </c>
      <c r="F78" s="1">
        <v>0.104</v>
      </c>
      <c r="G78" s="8" t="s">
        <v>48</v>
      </c>
      <c r="I78" s="18">
        <f t="shared" si="4"/>
        <v>40.25</v>
      </c>
      <c r="J78" s="18">
        <f t="shared" si="5"/>
        <v>3.6399999999999997</v>
      </c>
    </row>
    <row r="79" spans="1:10">
      <c r="A79" s="3" t="s">
        <v>39</v>
      </c>
      <c r="B79" s="1">
        <v>1983</v>
      </c>
      <c r="C79" s="1">
        <v>84</v>
      </c>
      <c r="D79" s="1">
        <v>31</v>
      </c>
      <c r="E79" s="1">
        <v>1.27</v>
      </c>
      <c r="F79" s="1">
        <v>0.152</v>
      </c>
      <c r="G79" s="8" t="s">
        <v>106</v>
      </c>
      <c r="I79" s="18">
        <f t="shared" si="4"/>
        <v>39.369999999999997</v>
      </c>
      <c r="J79" s="18">
        <f t="shared" si="5"/>
        <v>4.7119999999999997</v>
      </c>
    </row>
    <row r="80" spans="1:10">
      <c r="A80" s="3" t="s">
        <v>75</v>
      </c>
      <c r="B80" s="1">
        <v>1985</v>
      </c>
      <c r="C80" s="1">
        <v>20</v>
      </c>
      <c r="D80" s="1">
        <v>41</v>
      </c>
      <c r="E80" s="1">
        <v>1.1299999999999999</v>
      </c>
      <c r="F80" s="1">
        <v>9.6000000000000002E-2</v>
      </c>
      <c r="G80" s="8" t="s">
        <v>48</v>
      </c>
      <c r="I80" s="18">
        <f t="shared" si="4"/>
        <v>46.33</v>
      </c>
      <c r="J80" s="18">
        <f t="shared" si="5"/>
        <v>3.9359999999999999</v>
      </c>
    </row>
    <row r="81" spans="1:10">
      <c r="A81" s="3" t="s">
        <v>88</v>
      </c>
      <c r="B81" s="1">
        <v>1993</v>
      </c>
      <c r="C81" s="1">
        <v>81</v>
      </c>
      <c r="D81" s="1">
        <v>9</v>
      </c>
      <c r="E81" s="1">
        <v>1.04</v>
      </c>
      <c r="F81" s="1">
        <v>0.14599999999999999</v>
      </c>
      <c r="G81" s="8" t="s">
        <v>48</v>
      </c>
      <c r="I81" s="18">
        <f t="shared" si="4"/>
        <v>9.36</v>
      </c>
      <c r="J81" s="18">
        <f t="shared" si="5"/>
        <v>1.3139999999999998</v>
      </c>
    </row>
    <row r="82" spans="1:10">
      <c r="A82" s="4" t="s">
        <v>59</v>
      </c>
      <c r="B82" s="1"/>
      <c r="C82" s="1"/>
      <c r="D82" s="4">
        <f>SUM(D68:D81)</f>
        <v>254</v>
      </c>
      <c r="E82" s="11">
        <f>(D68*E68+D69*E69+D70*E70+D71*E71+D72*E72+D73*E73+D74*E74+D75*E75+D76*E76+D77*E77+D78*E78+D79*E79+D80*E80+D81*E81)/D82</f>
        <v>1.1540944881889765</v>
      </c>
      <c r="F82" s="14">
        <f>(D68*F68+D69*F69+D70*F70+D71*F71+D72*F72+D73*F73+D74*F74+D75*F75+D76*F76+D77*F77+D78*F78+D79*F79+D80*F80+D81*F81)/D82</f>
        <v>0.11094094488188976</v>
      </c>
      <c r="I82" s="28">
        <f>SUM(I68:I81)/D82</f>
        <v>1.1540944881889765</v>
      </c>
      <c r="J82" s="31">
        <f>SUM(J68:J81)/D82</f>
        <v>0.11094094488188976</v>
      </c>
    </row>
    <row r="83" spans="1:10">
      <c r="A83" s="53" t="s">
        <v>107</v>
      </c>
      <c r="B83" s="54"/>
      <c r="C83" s="54"/>
      <c r="D83" s="55"/>
      <c r="E83" s="15">
        <f>(D68*E68+D69*E69+D70*E70+D71*E71+D72*E72+D75*E75+D76*E76+D77*E77+D78*E78+D79*E79+D80*E80+D81*E81)/226</f>
        <v>1.1391150442477875</v>
      </c>
      <c r="F83" s="16">
        <f>(D68*F68+D69*F69+D70*F70+D71*F71+D72*F72+D75*F75+D76*F76+D77*F77+D78*F78+D79*F79+D80*F80+D81*F81)/226</f>
        <v>0.11347345132743362</v>
      </c>
    </row>
    <row r="85" spans="1:10">
      <c r="A85" s="47" t="s">
        <v>108</v>
      </c>
      <c r="B85" s="48"/>
      <c r="C85" s="49"/>
      <c r="D85" s="12" t="s">
        <v>62</v>
      </c>
      <c r="E85" s="12" t="s">
        <v>63</v>
      </c>
      <c r="F85" s="12" t="s">
        <v>64</v>
      </c>
    </row>
    <row r="86" spans="1:10">
      <c r="A86" s="3" t="s">
        <v>94</v>
      </c>
      <c r="B86" s="1">
        <v>1969</v>
      </c>
      <c r="C86" s="1">
        <v>12</v>
      </c>
      <c r="D86" s="1">
        <v>2</v>
      </c>
      <c r="E86" s="1">
        <v>1.43</v>
      </c>
      <c r="F86" s="10">
        <v>0.56299999999999994</v>
      </c>
      <c r="I86" s="3">
        <f t="shared" ref="I86:I107" si="6">D86*E86</f>
        <v>2.86</v>
      </c>
      <c r="J86" s="3">
        <f>D86*F86</f>
        <v>1.1259999999999999</v>
      </c>
    </row>
    <row r="87" spans="1:10">
      <c r="A87" s="3" t="s">
        <v>109</v>
      </c>
      <c r="B87" s="1">
        <v>1979</v>
      </c>
      <c r="C87" s="1">
        <v>16</v>
      </c>
      <c r="D87" s="1">
        <v>8</v>
      </c>
      <c r="E87" s="1">
        <v>1.05</v>
      </c>
      <c r="F87" s="10">
        <v>1.9E-2</v>
      </c>
      <c r="I87" s="3">
        <f t="shared" si="6"/>
        <v>8.4</v>
      </c>
      <c r="J87" s="3">
        <f t="shared" ref="J87:J107" si="7">D87*F87</f>
        <v>0.152</v>
      </c>
    </row>
    <row r="88" spans="1:10">
      <c r="A88" s="3" t="s">
        <v>110</v>
      </c>
      <c r="B88" s="1">
        <v>1992</v>
      </c>
      <c r="C88" s="1">
        <v>34</v>
      </c>
      <c r="D88" s="1">
        <v>4</v>
      </c>
      <c r="E88" s="1">
        <v>1.25</v>
      </c>
      <c r="F88" s="10">
        <v>0.26200000000000001</v>
      </c>
      <c r="I88" s="3">
        <f t="shared" si="6"/>
        <v>5</v>
      </c>
      <c r="J88" s="3">
        <f t="shared" si="7"/>
        <v>1.048</v>
      </c>
    </row>
    <row r="89" spans="1:10">
      <c r="A89" s="3" t="s">
        <v>111</v>
      </c>
      <c r="B89" s="1">
        <v>1993</v>
      </c>
      <c r="C89" s="1">
        <v>36</v>
      </c>
      <c r="D89" s="1">
        <v>2</v>
      </c>
      <c r="E89" s="1">
        <v>1.04</v>
      </c>
      <c r="F89" s="10">
        <v>1.4999999999999999E-2</v>
      </c>
      <c r="G89" s="8" t="s">
        <v>112</v>
      </c>
      <c r="I89" s="3">
        <f t="shared" si="6"/>
        <v>2.08</v>
      </c>
      <c r="J89" s="3">
        <f t="shared" si="7"/>
        <v>0.03</v>
      </c>
    </row>
    <row r="90" spans="1:10">
      <c r="A90" s="3" t="s">
        <v>113</v>
      </c>
      <c r="B90" s="1">
        <v>1996</v>
      </c>
      <c r="C90" s="1">
        <v>41</v>
      </c>
      <c r="D90" s="1">
        <v>48</v>
      </c>
      <c r="E90" s="1">
        <v>0.96</v>
      </c>
      <c r="F90" s="10">
        <v>9.6000000000000002E-2</v>
      </c>
      <c r="G90" s="8" t="s">
        <v>114</v>
      </c>
      <c r="I90" s="3">
        <f t="shared" si="6"/>
        <v>46.08</v>
      </c>
      <c r="J90" s="3">
        <f t="shared" si="7"/>
        <v>4.6080000000000005</v>
      </c>
    </row>
    <row r="91" spans="1:10">
      <c r="A91" s="3" t="s">
        <v>115</v>
      </c>
      <c r="B91" s="1">
        <v>1998</v>
      </c>
      <c r="C91" s="1">
        <v>51</v>
      </c>
      <c r="D91" s="1">
        <v>4</v>
      </c>
      <c r="E91" s="1">
        <v>0.81</v>
      </c>
      <c r="F91" s="10">
        <v>5.8999999999999997E-2</v>
      </c>
      <c r="G91" s="8" t="s">
        <v>116</v>
      </c>
      <c r="I91" s="3">
        <f t="shared" si="6"/>
        <v>3.24</v>
      </c>
      <c r="J91" s="3">
        <f t="shared" si="7"/>
        <v>0.23599999999999999</v>
      </c>
    </row>
    <row r="92" spans="1:10">
      <c r="A92" s="3" t="s">
        <v>117</v>
      </c>
      <c r="B92" s="1">
        <v>2000</v>
      </c>
      <c r="C92" s="1">
        <v>60</v>
      </c>
      <c r="D92" s="1">
        <v>4</v>
      </c>
      <c r="E92" s="1">
        <v>0.92</v>
      </c>
      <c r="F92" s="10">
        <v>4.4999999999999998E-2</v>
      </c>
      <c r="G92" s="8" t="s">
        <v>118</v>
      </c>
      <c r="I92" s="3">
        <f t="shared" si="6"/>
        <v>3.68</v>
      </c>
      <c r="J92" s="3">
        <f t="shared" si="7"/>
        <v>0.18</v>
      </c>
    </row>
    <row r="93" spans="1:10">
      <c r="A93" s="3" t="s">
        <v>119</v>
      </c>
      <c r="B93" s="1">
        <v>2000</v>
      </c>
      <c r="C93" s="1">
        <v>61</v>
      </c>
      <c r="D93" s="1">
        <v>20</v>
      </c>
      <c r="E93" s="1">
        <v>1.1599999999999999</v>
      </c>
      <c r="F93" s="10">
        <v>7.0000000000000007E-2</v>
      </c>
      <c r="G93" s="8" t="s">
        <v>120</v>
      </c>
      <c r="I93" s="3">
        <f t="shared" si="6"/>
        <v>23.2</v>
      </c>
      <c r="J93" s="3">
        <f t="shared" si="7"/>
        <v>1.4000000000000001</v>
      </c>
    </row>
    <row r="94" spans="1:10">
      <c r="A94" s="3" t="s">
        <v>40</v>
      </c>
      <c r="B94" s="1">
        <v>2000</v>
      </c>
      <c r="C94" s="1">
        <v>62</v>
      </c>
      <c r="D94" s="1">
        <v>8</v>
      </c>
      <c r="E94" s="1">
        <v>1.05</v>
      </c>
      <c r="F94" s="10">
        <v>0.105</v>
      </c>
      <c r="G94" s="8"/>
      <c r="I94" s="18">
        <f t="shared" si="6"/>
        <v>8.4</v>
      </c>
      <c r="J94" s="3">
        <f t="shared" si="7"/>
        <v>0.84</v>
      </c>
    </row>
    <row r="95" spans="1:10">
      <c r="A95" s="3" t="s">
        <v>41</v>
      </c>
      <c r="B95" s="1">
        <v>2000</v>
      </c>
      <c r="C95" s="1">
        <v>62</v>
      </c>
      <c r="D95" s="1">
        <v>8</v>
      </c>
      <c r="E95" s="1">
        <v>0.79</v>
      </c>
      <c r="F95" s="10">
        <v>0.128</v>
      </c>
      <c r="G95" s="8" t="s">
        <v>121</v>
      </c>
      <c r="I95" s="18">
        <f t="shared" si="6"/>
        <v>6.32</v>
      </c>
      <c r="J95" s="3">
        <f t="shared" si="7"/>
        <v>1.024</v>
      </c>
    </row>
    <row r="96" spans="1:10">
      <c r="A96" s="3" t="s">
        <v>122</v>
      </c>
      <c r="B96" s="1">
        <v>2000</v>
      </c>
      <c r="C96" s="1">
        <v>63</v>
      </c>
      <c r="D96" s="1">
        <v>36</v>
      </c>
      <c r="E96" s="1">
        <v>1.35</v>
      </c>
      <c r="F96" s="10">
        <v>0.128</v>
      </c>
      <c r="I96" s="18">
        <f t="shared" si="6"/>
        <v>48.6</v>
      </c>
      <c r="J96" s="3">
        <f t="shared" si="7"/>
        <v>4.6080000000000005</v>
      </c>
    </row>
    <row r="97" spans="1:10">
      <c r="A97" s="3" t="s">
        <v>43</v>
      </c>
      <c r="B97" s="1">
        <v>2002</v>
      </c>
      <c r="C97" s="1">
        <v>65</v>
      </c>
      <c r="D97" s="1">
        <v>20</v>
      </c>
      <c r="E97" s="1">
        <v>1.1499999999999999</v>
      </c>
      <c r="F97" s="10">
        <v>5.8999999999999997E-2</v>
      </c>
      <c r="G97" s="8"/>
      <c r="I97" s="18">
        <f t="shared" si="6"/>
        <v>23</v>
      </c>
      <c r="J97" s="3">
        <f t="shared" si="7"/>
        <v>1.18</v>
      </c>
    </row>
    <row r="98" spans="1:10">
      <c r="A98" s="3" t="s">
        <v>43</v>
      </c>
      <c r="B98" s="1">
        <v>2004</v>
      </c>
      <c r="C98" s="1">
        <v>77</v>
      </c>
      <c r="D98" s="1">
        <v>6</v>
      </c>
      <c r="E98" s="1">
        <v>0.99</v>
      </c>
      <c r="F98" s="10">
        <v>5.6000000000000001E-2</v>
      </c>
      <c r="G98" s="8" t="s">
        <v>45</v>
      </c>
      <c r="I98" s="18">
        <f t="shared" si="6"/>
        <v>5.9399999999999995</v>
      </c>
      <c r="J98" s="3">
        <f t="shared" si="7"/>
        <v>0.33600000000000002</v>
      </c>
    </row>
    <row r="99" spans="1:10">
      <c r="A99" s="3" t="s">
        <v>123</v>
      </c>
      <c r="B99" s="1">
        <v>2004</v>
      </c>
      <c r="C99" s="1">
        <v>79</v>
      </c>
      <c r="D99" s="1">
        <v>15</v>
      </c>
      <c r="E99" s="1">
        <v>0.96</v>
      </c>
      <c r="F99" s="10">
        <v>9.8000000000000004E-2</v>
      </c>
      <c r="G99" s="8" t="s">
        <v>124</v>
      </c>
      <c r="I99" s="18">
        <f t="shared" si="6"/>
        <v>14.399999999999999</v>
      </c>
      <c r="J99" s="3">
        <f t="shared" si="7"/>
        <v>1.47</v>
      </c>
    </row>
    <row r="100" spans="1:10">
      <c r="A100" s="21" t="s">
        <v>125</v>
      </c>
      <c r="B100" s="7">
        <v>1984</v>
      </c>
      <c r="C100" s="38">
        <v>85</v>
      </c>
      <c r="D100" s="7">
        <v>50</v>
      </c>
      <c r="E100" s="15">
        <v>1.02</v>
      </c>
      <c r="F100" s="16">
        <v>9.2999999999999999E-2</v>
      </c>
      <c r="G100" s="20" t="s">
        <v>126</v>
      </c>
      <c r="I100" s="18">
        <f t="shared" si="6"/>
        <v>51</v>
      </c>
      <c r="J100" s="3">
        <f t="shared" si="7"/>
        <v>4.6500000000000004</v>
      </c>
    </row>
    <row r="101" spans="1:10">
      <c r="A101" s="21" t="s">
        <v>127</v>
      </c>
      <c r="B101" s="7">
        <v>1999</v>
      </c>
      <c r="C101" s="38">
        <v>86</v>
      </c>
      <c r="D101" s="7">
        <v>6</v>
      </c>
      <c r="E101" s="15">
        <v>1.17</v>
      </c>
      <c r="F101" s="16">
        <v>0.09</v>
      </c>
      <c r="G101" s="20" t="s">
        <v>126</v>
      </c>
      <c r="I101" s="18">
        <f t="shared" si="6"/>
        <v>7.02</v>
      </c>
      <c r="J101" s="3">
        <f t="shared" si="7"/>
        <v>0.54</v>
      </c>
    </row>
    <row r="102" spans="1:10">
      <c r="A102" s="21" t="s">
        <v>128</v>
      </c>
      <c r="B102" s="7">
        <v>2006</v>
      </c>
      <c r="C102" s="38">
        <v>87</v>
      </c>
      <c r="D102" s="7">
        <v>6</v>
      </c>
      <c r="E102" s="15">
        <v>1.06</v>
      </c>
      <c r="F102" s="16">
        <v>0.14599999999999999</v>
      </c>
      <c r="G102" s="20" t="s">
        <v>126</v>
      </c>
      <c r="I102" s="18">
        <f t="shared" si="6"/>
        <v>6.36</v>
      </c>
      <c r="J102" s="3">
        <f t="shared" si="7"/>
        <v>0.87599999999999989</v>
      </c>
    </row>
    <row r="103" spans="1:10">
      <c r="A103" s="21" t="s">
        <v>129</v>
      </c>
      <c r="B103" s="7">
        <v>2005</v>
      </c>
      <c r="C103" s="38">
        <v>88</v>
      </c>
      <c r="D103" s="7">
        <v>14</v>
      </c>
      <c r="E103" s="15">
        <v>0.98</v>
      </c>
      <c r="F103" s="16">
        <v>6.9000000000000006E-2</v>
      </c>
      <c r="G103" s="20" t="s">
        <v>130</v>
      </c>
      <c r="I103" s="18">
        <f t="shared" si="6"/>
        <v>13.719999999999999</v>
      </c>
      <c r="J103" s="3">
        <f t="shared" si="7"/>
        <v>0.96600000000000008</v>
      </c>
    </row>
    <row r="104" spans="1:10">
      <c r="A104" s="21" t="s">
        <v>127</v>
      </c>
      <c r="B104" s="7">
        <v>2003</v>
      </c>
      <c r="C104" s="38">
        <v>89</v>
      </c>
      <c r="D104" s="7">
        <v>6</v>
      </c>
      <c r="E104" s="15">
        <v>1.1499999999999999</v>
      </c>
      <c r="F104" s="16">
        <v>5.8999999999999997E-2</v>
      </c>
      <c r="G104" s="20" t="s">
        <v>126</v>
      </c>
      <c r="I104" s="18">
        <f t="shared" si="6"/>
        <v>6.8999999999999995</v>
      </c>
      <c r="J104" s="3">
        <f t="shared" si="7"/>
        <v>0.35399999999999998</v>
      </c>
    </row>
    <row r="105" spans="1:10">
      <c r="A105" s="21" t="s">
        <v>131</v>
      </c>
      <c r="B105" s="7">
        <v>2005</v>
      </c>
      <c r="C105" s="38">
        <v>90</v>
      </c>
      <c r="D105" s="7">
        <v>10</v>
      </c>
      <c r="E105" s="15">
        <v>1.03</v>
      </c>
      <c r="F105" s="16">
        <v>3.9E-2</v>
      </c>
      <c r="G105" s="20" t="s">
        <v>132</v>
      </c>
      <c r="I105" s="18">
        <f t="shared" si="6"/>
        <v>10.3</v>
      </c>
      <c r="J105" s="3">
        <f t="shared" si="7"/>
        <v>0.39</v>
      </c>
    </row>
    <row r="106" spans="1:10">
      <c r="A106" s="21" t="s">
        <v>133</v>
      </c>
      <c r="B106" s="7">
        <v>2001</v>
      </c>
      <c r="C106" s="38">
        <v>91</v>
      </c>
      <c r="D106" s="7">
        <v>45</v>
      </c>
      <c r="E106" s="15">
        <v>1.2</v>
      </c>
      <c r="F106" s="16">
        <v>0.109</v>
      </c>
      <c r="G106" s="20" t="s">
        <v>126</v>
      </c>
      <c r="I106" s="18">
        <f t="shared" si="6"/>
        <v>54</v>
      </c>
      <c r="J106" s="3">
        <f t="shared" si="7"/>
        <v>4.9050000000000002</v>
      </c>
    </row>
    <row r="107" spans="1:10">
      <c r="A107" s="21" t="s">
        <v>134</v>
      </c>
      <c r="B107" s="7">
        <v>2006</v>
      </c>
      <c r="C107" s="38">
        <v>99</v>
      </c>
      <c r="D107" s="7">
        <v>8</v>
      </c>
      <c r="E107" s="15">
        <v>1.1000000000000001</v>
      </c>
      <c r="F107" s="16">
        <v>0.14799999999999999</v>
      </c>
      <c r="G107" s="20" t="s">
        <v>135</v>
      </c>
      <c r="I107" s="18">
        <f t="shared" si="6"/>
        <v>8.8000000000000007</v>
      </c>
      <c r="J107" s="3">
        <f t="shared" si="7"/>
        <v>1.1839999999999999</v>
      </c>
    </row>
    <row r="108" spans="1:10">
      <c r="A108" s="4" t="s">
        <v>59</v>
      </c>
      <c r="B108" s="1"/>
      <c r="C108" s="4" t="s">
        <v>136</v>
      </c>
      <c r="D108" s="4">
        <f>SUM(D86:D107)</f>
        <v>330</v>
      </c>
      <c r="E108" s="11">
        <f>(D86*E86+D87*E87+D88*E88+D89*E89+D90*E90+D91*E91+D92*E90+D93*E93+D94*E94+D95*E95+D96*E96+D97*E97+D98*E98+D99*E99+D100*E100+D101*E101+D102*E102+D103*E103+D104*E104+D105*E105+D106*E106+D107*E107)/D108</f>
        <v>1.0892727272727274</v>
      </c>
      <c r="F108" s="14">
        <f>J108</f>
        <v>9.7281818181818192E-2</v>
      </c>
      <c r="G108" s="32" t="s">
        <v>137</v>
      </c>
      <c r="I108" s="28">
        <f>SUM(I86:I107)/D108</f>
        <v>1.0887878787878786</v>
      </c>
      <c r="J108" s="31">
        <f>SUM(J86:J107)/D108</f>
        <v>9.7281818181818192E-2</v>
      </c>
    </row>
    <row r="109" spans="1:10">
      <c r="A109" s="17"/>
      <c r="B109" s="3" t="s">
        <v>138</v>
      </c>
      <c r="C109" s="12" t="s">
        <v>139</v>
      </c>
      <c r="D109" s="7">
        <v>46</v>
      </c>
      <c r="E109" s="15">
        <v>0.96</v>
      </c>
      <c r="F109" s="16"/>
    </row>
    <row r="111" spans="1:10">
      <c r="A111" s="47" t="s">
        <v>140</v>
      </c>
      <c r="B111" s="48"/>
      <c r="C111" s="49"/>
      <c r="D111" s="12" t="s">
        <v>62</v>
      </c>
      <c r="E111" s="12" t="s">
        <v>63</v>
      </c>
      <c r="F111" s="12" t="s">
        <v>64</v>
      </c>
    </row>
    <row r="112" spans="1:10">
      <c r="A112" s="3" t="s">
        <v>69</v>
      </c>
      <c r="B112" s="1">
        <v>1967</v>
      </c>
      <c r="C112" s="1">
        <v>7</v>
      </c>
      <c r="D112" s="1">
        <v>5</v>
      </c>
      <c r="E112" s="9">
        <v>0.94</v>
      </c>
      <c r="F112" s="10">
        <v>0.158</v>
      </c>
      <c r="G112" s="8"/>
      <c r="I112" s="3">
        <f t="shared" ref="I112:I133" si="8">D112*E112</f>
        <v>4.6999999999999993</v>
      </c>
      <c r="J112" s="3">
        <f>D112*F112</f>
        <v>0.79</v>
      </c>
    </row>
    <row r="113" spans="1:10">
      <c r="A113" s="3" t="s">
        <v>141</v>
      </c>
      <c r="B113" s="1">
        <v>1976</v>
      </c>
      <c r="C113" s="1">
        <v>14</v>
      </c>
      <c r="D113" s="1">
        <v>1</v>
      </c>
      <c r="E113" s="9">
        <v>0.95</v>
      </c>
      <c r="G113" s="8"/>
      <c r="I113" s="3">
        <f t="shared" si="8"/>
        <v>0.95</v>
      </c>
    </row>
    <row r="114" spans="1:10">
      <c r="A114" s="3" t="s">
        <v>142</v>
      </c>
      <c r="B114" s="1">
        <v>1989</v>
      </c>
      <c r="C114" s="1">
        <v>28</v>
      </c>
      <c r="D114" s="1">
        <v>1</v>
      </c>
      <c r="E114" s="9">
        <v>1.25</v>
      </c>
      <c r="G114" s="8"/>
      <c r="I114" s="3">
        <f t="shared" si="8"/>
        <v>1.25</v>
      </c>
    </row>
    <row r="115" spans="1:10">
      <c r="A115" s="3" t="s">
        <v>143</v>
      </c>
      <c r="B115" s="1">
        <v>1990</v>
      </c>
      <c r="C115" s="1">
        <v>29</v>
      </c>
      <c r="D115" s="1">
        <v>1</v>
      </c>
      <c r="E115" s="9">
        <v>0.86</v>
      </c>
      <c r="G115" s="8"/>
      <c r="I115" s="3">
        <f t="shared" si="8"/>
        <v>0.86</v>
      </c>
    </row>
    <row r="116" spans="1:10">
      <c r="A116" s="3" t="s">
        <v>111</v>
      </c>
      <c r="B116" s="1">
        <v>1993</v>
      </c>
      <c r="C116" s="1">
        <v>36</v>
      </c>
      <c r="D116" s="1">
        <v>14</v>
      </c>
      <c r="E116" s="9">
        <v>1.05</v>
      </c>
      <c r="F116" s="10">
        <v>4.2000000000000003E-2</v>
      </c>
      <c r="G116" s="8" t="s">
        <v>144</v>
      </c>
      <c r="I116" s="3">
        <f t="shared" si="8"/>
        <v>14.700000000000001</v>
      </c>
      <c r="J116" s="3">
        <f>D116*F116</f>
        <v>0.58800000000000008</v>
      </c>
    </row>
    <row r="117" spans="1:10">
      <c r="A117" s="3" t="s">
        <v>145</v>
      </c>
      <c r="B117" s="1">
        <v>1994</v>
      </c>
      <c r="C117" s="1">
        <v>37</v>
      </c>
      <c r="D117" s="1">
        <v>4</v>
      </c>
      <c r="E117" s="9">
        <v>1.1000000000000001</v>
      </c>
      <c r="F117" s="10">
        <v>0.27700000000000002</v>
      </c>
      <c r="G117" s="8" t="s">
        <v>146</v>
      </c>
      <c r="I117" s="3">
        <f t="shared" si="8"/>
        <v>4.4000000000000004</v>
      </c>
      <c r="J117" s="3">
        <f t="shared" ref="J117:J133" si="9">D117*F117</f>
        <v>1.1080000000000001</v>
      </c>
    </row>
    <row r="118" spans="1:10">
      <c r="A118" s="3" t="s">
        <v>35</v>
      </c>
      <c r="B118" s="1">
        <v>1995</v>
      </c>
      <c r="C118" s="1">
        <v>40</v>
      </c>
      <c r="D118" s="1">
        <v>6</v>
      </c>
      <c r="E118" s="9">
        <v>0.99</v>
      </c>
      <c r="F118" s="10">
        <v>2.3E-2</v>
      </c>
      <c r="G118" s="8"/>
      <c r="I118" s="3">
        <f t="shared" si="8"/>
        <v>5.9399999999999995</v>
      </c>
      <c r="J118" s="3">
        <f t="shared" si="9"/>
        <v>0.13800000000000001</v>
      </c>
    </row>
    <row r="119" spans="1:10">
      <c r="A119" s="3" t="s">
        <v>147</v>
      </c>
      <c r="B119" s="1">
        <v>1998</v>
      </c>
      <c r="C119" s="1">
        <v>52</v>
      </c>
      <c r="D119" s="1">
        <v>11</v>
      </c>
      <c r="E119" s="9">
        <v>1.1399999999999999</v>
      </c>
      <c r="F119" s="10">
        <v>0.16700000000000001</v>
      </c>
      <c r="G119" s="8"/>
      <c r="I119" s="3">
        <f t="shared" si="8"/>
        <v>12.54</v>
      </c>
      <c r="J119" s="3">
        <f t="shared" si="9"/>
        <v>1.8370000000000002</v>
      </c>
    </row>
    <row r="120" spans="1:10">
      <c r="A120" s="3" t="s">
        <v>119</v>
      </c>
      <c r="B120" s="1">
        <v>2000</v>
      </c>
      <c r="C120" s="1">
        <v>61</v>
      </c>
      <c r="D120" s="1">
        <v>8</v>
      </c>
      <c r="E120" s="9">
        <v>1.19</v>
      </c>
      <c r="F120" s="10">
        <v>8.6999999999999994E-2</v>
      </c>
      <c r="G120" s="8"/>
      <c r="I120" s="3">
        <f t="shared" si="8"/>
        <v>9.52</v>
      </c>
      <c r="J120" s="3">
        <f t="shared" si="9"/>
        <v>0.69599999999999995</v>
      </c>
    </row>
    <row r="121" spans="1:10">
      <c r="A121" s="3" t="s">
        <v>148</v>
      </c>
      <c r="B121" s="1">
        <v>2001</v>
      </c>
      <c r="C121" s="1">
        <v>64</v>
      </c>
      <c r="D121" s="1">
        <v>6</v>
      </c>
      <c r="E121" s="9">
        <v>0.96</v>
      </c>
      <c r="F121" s="10">
        <v>0.17199999999999999</v>
      </c>
      <c r="G121" s="8" t="s">
        <v>149</v>
      </c>
      <c r="I121" s="3">
        <f t="shared" si="8"/>
        <v>5.76</v>
      </c>
      <c r="J121" s="3">
        <f t="shared" si="9"/>
        <v>1.032</v>
      </c>
    </row>
    <row r="122" spans="1:10">
      <c r="A122" s="3" t="s">
        <v>43</v>
      </c>
      <c r="B122" s="1">
        <v>2002</v>
      </c>
      <c r="C122" s="1">
        <v>65</v>
      </c>
      <c r="D122" s="1">
        <v>4</v>
      </c>
      <c r="E122" s="9">
        <v>1.07</v>
      </c>
      <c r="F122" s="10">
        <v>8.3000000000000004E-2</v>
      </c>
      <c r="G122" s="8"/>
      <c r="I122" s="3">
        <f t="shared" si="8"/>
        <v>4.28</v>
      </c>
      <c r="J122" s="3">
        <f t="shared" si="9"/>
        <v>0.33200000000000002</v>
      </c>
    </row>
    <row r="123" spans="1:10">
      <c r="A123" s="3" t="s">
        <v>150</v>
      </c>
      <c r="B123" s="1" t="s">
        <v>151</v>
      </c>
      <c r="C123" s="1" t="s">
        <v>152</v>
      </c>
      <c r="D123" s="1">
        <v>6</v>
      </c>
      <c r="E123" s="9">
        <v>1.08</v>
      </c>
      <c r="F123" s="10">
        <v>0.24299999999999999</v>
      </c>
      <c r="G123" s="8" t="s">
        <v>153</v>
      </c>
      <c r="I123" s="3">
        <f t="shared" si="8"/>
        <v>6.48</v>
      </c>
      <c r="J123" s="3">
        <f t="shared" si="9"/>
        <v>1.458</v>
      </c>
    </row>
    <row r="124" spans="1:10">
      <c r="A124" s="3" t="s">
        <v>43</v>
      </c>
      <c r="B124" s="1">
        <v>2003</v>
      </c>
      <c r="C124" s="1">
        <v>69</v>
      </c>
      <c r="D124" s="1">
        <v>12</v>
      </c>
      <c r="E124" s="9">
        <v>0.95</v>
      </c>
      <c r="F124" s="10">
        <v>6.0999999999999999E-2</v>
      </c>
      <c r="G124" s="8" t="s">
        <v>104</v>
      </c>
      <c r="I124" s="3">
        <f t="shared" si="8"/>
        <v>11.399999999999999</v>
      </c>
      <c r="J124" s="3">
        <f t="shared" si="9"/>
        <v>0.73199999999999998</v>
      </c>
    </row>
    <row r="125" spans="1:10">
      <c r="A125" s="3" t="s">
        <v>85</v>
      </c>
      <c r="B125" s="1">
        <v>2004</v>
      </c>
      <c r="C125" s="1">
        <v>74</v>
      </c>
      <c r="D125" s="1">
        <v>24</v>
      </c>
      <c r="E125" s="9">
        <v>1.02</v>
      </c>
      <c r="F125" s="10">
        <v>0.111</v>
      </c>
      <c r="G125" s="8" t="s">
        <v>154</v>
      </c>
      <c r="I125" s="3">
        <f t="shared" si="8"/>
        <v>24.48</v>
      </c>
      <c r="J125" s="3">
        <f t="shared" si="9"/>
        <v>2.6640000000000001</v>
      </c>
    </row>
    <row r="126" spans="1:10">
      <c r="A126" s="3" t="s">
        <v>43</v>
      </c>
      <c r="B126" s="1">
        <v>2004</v>
      </c>
      <c r="C126" s="1">
        <v>69</v>
      </c>
      <c r="D126" s="1">
        <v>5</v>
      </c>
      <c r="E126" s="9">
        <v>0.93</v>
      </c>
      <c r="F126" s="10">
        <v>5.6000000000000001E-2</v>
      </c>
      <c r="G126" s="8" t="s">
        <v>104</v>
      </c>
      <c r="I126" s="3">
        <f t="shared" si="8"/>
        <v>4.6500000000000004</v>
      </c>
      <c r="J126" s="3">
        <f t="shared" si="9"/>
        <v>0.28000000000000003</v>
      </c>
    </row>
    <row r="127" spans="1:10">
      <c r="A127" s="21" t="s">
        <v>129</v>
      </c>
      <c r="B127" s="7">
        <v>2005</v>
      </c>
      <c r="C127" s="38">
        <v>88</v>
      </c>
      <c r="D127" s="3">
        <v>12</v>
      </c>
      <c r="E127" s="18">
        <v>1.03</v>
      </c>
      <c r="F127" s="10">
        <v>0.1</v>
      </c>
      <c r="G127" s="20" t="s">
        <v>132</v>
      </c>
      <c r="I127" s="3">
        <f t="shared" si="8"/>
        <v>12.36</v>
      </c>
      <c r="J127" s="3">
        <f t="shared" si="9"/>
        <v>1.2000000000000002</v>
      </c>
    </row>
    <row r="128" spans="1:10">
      <c r="A128" s="21" t="s">
        <v>127</v>
      </c>
      <c r="B128" s="7">
        <v>2003</v>
      </c>
      <c r="C128" s="38">
        <v>89</v>
      </c>
      <c r="D128" s="3">
        <v>15</v>
      </c>
      <c r="E128" s="18">
        <v>1.0900000000000001</v>
      </c>
      <c r="F128" s="10">
        <v>6.7000000000000004E-2</v>
      </c>
      <c r="G128" s="20" t="s">
        <v>126</v>
      </c>
      <c r="I128" s="3">
        <f t="shared" si="8"/>
        <v>16.350000000000001</v>
      </c>
      <c r="J128" s="3">
        <f t="shared" si="9"/>
        <v>1.0050000000000001</v>
      </c>
    </row>
    <row r="129" spans="1:10">
      <c r="A129" s="21" t="s">
        <v>131</v>
      </c>
      <c r="B129" s="7">
        <v>2005</v>
      </c>
      <c r="C129" s="38">
        <v>90</v>
      </c>
      <c r="D129" s="3">
        <v>12</v>
      </c>
      <c r="E129" s="18">
        <v>1</v>
      </c>
      <c r="F129" s="10">
        <v>2.5999999999999999E-2</v>
      </c>
      <c r="G129" s="20" t="s">
        <v>132</v>
      </c>
      <c r="I129" s="3">
        <f t="shared" si="8"/>
        <v>12</v>
      </c>
      <c r="J129" s="3">
        <f t="shared" si="9"/>
        <v>0.312</v>
      </c>
    </row>
    <row r="130" spans="1:10">
      <c r="A130" s="21" t="s">
        <v>133</v>
      </c>
      <c r="B130" s="7">
        <v>2001</v>
      </c>
      <c r="C130" s="38">
        <v>91</v>
      </c>
      <c r="D130" s="3">
        <v>23</v>
      </c>
      <c r="E130" s="18">
        <v>1.21</v>
      </c>
      <c r="F130" s="10">
        <v>0.11799999999999999</v>
      </c>
      <c r="G130" s="20" t="s">
        <v>126</v>
      </c>
      <c r="I130" s="3">
        <f t="shared" si="8"/>
        <v>27.83</v>
      </c>
      <c r="J130" s="3">
        <f t="shared" si="9"/>
        <v>2.714</v>
      </c>
    </row>
    <row r="131" spans="1:10">
      <c r="A131" s="22" t="s">
        <v>134</v>
      </c>
      <c r="B131" s="3">
        <v>2005</v>
      </c>
      <c r="C131" s="3">
        <v>92</v>
      </c>
      <c r="D131" s="3">
        <v>10</v>
      </c>
      <c r="E131" s="18">
        <v>1.19</v>
      </c>
      <c r="F131" s="10">
        <v>8.5000000000000006E-2</v>
      </c>
      <c r="G131" s="20" t="s">
        <v>126</v>
      </c>
      <c r="I131" s="3">
        <f t="shared" si="8"/>
        <v>11.899999999999999</v>
      </c>
      <c r="J131" s="3">
        <f t="shared" si="9"/>
        <v>0.85000000000000009</v>
      </c>
    </row>
    <row r="132" spans="1:10">
      <c r="A132" s="22" t="s">
        <v>155</v>
      </c>
      <c r="B132" s="3">
        <v>1986</v>
      </c>
      <c r="C132" s="3">
        <v>93</v>
      </c>
      <c r="D132" s="3">
        <v>30</v>
      </c>
      <c r="E132" s="18">
        <v>1</v>
      </c>
      <c r="F132" s="10">
        <v>7.6999999999999999E-2</v>
      </c>
      <c r="G132" s="20" t="s">
        <v>126</v>
      </c>
      <c r="I132" s="3">
        <f t="shared" si="8"/>
        <v>30</v>
      </c>
      <c r="J132" s="3">
        <f t="shared" si="9"/>
        <v>2.31</v>
      </c>
    </row>
    <row r="133" spans="1:10">
      <c r="A133" s="22" t="s">
        <v>156</v>
      </c>
      <c r="B133" s="3">
        <v>2007</v>
      </c>
      <c r="C133" s="3">
        <v>108</v>
      </c>
      <c r="D133" s="3">
        <v>2</v>
      </c>
      <c r="E133" s="18">
        <v>1.1399999999999999</v>
      </c>
      <c r="F133" s="10">
        <v>0.10299999999999999</v>
      </c>
      <c r="G133" s="20" t="s">
        <v>157</v>
      </c>
      <c r="I133" s="3">
        <f t="shared" si="8"/>
        <v>2.2799999999999998</v>
      </c>
      <c r="J133" s="3">
        <f t="shared" si="9"/>
        <v>0.20599999999999999</v>
      </c>
    </row>
    <row r="134" spans="1:10">
      <c r="A134" s="4" t="s">
        <v>59</v>
      </c>
      <c r="B134" s="1"/>
      <c r="C134" s="4" t="s">
        <v>136</v>
      </c>
      <c r="D134" s="4">
        <f>SUM(D112:D133)</f>
        <v>212</v>
      </c>
      <c r="E134" s="11">
        <f>(D112*E112+D113*E113+D114*E114+D115*E115+D116*E116+D117*E117+D118*E118+D119*E119+D120*E120+D121*E121+D122*E122+D123*E123+D124*E124+D125+E125+D126*E126+D127*E127+D128*E128+D129*E129+D130*E130+D131*E131+D132*E132+D133*E133)/D134</f>
        <v>1.062122641509434</v>
      </c>
      <c r="F134" s="14">
        <f>(D112*F112+D116*F116+D117*F117+D118*F118+D119*F119+D120*F120+D121*F121+D122*F122+D123*F123+D124*F124+D125*F125+D126*F126+D127*F127+D128*F128+D129*F129+D130*F130+D131*F131+D132*F132+D133*F133)/(D134-3)</f>
        <v>9.6899521531100472E-2</v>
      </c>
      <c r="G134" s="32" t="s">
        <v>137</v>
      </c>
      <c r="I134" s="28">
        <f>SUM(I112:I133)/D134</f>
        <v>1.0595754716981132</v>
      </c>
      <c r="J134" s="31">
        <f>SUM(J112:J133)/(D134-3)</f>
        <v>9.6899521531100472E-2</v>
      </c>
    </row>
    <row r="135" spans="1:10">
      <c r="A135" s="4"/>
      <c r="B135" s="45" t="s">
        <v>158</v>
      </c>
      <c r="C135" s="46"/>
      <c r="D135" s="7">
        <v>25</v>
      </c>
      <c r="E135" s="15">
        <v>1.04</v>
      </c>
      <c r="F135" s="16"/>
    </row>
    <row r="137" spans="1:10">
      <c r="A137" s="47" t="s">
        <v>159</v>
      </c>
      <c r="B137" s="48"/>
      <c r="C137" s="49"/>
      <c r="D137" s="37" t="s">
        <v>62</v>
      </c>
      <c r="E137" s="37" t="s">
        <v>63</v>
      </c>
      <c r="F137" s="37" t="s">
        <v>64</v>
      </c>
    </row>
    <row r="138" spans="1:10">
      <c r="A138" s="3" t="s">
        <v>160</v>
      </c>
      <c r="B138" s="1">
        <v>1997</v>
      </c>
      <c r="C138" s="1">
        <v>49</v>
      </c>
      <c r="D138" s="1">
        <v>8</v>
      </c>
      <c r="E138" s="9">
        <v>1.1000000000000001</v>
      </c>
      <c r="F138" s="10">
        <v>0.13900000000000001</v>
      </c>
      <c r="I138" s="18">
        <f>D138*E138</f>
        <v>8.8000000000000007</v>
      </c>
      <c r="J138" s="18">
        <f>D138*F138</f>
        <v>1.1120000000000001</v>
      </c>
    </row>
    <row r="139" spans="1:10">
      <c r="A139" s="3" t="s">
        <v>115</v>
      </c>
      <c r="B139" s="1">
        <v>2000</v>
      </c>
      <c r="C139" s="1">
        <v>59</v>
      </c>
      <c r="D139" s="1">
        <v>21</v>
      </c>
      <c r="E139" s="9">
        <v>0.97</v>
      </c>
      <c r="F139" s="10">
        <v>9.6000000000000002E-2</v>
      </c>
      <c r="G139" s="8" t="s">
        <v>161</v>
      </c>
      <c r="I139" s="18">
        <f>D139*E139</f>
        <v>20.37</v>
      </c>
      <c r="J139" s="18">
        <f>D139*F139</f>
        <v>2.016</v>
      </c>
    </row>
    <row r="140" spans="1:10">
      <c r="A140" s="4" t="s">
        <v>59</v>
      </c>
      <c r="B140" s="1"/>
      <c r="C140" s="1"/>
      <c r="D140" s="4">
        <f>SUM(D138:D139)</f>
        <v>29</v>
      </c>
      <c r="E140" s="11">
        <f>(D138*E138+D139*E139)/D140</f>
        <v>1.0058620689655173</v>
      </c>
      <c r="F140" s="14">
        <f>(D138*F138+D139*F139)/D140</f>
        <v>0.10786206896551724</v>
      </c>
      <c r="I140" s="28">
        <f>SUM(I138:I139)/D140</f>
        <v>1.0058620689655173</v>
      </c>
      <c r="J140" s="31">
        <f>SUM(J138:J139)/D140</f>
        <v>0.10786206896551724</v>
      </c>
    </row>
    <row r="141" spans="1:10">
      <c r="I141" s="18"/>
    </row>
    <row r="142" spans="1:10">
      <c r="A142" s="47" t="s">
        <v>162</v>
      </c>
      <c r="B142" s="48"/>
      <c r="C142" s="49"/>
      <c r="D142" s="12" t="s">
        <v>62</v>
      </c>
      <c r="E142" s="12" t="s">
        <v>63</v>
      </c>
      <c r="F142" s="12" t="s">
        <v>64</v>
      </c>
      <c r="I142" s="18"/>
    </row>
    <row r="143" spans="1:10">
      <c r="A143" s="3" t="s">
        <v>163</v>
      </c>
      <c r="B143" s="1">
        <v>1996</v>
      </c>
      <c r="C143" s="1">
        <v>42</v>
      </c>
      <c r="D143" s="1">
        <v>15</v>
      </c>
      <c r="E143" s="9">
        <v>1.07</v>
      </c>
      <c r="F143" s="10">
        <v>0.14000000000000001</v>
      </c>
      <c r="G143" s="8"/>
      <c r="I143" s="18">
        <f>D143*E143</f>
        <v>16.05</v>
      </c>
      <c r="J143" s="18">
        <f>D143*F143</f>
        <v>2.1</v>
      </c>
    </row>
    <row r="144" spans="1:10">
      <c r="A144" s="3" t="s">
        <v>119</v>
      </c>
      <c r="B144" s="1">
        <v>2000</v>
      </c>
      <c r="C144" s="1">
        <v>61</v>
      </c>
      <c r="D144" s="1">
        <v>21</v>
      </c>
      <c r="E144" s="9">
        <v>1.2</v>
      </c>
      <c r="F144" s="10">
        <v>6.8000000000000005E-2</v>
      </c>
      <c r="G144" s="8"/>
      <c r="I144" s="18">
        <f t="shared" ref="I144:I151" si="10">D144*E144</f>
        <v>25.2</v>
      </c>
      <c r="J144" s="18">
        <f t="shared" ref="J144:J151" si="11">D144*F144</f>
        <v>1.4280000000000002</v>
      </c>
    </row>
    <row r="145" spans="1:10">
      <c r="A145" s="3" t="s">
        <v>43</v>
      </c>
      <c r="B145" s="1">
        <v>2003</v>
      </c>
      <c r="C145" s="1">
        <v>69</v>
      </c>
      <c r="D145" s="1">
        <v>6</v>
      </c>
      <c r="E145" s="9">
        <v>0.88</v>
      </c>
      <c r="F145" s="10">
        <v>7.3999999999999996E-2</v>
      </c>
      <c r="G145" s="8" t="s">
        <v>104</v>
      </c>
      <c r="I145" s="18">
        <f t="shared" si="10"/>
        <v>5.28</v>
      </c>
      <c r="J145" s="18">
        <f t="shared" si="11"/>
        <v>0.44399999999999995</v>
      </c>
    </row>
    <row r="146" spans="1:10">
      <c r="A146" s="3" t="s">
        <v>164</v>
      </c>
      <c r="B146" s="1">
        <v>2003</v>
      </c>
      <c r="C146" s="1">
        <v>71</v>
      </c>
      <c r="D146" s="1">
        <v>4</v>
      </c>
      <c r="E146" s="9">
        <v>1.19</v>
      </c>
      <c r="F146" s="10">
        <v>0.44500000000000001</v>
      </c>
      <c r="G146" s="8"/>
      <c r="I146" s="18">
        <f t="shared" si="10"/>
        <v>4.76</v>
      </c>
      <c r="J146" s="18">
        <f t="shared" si="11"/>
        <v>1.78</v>
      </c>
    </row>
    <row r="147" spans="1:10">
      <c r="A147" s="3" t="s">
        <v>43</v>
      </c>
      <c r="B147" s="1">
        <v>2004</v>
      </c>
      <c r="C147" s="1">
        <v>77</v>
      </c>
      <c r="D147" s="1">
        <v>5</v>
      </c>
      <c r="E147" s="9">
        <v>0.97</v>
      </c>
      <c r="F147" s="10">
        <v>5.0999999999999997E-2</v>
      </c>
      <c r="G147" s="8" t="s">
        <v>104</v>
      </c>
      <c r="I147" s="18">
        <f t="shared" si="10"/>
        <v>4.8499999999999996</v>
      </c>
      <c r="J147" s="18">
        <f t="shared" si="11"/>
        <v>0.255</v>
      </c>
    </row>
    <row r="148" spans="1:10">
      <c r="A148" s="23" t="s">
        <v>165</v>
      </c>
      <c r="B148" s="3" t="s">
        <v>166</v>
      </c>
      <c r="C148" s="1" t="s">
        <v>167</v>
      </c>
      <c r="D148" s="3">
        <v>26</v>
      </c>
      <c r="E148" s="18">
        <v>1.1200000000000001</v>
      </c>
      <c r="F148" s="10">
        <v>8.2000000000000003E-2</v>
      </c>
      <c r="G148" s="20" t="s">
        <v>126</v>
      </c>
      <c r="I148" s="18">
        <f t="shared" si="10"/>
        <v>29.120000000000005</v>
      </c>
      <c r="J148" s="18">
        <f t="shared" si="11"/>
        <v>2.1320000000000001</v>
      </c>
    </row>
    <row r="149" spans="1:10">
      <c r="A149" s="23" t="s">
        <v>128</v>
      </c>
      <c r="B149" s="3">
        <v>2006</v>
      </c>
      <c r="C149" s="3">
        <v>87</v>
      </c>
      <c r="D149" s="3">
        <v>5</v>
      </c>
      <c r="E149" s="18">
        <v>1.1599999999999999</v>
      </c>
      <c r="F149" s="10">
        <v>4.9000000000000002E-2</v>
      </c>
      <c r="G149" s="20" t="s">
        <v>126</v>
      </c>
      <c r="I149" s="18">
        <f t="shared" si="10"/>
        <v>5.8</v>
      </c>
      <c r="J149" s="18">
        <f t="shared" si="11"/>
        <v>0.245</v>
      </c>
    </row>
    <row r="150" spans="1:10">
      <c r="A150" s="23" t="s">
        <v>131</v>
      </c>
      <c r="B150" s="3">
        <v>2004</v>
      </c>
      <c r="C150" s="3">
        <v>96</v>
      </c>
      <c r="D150" s="3">
        <v>12</v>
      </c>
      <c r="E150" s="18">
        <v>1.05</v>
      </c>
      <c r="F150" s="10">
        <v>0.08</v>
      </c>
      <c r="G150" s="20" t="s">
        <v>126</v>
      </c>
      <c r="I150" s="18">
        <f t="shared" si="10"/>
        <v>12.600000000000001</v>
      </c>
      <c r="J150" s="18">
        <f t="shared" si="11"/>
        <v>0.96</v>
      </c>
    </row>
    <row r="151" spans="1:10">
      <c r="A151" s="23" t="s">
        <v>156</v>
      </c>
      <c r="B151" s="3">
        <v>2007</v>
      </c>
      <c r="C151" s="3">
        <v>108</v>
      </c>
      <c r="D151" s="3">
        <v>2</v>
      </c>
      <c r="E151" s="18">
        <v>1.08</v>
      </c>
      <c r="F151" s="10">
        <v>0</v>
      </c>
      <c r="G151" s="20" t="s">
        <v>168</v>
      </c>
      <c r="I151" s="18">
        <f t="shared" si="10"/>
        <v>2.16</v>
      </c>
      <c r="J151" s="18">
        <f t="shared" si="11"/>
        <v>0</v>
      </c>
    </row>
    <row r="152" spans="1:10">
      <c r="A152" s="4" t="s">
        <v>59</v>
      </c>
      <c r="B152" s="1"/>
      <c r="C152" s="1"/>
      <c r="D152" s="4">
        <f>SUM(D143:D151)</f>
        <v>96</v>
      </c>
      <c r="E152" s="11">
        <f>(D143*E143+D144*E144+D145*E145+D146*E146+D147*E147+D148*E148+D149*E149+D150*E150+D151*E151)/D152</f>
        <v>1.1022916666666667</v>
      </c>
      <c r="F152" s="14">
        <f>(D143*F143+D144*F144+D145*F145+D146*F146+D147*F147+D148*F148+D149*F149+D150*F150+D151*F151)/D152</f>
        <v>9.7333333333333341E-2</v>
      </c>
      <c r="G152" s="33"/>
      <c r="I152" s="28">
        <f>SUM(I143:I151)/D152</f>
        <v>1.1022916666666667</v>
      </c>
      <c r="J152" s="31">
        <f>SUM(J143:J151)/D152</f>
        <v>9.7333333333333341E-2</v>
      </c>
    </row>
    <row r="153" spans="1:10">
      <c r="I153" s="18"/>
    </row>
    <row r="154" spans="1:10">
      <c r="A154" s="47" t="s">
        <v>169</v>
      </c>
      <c r="B154" s="48"/>
      <c r="C154" s="49"/>
      <c r="D154" s="12" t="s">
        <v>62</v>
      </c>
      <c r="E154" s="12" t="s">
        <v>63</v>
      </c>
      <c r="F154" s="12" t="s">
        <v>64</v>
      </c>
      <c r="I154" s="18"/>
    </row>
    <row r="155" spans="1:10">
      <c r="A155" s="3" t="s">
        <v>170</v>
      </c>
      <c r="B155" s="1">
        <v>2003</v>
      </c>
      <c r="C155" s="1">
        <v>72</v>
      </c>
      <c r="D155" s="1">
        <v>14</v>
      </c>
      <c r="E155" s="9">
        <v>1.1200000000000001</v>
      </c>
      <c r="F155" s="10">
        <v>6.6000000000000003E-2</v>
      </c>
      <c r="I155" s="18">
        <f>D155*E155</f>
        <v>15.680000000000001</v>
      </c>
      <c r="J155" s="18">
        <f>D155*F155</f>
        <v>0.92400000000000004</v>
      </c>
    </row>
    <row r="156" spans="1:10">
      <c r="A156" s="3" t="s">
        <v>171</v>
      </c>
      <c r="B156" s="1">
        <v>2003</v>
      </c>
      <c r="C156" s="1">
        <v>73</v>
      </c>
      <c r="D156" s="1">
        <v>12</v>
      </c>
      <c r="E156" s="9">
        <v>1.21</v>
      </c>
      <c r="F156" s="10">
        <v>0.115</v>
      </c>
      <c r="I156" s="18">
        <f>D156*E156</f>
        <v>14.52</v>
      </c>
      <c r="J156" s="18">
        <f>D156*F156</f>
        <v>1.3800000000000001</v>
      </c>
    </row>
    <row r="157" spans="1:10">
      <c r="A157" s="21" t="s">
        <v>172</v>
      </c>
      <c r="B157" s="24">
        <v>2006</v>
      </c>
      <c r="C157" s="25">
        <v>100</v>
      </c>
      <c r="D157" s="24">
        <v>31</v>
      </c>
      <c r="E157" s="26">
        <v>1.23</v>
      </c>
      <c r="F157" s="16">
        <v>8.7999999999999995E-2</v>
      </c>
      <c r="G157" s="8" t="s">
        <v>173</v>
      </c>
      <c r="I157" s="18">
        <f>D157*E157</f>
        <v>38.130000000000003</v>
      </c>
      <c r="J157" s="18">
        <f>D157*F157</f>
        <v>2.7279999999999998</v>
      </c>
    </row>
    <row r="158" spans="1:10">
      <c r="A158" s="21" t="s">
        <v>174</v>
      </c>
      <c r="B158" s="24">
        <v>2006</v>
      </c>
      <c r="C158" s="25">
        <v>105</v>
      </c>
      <c r="D158" s="24">
        <v>19</v>
      </c>
      <c r="E158" s="26">
        <v>1.28</v>
      </c>
      <c r="F158" s="16">
        <v>0.11600000000000001</v>
      </c>
      <c r="G158" s="8" t="s">
        <v>173</v>
      </c>
      <c r="I158" s="18"/>
      <c r="J158" s="18"/>
    </row>
    <row r="159" spans="1:10">
      <c r="A159" s="4" t="s">
        <v>59</v>
      </c>
      <c r="B159" s="1"/>
      <c r="C159" s="1"/>
      <c r="D159" s="4">
        <f>SUM(D155:D158)</f>
        <v>76</v>
      </c>
      <c r="E159" s="11">
        <f>(D155*E155+D156*E156+D157*E157+D158*E158)/D159</f>
        <v>1.2190789473684212</v>
      </c>
      <c r="F159" s="14">
        <f>(D155*F155+D156*F156+D157*F157+D158*F158)/D159</f>
        <v>9.5210526315789482E-2</v>
      </c>
      <c r="I159" s="28">
        <f>SUM(I155:I157)/D159</f>
        <v>0.8990789473684212</v>
      </c>
      <c r="J159" s="31">
        <f>SUM(J155:J157)/D159</f>
        <v>6.621052631578947E-2</v>
      </c>
    </row>
    <row r="160" spans="1:10">
      <c r="I160" s="18"/>
    </row>
    <row r="161" spans="1:10">
      <c r="A161" s="47" t="s">
        <v>175</v>
      </c>
      <c r="B161" s="48"/>
      <c r="C161" s="49"/>
      <c r="D161" s="12" t="s">
        <v>62</v>
      </c>
      <c r="E161" s="12" t="s">
        <v>63</v>
      </c>
      <c r="F161" s="12" t="s">
        <v>64</v>
      </c>
      <c r="I161" s="18"/>
    </row>
    <row r="162" spans="1:10">
      <c r="A162" s="3" t="s">
        <v>176</v>
      </c>
      <c r="B162" s="1">
        <v>1996</v>
      </c>
      <c r="C162" s="1">
        <v>43</v>
      </c>
      <c r="D162" s="1">
        <v>23</v>
      </c>
      <c r="E162" s="4">
        <v>1.1499999999999999</v>
      </c>
      <c r="F162" s="1">
        <v>0.123</v>
      </c>
      <c r="G162" s="8" t="s">
        <v>177</v>
      </c>
      <c r="I162" s="18"/>
    </row>
    <row r="163" spans="1:10">
      <c r="I163" s="18"/>
    </row>
    <row r="164" spans="1:10">
      <c r="A164" s="47" t="s">
        <v>178</v>
      </c>
      <c r="B164" s="48"/>
      <c r="C164" s="48"/>
      <c r="D164" s="49"/>
      <c r="E164" s="12" t="s">
        <v>63</v>
      </c>
      <c r="F164" s="12" t="s">
        <v>64</v>
      </c>
      <c r="I164" s="18"/>
    </row>
    <row r="165" spans="1:10">
      <c r="A165" s="3" t="s">
        <v>43</v>
      </c>
      <c r="B165" s="1">
        <v>2003</v>
      </c>
      <c r="C165" s="1">
        <v>70</v>
      </c>
      <c r="D165" s="1">
        <v>19</v>
      </c>
      <c r="E165" s="4">
        <v>1.03</v>
      </c>
      <c r="F165" s="1">
        <v>9.9000000000000005E-2</v>
      </c>
      <c r="G165" s="8" t="s">
        <v>177</v>
      </c>
      <c r="I165" s="18"/>
    </row>
    <row r="166" spans="1:10">
      <c r="I166" s="18"/>
    </row>
    <row r="167" spans="1:10">
      <c r="A167" s="47" t="s">
        <v>179</v>
      </c>
      <c r="B167" s="48"/>
      <c r="C167" s="48"/>
      <c r="D167" s="48"/>
      <c r="E167" s="49"/>
      <c r="G167" s="8" t="s">
        <v>180</v>
      </c>
      <c r="I167" s="18"/>
    </row>
    <row r="168" spans="1:10">
      <c r="A168" s="3" t="s">
        <v>181</v>
      </c>
      <c r="B168" s="1">
        <v>2003</v>
      </c>
      <c r="C168" s="1">
        <v>68</v>
      </c>
      <c r="D168" s="1">
        <v>4</v>
      </c>
      <c r="E168" s="1">
        <v>1.04</v>
      </c>
      <c r="F168" s="10">
        <v>0.05</v>
      </c>
      <c r="G168" s="8" t="s">
        <v>182</v>
      </c>
      <c r="I168" s="18">
        <f>D168*E168</f>
        <v>4.16</v>
      </c>
      <c r="J168" s="18">
        <f>D168*F168</f>
        <v>0.2</v>
      </c>
    </row>
    <row r="169" spans="1:10">
      <c r="A169" s="3" t="s">
        <v>150</v>
      </c>
      <c r="B169" s="1">
        <v>2004</v>
      </c>
      <c r="C169" s="1">
        <v>76</v>
      </c>
      <c r="D169" s="1">
        <v>4</v>
      </c>
      <c r="E169" s="1">
        <v>1.45</v>
      </c>
      <c r="F169" s="10">
        <v>5.1999999999999998E-2</v>
      </c>
      <c r="G169" s="8" t="s">
        <v>183</v>
      </c>
      <c r="I169" s="18">
        <f>D169*E169</f>
        <v>5.8</v>
      </c>
      <c r="J169" s="18">
        <f>D169*F169</f>
        <v>0.20799999999999999</v>
      </c>
    </row>
    <row r="170" spans="1:10">
      <c r="A170" s="4" t="s">
        <v>59</v>
      </c>
      <c r="D170" s="17">
        <v>8</v>
      </c>
      <c r="E170" s="28">
        <f>(D168*E168+D169*E169)/D170</f>
        <v>1.2450000000000001</v>
      </c>
      <c r="F170" s="4">
        <f>(D168*F168+D169*F169)/D170</f>
        <v>5.1000000000000004E-2</v>
      </c>
      <c r="I170" s="28">
        <f>SUM(I168:I169)/D170</f>
        <v>1.2450000000000001</v>
      </c>
      <c r="J170" s="31">
        <f>SUM(J168:J169)/D170</f>
        <v>5.1000000000000004E-2</v>
      </c>
    </row>
    <row r="171" spans="1:10">
      <c r="A171" s="4"/>
      <c r="D171" s="17"/>
      <c r="E171" s="28"/>
      <c r="F171" s="4"/>
      <c r="I171" s="18"/>
    </row>
    <row r="172" spans="1:10">
      <c r="A172" s="57" t="s">
        <v>184</v>
      </c>
      <c r="B172" s="58"/>
      <c r="C172" s="58"/>
      <c r="D172" s="59"/>
      <c r="E172" s="28"/>
      <c r="F172" s="14"/>
      <c r="G172" s="8"/>
      <c r="I172" s="18"/>
    </row>
    <row r="173" spans="1:10">
      <c r="A173" s="21" t="s">
        <v>185</v>
      </c>
      <c r="B173" s="29">
        <v>2006</v>
      </c>
      <c r="C173" s="29">
        <v>105</v>
      </c>
      <c r="D173" s="30">
        <v>9</v>
      </c>
      <c r="E173" s="15">
        <v>1.08</v>
      </c>
      <c r="F173" s="16">
        <v>0.104</v>
      </c>
      <c r="G173" s="8"/>
      <c r="I173" s="18">
        <f>D173*E173</f>
        <v>9.7200000000000006</v>
      </c>
      <c r="J173" s="18">
        <f>D173*F173</f>
        <v>0.93599999999999994</v>
      </c>
    </row>
    <row r="174" spans="1:10">
      <c r="A174" s="22" t="s">
        <v>186</v>
      </c>
      <c r="B174" s="24">
        <v>2006</v>
      </c>
      <c r="C174" s="24">
        <v>105</v>
      </c>
      <c r="D174" s="24">
        <v>9</v>
      </c>
      <c r="E174" s="26">
        <v>1.1599999999999999</v>
      </c>
      <c r="F174" s="16">
        <v>8.7999999999999995E-2</v>
      </c>
      <c r="G174" s="8"/>
      <c r="I174" s="18">
        <f>D174*E174</f>
        <v>10.44</v>
      </c>
      <c r="J174" s="18">
        <f>D174*F174</f>
        <v>0.79199999999999993</v>
      </c>
    </row>
    <row r="175" spans="1:10">
      <c r="A175" s="22" t="s">
        <v>187</v>
      </c>
      <c r="B175" s="24">
        <v>2006</v>
      </c>
      <c r="C175" s="24">
        <v>105</v>
      </c>
      <c r="D175" s="24">
        <v>6</v>
      </c>
      <c r="E175" s="26">
        <v>1.26</v>
      </c>
      <c r="F175" s="16">
        <v>7.0999999999999994E-2</v>
      </c>
      <c r="G175" s="8"/>
      <c r="I175" s="18">
        <f>D175*E175</f>
        <v>7.5600000000000005</v>
      </c>
      <c r="J175" s="18">
        <f>D175*F175</f>
        <v>0.42599999999999993</v>
      </c>
    </row>
    <row r="176" spans="1:10">
      <c r="A176" s="27" t="s">
        <v>188</v>
      </c>
      <c r="B176" s="24"/>
      <c r="C176" s="24"/>
      <c r="D176" s="17">
        <f>SUM(D173:D175)</f>
        <v>24</v>
      </c>
      <c r="E176" s="28">
        <v>1.1599999999999999</v>
      </c>
      <c r="F176" s="14">
        <f>J176</f>
        <v>8.9749999999999996E-2</v>
      </c>
      <c r="G176" s="8"/>
      <c r="I176" s="28">
        <f>SUM(I173:I175)/D176</f>
        <v>1.155</v>
      </c>
      <c r="J176" s="31">
        <f>SUM(J173:J175)/D176</f>
        <v>8.9749999999999996E-2</v>
      </c>
    </row>
    <row r="177" spans="1:10">
      <c r="I177" s="18"/>
    </row>
    <row r="178" spans="1:10">
      <c r="A178" s="50" t="s">
        <v>189</v>
      </c>
      <c r="B178" s="51"/>
      <c r="C178" s="52"/>
      <c r="D178" s="4">
        <f>D36+D63+D82+D108+D134+D140+D152+D159+D162+D165+D170+D176</f>
        <v>1808</v>
      </c>
      <c r="E178" s="11">
        <f>(D36*E36+D63*E63+D82*E82+D108*E108+D134*E134+D140*E140+D152*E152+D159*E159+D162*E162+D165*E165+D170*E170+D176*E176)/D178</f>
        <v>1.1130033185840711</v>
      </c>
      <c r="F178" s="14">
        <f>(D36*F36+D63*F63+D82*F82+D108*F108+D134*F134+D140*F140+D152*F152+D159*F159+D162*F162+D165*F165+D170*F170+D176*F176)/D178</f>
        <v>0.10838672110210408</v>
      </c>
      <c r="I178" s="18"/>
    </row>
    <row r="179" spans="1:10">
      <c r="A179" s="40" t="s">
        <v>190</v>
      </c>
      <c r="B179" s="41"/>
      <c r="C179" s="42" t="s">
        <v>191</v>
      </c>
      <c r="D179" s="4">
        <f>SUM(D36,D63,D82,D108,D134,D140,D152)</f>
        <v>1658</v>
      </c>
      <c r="E179" s="11">
        <f>(D36*E36+D63*E63+D82*E82+D108*E108+D134*E134+D140*E140+D152*E152)/D179</f>
        <v>1.107261761158022</v>
      </c>
      <c r="F179" s="14">
        <f>(D36*F36+D63*F63+D82*F82+D108*F108+D134*F134+D140*F140+D152*F152)/D179</f>
        <v>0.10944221456731255</v>
      </c>
      <c r="I179" s="18"/>
    </row>
    <row r="180" spans="1:10">
      <c r="I180" s="18"/>
    </row>
    <row r="181" spans="1:10">
      <c r="B181" s="45" t="s">
        <v>192</v>
      </c>
      <c r="C181" s="46"/>
      <c r="D181" s="3">
        <f>SUM(D36,D63,D82,D159,D162)</f>
        <v>1090</v>
      </c>
      <c r="E181" s="18">
        <f>(E36*D36+E63*D63+E82*D82+E159*D159+E162*D162)/D181</f>
        <v>1.1333211009174315</v>
      </c>
      <c r="F181" s="10">
        <f>(F36*D36+F63*D63+F159*D159+F82*D82+F162*D162)/D181</f>
        <v>0.11596559008074393</v>
      </c>
      <c r="I181" s="18"/>
    </row>
    <row r="182" spans="1:10">
      <c r="B182" s="45" t="s">
        <v>193</v>
      </c>
      <c r="C182" s="46"/>
      <c r="D182" s="3">
        <f>SUM(D108,D134,D140,D152,D165,D170,D176)</f>
        <v>718</v>
      </c>
      <c r="E182" s="18">
        <f>(E108*D108+E134*D134+E140*D140+E152*D152+E165*D165+E170*D170+D176*E176)/D182</f>
        <v>1.0821587743732595</v>
      </c>
      <c r="F182" s="10">
        <f>(F108*D108+F134*D134+F140*D140+F165*D165+F152*D152+F170*D170+D176*F176)/D182</f>
        <v>9.6881195772414067E-2</v>
      </c>
      <c r="I182" s="18"/>
    </row>
    <row r="183" spans="1:10">
      <c r="I183" s="18"/>
    </row>
    <row r="184" spans="1:10">
      <c r="A184" s="60" t="s">
        <v>194</v>
      </c>
      <c r="B184" s="60"/>
      <c r="C184" s="60"/>
      <c r="D184" s="60"/>
      <c r="E184" s="60"/>
      <c r="I184" s="18"/>
    </row>
    <row r="185" spans="1:10">
      <c r="A185" s="60" t="s">
        <v>195</v>
      </c>
      <c r="B185" s="60"/>
      <c r="C185" s="60"/>
      <c r="D185" s="60"/>
      <c r="E185" s="60"/>
      <c r="I185" s="18"/>
    </row>
    <row r="186" spans="1:10">
      <c r="A186" s="66" t="s">
        <v>196</v>
      </c>
      <c r="B186" s="71"/>
      <c r="C186" s="71"/>
      <c r="D186" s="71"/>
      <c r="E186" s="67"/>
      <c r="G186" s="2" t="s">
        <v>2</v>
      </c>
      <c r="I186" s="18"/>
    </row>
    <row r="187" spans="1:10">
      <c r="E187" s="43" t="s">
        <v>197</v>
      </c>
      <c r="F187" s="44"/>
      <c r="G187" s="2" t="s">
        <v>4</v>
      </c>
      <c r="I187" s="18"/>
    </row>
    <row r="188" spans="1:10">
      <c r="A188" s="37"/>
      <c r="B188" s="4"/>
      <c r="C188" s="37" t="s">
        <v>5</v>
      </c>
      <c r="D188" s="37" t="s">
        <v>6</v>
      </c>
      <c r="E188" s="37" t="s">
        <v>7</v>
      </c>
      <c r="F188" s="4" t="s">
        <v>8</v>
      </c>
      <c r="G188" s="5" t="s">
        <v>9</v>
      </c>
      <c r="I188" s="18"/>
    </row>
    <row r="189" spans="1:10">
      <c r="A189" s="37" t="s">
        <v>11</v>
      </c>
      <c r="B189" s="37" t="s">
        <v>12</v>
      </c>
      <c r="C189" s="37" t="s">
        <v>13</v>
      </c>
      <c r="D189" s="37" t="s">
        <v>14</v>
      </c>
      <c r="E189" s="37" t="s">
        <v>15</v>
      </c>
      <c r="F189" s="4" t="s">
        <v>15</v>
      </c>
      <c r="G189" s="2" t="s">
        <v>16</v>
      </c>
      <c r="I189" s="18"/>
    </row>
    <row r="190" spans="1:10">
      <c r="A190" s="47" t="s">
        <v>198</v>
      </c>
      <c r="B190" s="48"/>
      <c r="C190" s="49"/>
      <c r="I190" s="18"/>
    </row>
    <row r="191" spans="1:10">
      <c r="A191" s="3" t="s">
        <v>94</v>
      </c>
      <c r="B191" s="1">
        <v>1969</v>
      </c>
      <c r="C191" s="1">
        <v>12</v>
      </c>
      <c r="D191" s="1">
        <v>17</v>
      </c>
      <c r="E191" s="1">
        <v>1.19</v>
      </c>
      <c r="F191" s="10">
        <v>0.23400000000000001</v>
      </c>
      <c r="G191" s="8" t="s">
        <v>95</v>
      </c>
      <c r="I191" s="18">
        <f>D191*E191</f>
        <v>20.23</v>
      </c>
      <c r="J191" s="18">
        <f>D191*F191</f>
        <v>3.9780000000000002</v>
      </c>
    </row>
    <row r="192" spans="1:10">
      <c r="A192" s="3" t="s">
        <v>96</v>
      </c>
      <c r="B192" s="1">
        <v>1992</v>
      </c>
      <c r="C192" s="1">
        <v>35</v>
      </c>
      <c r="D192" s="1">
        <v>18</v>
      </c>
      <c r="E192" s="1">
        <v>1.02</v>
      </c>
      <c r="F192" s="10">
        <v>0.112</v>
      </c>
      <c r="G192" s="8" t="s">
        <v>97</v>
      </c>
      <c r="I192" s="18">
        <f t="shared" ref="I192:I204" si="12">D192*E192</f>
        <v>18.36</v>
      </c>
      <c r="J192" s="18">
        <f t="shared" ref="J192:J204" si="13">D192*F192</f>
        <v>2.016</v>
      </c>
    </row>
    <row r="193" spans="1:10">
      <c r="A193" s="3" t="s">
        <v>98</v>
      </c>
      <c r="B193" s="1">
        <v>1994</v>
      </c>
      <c r="C193" s="1" t="s">
        <v>33</v>
      </c>
      <c r="D193" s="1">
        <v>15</v>
      </c>
      <c r="E193" s="1">
        <v>1.1200000000000001</v>
      </c>
      <c r="F193" s="10">
        <v>5.2999999999999999E-2</v>
      </c>
      <c r="I193" s="18">
        <f t="shared" si="12"/>
        <v>16.8</v>
      </c>
      <c r="J193" s="18">
        <f t="shared" si="13"/>
        <v>0.79499999999999993</v>
      </c>
    </row>
    <row r="194" spans="1:10">
      <c r="A194" s="3" t="s">
        <v>35</v>
      </c>
      <c r="B194" s="1">
        <v>1995</v>
      </c>
      <c r="C194" s="1">
        <v>40</v>
      </c>
      <c r="D194" s="1">
        <v>18</v>
      </c>
      <c r="E194" s="1">
        <v>1.08</v>
      </c>
      <c r="F194" s="10">
        <v>0.104</v>
      </c>
      <c r="I194" s="18">
        <f t="shared" si="12"/>
        <v>19.440000000000001</v>
      </c>
      <c r="J194" s="18">
        <f t="shared" si="13"/>
        <v>1.8719999999999999</v>
      </c>
    </row>
    <row r="195" spans="1:10">
      <c r="A195" s="3" t="s">
        <v>99</v>
      </c>
      <c r="B195" s="1">
        <v>2000</v>
      </c>
      <c r="C195" s="1">
        <v>58</v>
      </c>
      <c r="D195" s="1">
        <v>2</v>
      </c>
      <c r="E195" s="1">
        <v>1.03</v>
      </c>
      <c r="F195" s="10"/>
      <c r="I195" s="18">
        <f t="shared" si="12"/>
        <v>2.06</v>
      </c>
      <c r="J195" s="18">
        <f t="shared" si="13"/>
        <v>0</v>
      </c>
    </row>
    <row r="196" spans="1:10">
      <c r="A196" s="3" t="s">
        <v>100</v>
      </c>
      <c r="B196" s="1">
        <v>2003</v>
      </c>
      <c r="C196" s="1">
        <v>67</v>
      </c>
      <c r="D196" s="1">
        <v>14</v>
      </c>
      <c r="E196" s="1">
        <v>1.82</v>
      </c>
      <c r="F196" s="10">
        <v>0.183</v>
      </c>
      <c r="G196" s="8" t="s">
        <v>199</v>
      </c>
      <c r="I196" s="18">
        <f t="shared" si="12"/>
        <v>25.48</v>
      </c>
      <c r="J196" s="18">
        <f t="shared" si="13"/>
        <v>2.5619999999999998</v>
      </c>
    </row>
    <row r="197" spans="1:10">
      <c r="A197" s="3" t="s">
        <v>102</v>
      </c>
      <c r="B197" s="1">
        <v>2003</v>
      </c>
      <c r="C197" s="1">
        <v>66</v>
      </c>
      <c r="D197" s="1">
        <v>14</v>
      </c>
      <c r="E197" s="1">
        <v>0.89</v>
      </c>
      <c r="F197" s="10">
        <v>6.8000000000000005E-2</v>
      </c>
      <c r="G197" s="8" t="s">
        <v>103</v>
      </c>
      <c r="I197" s="18">
        <f t="shared" si="12"/>
        <v>12.46</v>
      </c>
      <c r="J197" s="18">
        <f t="shared" si="13"/>
        <v>0.95200000000000007</v>
      </c>
    </row>
    <row r="198" spans="1:10">
      <c r="A198" s="3" t="s">
        <v>43</v>
      </c>
      <c r="B198" s="1">
        <v>2004</v>
      </c>
      <c r="C198" s="1">
        <v>77</v>
      </c>
      <c r="D198" s="1">
        <v>5</v>
      </c>
      <c r="E198" s="1">
        <v>1.06</v>
      </c>
      <c r="F198" s="10">
        <v>5.8999999999999997E-2</v>
      </c>
      <c r="G198" s="8" t="s">
        <v>104</v>
      </c>
      <c r="I198" s="18">
        <f t="shared" si="12"/>
        <v>5.3000000000000007</v>
      </c>
      <c r="J198" s="18">
        <f t="shared" si="13"/>
        <v>0.29499999999999998</v>
      </c>
    </row>
    <row r="199" spans="1:10">
      <c r="A199" s="3" t="s">
        <v>22</v>
      </c>
      <c r="B199" s="1">
        <v>1982</v>
      </c>
      <c r="C199" s="1">
        <v>18</v>
      </c>
      <c r="D199" s="1">
        <v>8</v>
      </c>
      <c r="E199" s="9">
        <v>1.1100000000000001</v>
      </c>
      <c r="F199" s="10">
        <v>0.1</v>
      </c>
      <c r="G199" s="8" t="s">
        <v>48</v>
      </c>
      <c r="I199" s="18">
        <f t="shared" si="12"/>
        <v>8.8800000000000008</v>
      </c>
      <c r="J199" s="18">
        <f t="shared" si="13"/>
        <v>0.8</v>
      </c>
    </row>
    <row r="200" spans="1:10">
      <c r="A200" s="3" t="s">
        <v>105</v>
      </c>
      <c r="B200" s="1">
        <v>1983</v>
      </c>
      <c r="C200" s="1">
        <v>82</v>
      </c>
      <c r="D200" s="1">
        <v>27</v>
      </c>
      <c r="E200" s="1">
        <v>1.07</v>
      </c>
      <c r="F200" s="10">
        <v>0.105</v>
      </c>
      <c r="G200" s="8" t="s">
        <v>48</v>
      </c>
      <c r="I200" s="18">
        <f t="shared" si="12"/>
        <v>28.89</v>
      </c>
      <c r="J200" s="18">
        <f t="shared" si="13"/>
        <v>2.835</v>
      </c>
    </row>
    <row r="201" spans="1:10">
      <c r="A201" s="3" t="s">
        <v>39</v>
      </c>
      <c r="B201" s="1">
        <v>1994</v>
      </c>
      <c r="C201" s="1">
        <v>83</v>
      </c>
      <c r="D201" s="1">
        <v>35</v>
      </c>
      <c r="E201" s="1">
        <v>1.1399999999999999</v>
      </c>
      <c r="F201" s="10">
        <v>0.104</v>
      </c>
      <c r="G201" s="8" t="s">
        <v>48</v>
      </c>
      <c r="I201" s="18">
        <f t="shared" si="12"/>
        <v>39.9</v>
      </c>
      <c r="J201" s="18">
        <f t="shared" si="13"/>
        <v>3.6399999999999997</v>
      </c>
    </row>
    <row r="202" spans="1:10">
      <c r="A202" s="3" t="s">
        <v>39</v>
      </c>
      <c r="B202" s="1">
        <v>1983</v>
      </c>
      <c r="C202" s="1">
        <v>84</v>
      </c>
      <c r="D202" s="1">
        <v>31</v>
      </c>
      <c r="E202" s="1">
        <v>1.28</v>
      </c>
      <c r="F202" s="10">
        <v>0.14899999999999999</v>
      </c>
      <c r="G202" s="8" t="s">
        <v>106</v>
      </c>
      <c r="I202" s="18">
        <f t="shared" si="12"/>
        <v>39.68</v>
      </c>
      <c r="J202" s="18">
        <f t="shared" si="13"/>
        <v>4.6189999999999998</v>
      </c>
    </row>
    <row r="203" spans="1:10">
      <c r="A203" s="3" t="s">
        <v>75</v>
      </c>
      <c r="B203" s="1">
        <v>1985</v>
      </c>
      <c r="C203" s="1">
        <v>20</v>
      </c>
      <c r="D203" s="1">
        <v>41</v>
      </c>
      <c r="E203" s="1">
        <v>1.1299999999999999</v>
      </c>
      <c r="F203" s="10">
        <v>0.113</v>
      </c>
      <c r="G203" s="8" t="s">
        <v>48</v>
      </c>
      <c r="I203" s="18">
        <f t="shared" si="12"/>
        <v>46.33</v>
      </c>
      <c r="J203" s="18">
        <f t="shared" si="13"/>
        <v>4.633</v>
      </c>
    </row>
    <row r="204" spans="1:10">
      <c r="A204" s="3" t="s">
        <v>88</v>
      </c>
      <c r="B204" s="1">
        <v>1993</v>
      </c>
      <c r="C204" s="1">
        <v>81</v>
      </c>
      <c r="D204" s="1">
        <v>9</v>
      </c>
      <c r="E204" s="1">
        <v>1.04</v>
      </c>
      <c r="F204" s="10">
        <v>0.126</v>
      </c>
      <c r="G204" s="8" t="s">
        <v>48</v>
      </c>
      <c r="I204" s="18">
        <f t="shared" si="12"/>
        <v>9.36</v>
      </c>
      <c r="J204" s="18">
        <f t="shared" si="13"/>
        <v>1.1339999999999999</v>
      </c>
    </row>
    <row r="205" spans="1:10">
      <c r="A205" s="4" t="s">
        <v>59</v>
      </c>
      <c r="B205" s="1"/>
      <c r="C205" s="1"/>
      <c r="D205" s="4">
        <f>SUM(D191:D204)</f>
        <v>254</v>
      </c>
      <c r="E205" s="11">
        <f>(D191*E191+D192*E192+D193*E193+D194*E194+D195*E195+D196*E196+D197*E197+D198*E198+D199*E199+D200*E200+D201*E201+D202*E202+D203*E203+D204*E204)/D205</f>
        <v>1.1542125984251972</v>
      </c>
      <c r="F205" s="14">
        <f>(D191*F191+D192*F192+D193*F193+D194*F194+D195*F195+D196*F196+D197*F197+D198*F198+D199*F199+D200*F200+D201*F201+D202*F202+D203*F203+D204*F204)/D205</f>
        <v>0.11862598425196851</v>
      </c>
      <c r="I205" s="28">
        <f>SUM(I191:I204)/D205</f>
        <v>1.1542125984251972</v>
      </c>
      <c r="J205" s="31">
        <f>SUM(J191:J204)/D205</f>
        <v>0.11862598425196851</v>
      </c>
    </row>
    <row r="206" spans="1:10">
      <c r="A206" s="53" t="s">
        <v>107</v>
      </c>
      <c r="B206" s="54"/>
      <c r="C206" s="54"/>
      <c r="D206" s="55"/>
      <c r="E206" s="15">
        <f>(D191*E191+D192*E192+D193*E193+D194*E194+D195*E195+D198*E198+D199*E199+D200*E200+D201*E201+D202*E202+D203*E203+D204*E204)/226</f>
        <v>1.1293362831858409</v>
      </c>
      <c r="F206" s="16">
        <f>(D191*F191+D192*F192+D193*F193+D194*F194+D195*F195+D198*F198+D199*F199+D200*F200+D201*F201+D202*F202+D203*F203+D204*F204)/226</f>
        <v>0.11777433628318584</v>
      </c>
      <c r="I206" s="18"/>
    </row>
    <row r="207" spans="1:10">
      <c r="A207"/>
      <c r="B207"/>
      <c r="C207"/>
      <c r="D207"/>
      <c r="E207"/>
      <c r="F207"/>
      <c r="G207"/>
      <c r="I207" s="18"/>
    </row>
    <row r="208" spans="1:10">
      <c r="A208" s="47" t="s">
        <v>162</v>
      </c>
      <c r="B208" s="48"/>
      <c r="C208" s="49"/>
      <c r="D208" s="12" t="s">
        <v>62</v>
      </c>
      <c r="E208" s="12" t="s">
        <v>63</v>
      </c>
      <c r="F208" s="12" t="s">
        <v>64</v>
      </c>
      <c r="I208" s="18"/>
    </row>
    <row r="209" spans="1:10">
      <c r="A209" s="3" t="s">
        <v>163</v>
      </c>
      <c r="B209" s="1">
        <v>1996</v>
      </c>
      <c r="C209" s="1">
        <v>42</v>
      </c>
      <c r="D209" s="1">
        <v>15</v>
      </c>
      <c r="E209" s="9">
        <v>1.35</v>
      </c>
      <c r="F209" s="10">
        <v>0.27400000000000002</v>
      </c>
      <c r="G209" s="8"/>
      <c r="I209" s="18">
        <f>D209*E209</f>
        <v>20.25</v>
      </c>
      <c r="J209" s="18">
        <f>D209*F209</f>
        <v>4.1100000000000003</v>
      </c>
    </row>
    <row r="210" spans="1:10">
      <c r="A210" s="3" t="s">
        <v>119</v>
      </c>
      <c r="B210" s="1">
        <v>2000</v>
      </c>
      <c r="C210" s="1">
        <v>61</v>
      </c>
      <c r="D210" s="1">
        <v>21</v>
      </c>
      <c r="E210" s="9">
        <v>1.19</v>
      </c>
      <c r="F210" s="10">
        <v>6.8000000000000005E-2</v>
      </c>
      <c r="G210" s="8"/>
      <c r="I210" s="18">
        <f t="shared" ref="I210:I217" si="14">D210*E210</f>
        <v>24.99</v>
      </c>
      <c r="J210" s="18">
        <f t="shared" ref="J210:J217" si="15">D210*F210</f>
        <v>1.4280000000000002</v>
      </c>
    </row>
    <row r="211" spans="1:10">
      <c r="A211" s="3" t="s">
        <v>43</v>
      </c>
      <c r="B211" s="1">
        <v>2003</v>
      </c>
      <c r="C211" s="1">
        <v>69</v>
      </c>
      <c r="D211" s="1">
        <v>6</v>
      </c>
      <c r="E211" s="9">
        <v>0.89</v>
      </c>
      <c r="F211" s="10">
        <v>7.8E-2</v>
      </c>
      <c r="G211" s="8" t="s">
        <v>104</v>
      </c>
      <c r="I211" s="18">
        <f t="shared" si="14"/>
        <v>5.34</v>
      </c>
      <c r="J211" s="18">
        <f t="shared" si="15"/>
        <v>0.46799999999999997</v>
      </c>
    </row>
    <row r="212" spans="1:10">
      <c r="A212" s="3" t="s">
        <v>164</v>
      </c>
      <c r="B212" s="1">
        <v>2003</v>
      </c>
      <c r="C212" s="1">
        <v>71</v>
      </c>
      <c r="D212" s="1">
        <v>4</v>
      </c>
      <c r="E212" s="9">
        <v>1.19</v>
      </c>
      <c r="F212" s="10">
        <v>0.434</v>
      </c>
      <c r="G212" s="8"/>
      <c r="I212" s="18">
        <f t="shared" si="14"/>
        <v>4.76</v>
      </c>
      <c r="J212" s="18">
        <f t="shared" si="15"/>
        <v>1.736</v>
      </c>
    </row>
    <row r="213" spans="1:10">
      <c r="A213" s="3" t="s">
        <v>43</v>
      </c>
      <c r="B213" s="1">
        <v>2004</v>
      </c>
      <c r="C213" s="1">
        <v>77</v>
      </c>
      <c r="D213" s="1">
        <v>5</v>
      </c>
      <c r="E213" s="9">
        <v>0.94</v>
      </c>
      <c r="F213" s="10">
        <v>5.2999999999999999E-2</v>
      </c>
      <c r="G213" s="8" t="s">
        <v>104</v>
      </c>
      <c r="I213" s="18">
        <f t="shared" si="14"/>
        <v>4.6999999999999993</v>
      </c>
      <c r="J213" s="18">
        <f t="shared" si="15"/>
        <v>0.26500000000000001</v>
      </c>
    </row>
    <row r="214" spans="1:10">
      <c r="A214" s="23" t="s">
        <v>165</v>
      </c>
      <c r="B214" s="3" t="s">
        <v>166</v>
      </c>
      <c r="C214" s="1" t="s">
        <v>167</v>
      </c>
      <c r="D214" s="3">
        <v>26</v>
      </c>
      <c r="E214" s="18">
        <v>1.2</v>
      </c>
      <c r="F214" s="10">
        <v>8.4000000000000005E-2</v>
      </c>
      <c r="G214" s="20" t="s">
        <v>126</v>
      </c>
      <c r="I214" s="18">
        <f t="shared" si="14"/>
        <v>31.2</v>
      </c>
      <c r="J214" s="18">
        <f t="shared" si="15"/>
        <v>2.1840000000000002</v>
      </c>
    </row>
    <row r="215" spans="1:10">
      <c r="A215" s="23" t="s">
        <v>128</v>
      </c>
      <c r="B215" s="3">
        <v>2006</v>
      </c>
      <c r="C215" s="3">
        <v>87</v>
      </c>
      <c r="D215" s="3">
        <v>5</v>
      </c>
      <c r="E215" s="18">
        <v>1.19</v>
      </c>
      <c r="F215" s="10">
        <v>9.7000000000000003E-2</v>
      </c>
      <c r="G215" s="20" t="s">
        <v>126</v>
      </c>
      <c r="I215" s="18">
        <f t="shared" si="14"/>
        <v>5.9499999999999993</v>
      </c>
      <c r="J215" s="18">
        <f t="shared" si="15"/>
        <v>0.48499999999999999</v>
      </c>
    </row>
    <row r="216" spans="1:10">
      <c r="A216" s="23" t="s">
        <v>131</v>
      </c>
      <c r="B216" s="3">
        <v>2004</v>
      </c>
      <c r="C216" s="3">
        <v>96</v>
      </c>
      <c r="D216" s="3">
        <v>12</v>
      </c>
      <c r="E216" s="18">
        <v>1.28</v>
      </c>
      <c r="F216" s="10">
        <v>0.28199999999999997</v>
      </c>
      <c r="G216" s="20" t="s">
        <v>126</v>
      </c>
      <c r="I216" s="18">
        <f t="shared" si="14"/>
        <v>15.36</v>
      </c>
      <c r="J216" s="18">
        <f t="shared" si="15"/>
        <v>3.3839999999999995</v>
      </c>
    </row>
    <row r="217" spans="1:10">
      <c r="A217" s="23" t="s">
        <v>156</v>
      </c>
      <c r="B217" s="3">
        <v>2007</v>
      </c>
      <c r="C217" s="3">
        <v>108</v>
      </c>
      <c r="D217" s="3">
        <v>2</v>
      </c>
      <c r="E217" s="18">
        <v>1.21</v>
      </c>
      <c r="F217" s="10">
        <v>6.2E-2</v>
      </c>
      <c r="G217" s="20" t="s">
        <v>200</v>
      </c>
      <c r="I217" s="18">
        <f t="shared" si="14"/>
        <v>2.42</v>
      </c>
      <c r="J217" s="18">
        <f t="shared" si="15"/>
        <v>0.124</v>
      </c>
    </row>
    <row r="218" spans="1:10">
      <c r="A218" s="4" t="s">
        <v>59</v>
      </c>
      <c r="B218" s="1"/>
      <c r="C218" s="1"/>
      <c r="D218" s="4">
        <f>SUM(D209:D217)</f>
        <v>96</v>
      </c>
      <c r="E218" s="11">
        <f>(D209*E209+D210*E210+D211*E211+D212*E212+D213*E213+D214*E214+D215*E215+D216*E216+D217*E217)/D218</f>
        <v>1.1976041666666666</v>
      </c>
      <c r="F218" s="14">
        <f>(D209*F209+D210*F210+D211*F211+D212*F212+D213*F213+D214*F214+D215*F215+D216*F216+D217*F217)/D218</f>
        <v>0.14774999999999999</v>
      </c>
      <c r="I218" s="28">
        <f>SUM(I209:I217)/D218</f>
        <v>1.1976041666666666</v>
      </c>
      <c r="J218" s="31">
        <f>SUM(J209:J217)/D218</f>
        <v>0.14774999999999999</v>
      </c>
    </row>
    <row r="219" spans="1:10">
      <c r="A219" s="4"/>
      <c r="B219" s="1"/>
      <c r="C219" s="1"/>
      <c r="D219" s="4"/>
      <c r="E219" s="11"/>
      <c r="F219" s="14"/>
      <c r="I219" s="18"/>
    </row>
    <row r="220" spans="1:10">
      <c r="A220" s="68" t="s">
        <v>201</v>
      </c>
      <c r="B220" s="69"/>
      <c r="C220" s="70"/>
      <c r="E220" s="18"/>
      <c r="F220" s="10"/>
      <c r="I220" s="18"/>
    </row>
    <row r="221" spans="1:10">
      <c r="A221" s="23" t="s">
        <v>202</v>
      </c>
      <c r="B221" s="3">
        <v>2003</v>
      </c>
      <c r="C221" s="3">
        <v>97</v>
      </c>
      <c r="D221" s="3">
        <v>2</v>
      </c>
      <c r="E221" s="18">
        <v>1.5</v>
      </c>
      <c r="F221" s="10">
        <v>9.7000000000000003E-2</v>
      </c>
      <c r="G221" s="8" t="s">
        <v>203</v>
      </c>
      <c r="I221" s="18">
        <f>D221*E221</f>
        <v>3</v>
      </c>
      <c r="J221" s="18">
        <f>D221*F221</f>
        <v>0.19400000000000001</v>
      </c>
    </row>
    <row r="222" spans="1:10">
      <c r="A222" s="23" t="s">
        <v>141</v>
      </c>
      <c r="B222" s="3">
        <v>1976</v>
      </c>
      <c r="C222" s="3">
        <v>98</v>
      </c>
      <c r="D222" s="3">
        <v>4</v>
      </c>
      <c r="E222" s="18">
        <v>1.45</v>
      </c>
      <c r="F222" s="10">
        <v>4.4999999999999998E-2</v>
      </c>
      <c r="G222" s="8" t="s">
        <v>204</v>
      </c>
      <c r="I222" s="18">
        <f>D222*E222</f>
        <v>5.8</v>
      </c>
      <c r="J222" s="18">
        <f>D222*F222</f>
        <v>0.18</v>
      </c>
    </row>
    <row r="223" spans="1:10">
      <c r="A223" s="23" t="s">
        <v>156</v>
      </c>
      <c r="B223" s="3">
        <v>2007</v>
      </c>
      <c r="C223" s="3">
        <v>108</v>
      </c>
      <c r="D223" s="3">
        <v>5</v>
      </c>
      <c r="E223" s="18">
        <v>1.59</v>
      </c>
      <c r="F223" s="10">
        <v>5.2999999999999999E-2</v>
      </c>
      <c r="G223" s="8" t="s">
        <v>200</v>
      </c>
      <c r="I223" s="18"/>
      <c r="J223" s="18"/>
    </row>
    <row r="224" spans="1:10">
      <c r="A224" s="27" t="s">
        <v>59</v>
      </c>
      <c r="B224" s="17"/>
      <c r="C224" s="17"/>
      <c r="D224" s="17">
        <f>SUM(D221:D223)</f>
        <v>11</v>
      </c>
      <c r="E224" s="28">
        <f>(D221*E221+D222*E222+D223*E223)/D224</f>
        <v>1.5227272727272727</v>
      </c>
      <c r="F224" s="14">
        <f>(D221*F221+D222*F222+D223*F223)/D224</f>
        <v>5.8090909090909089E-2</v>
      </c>
      <c r="G224" s="8" t="s">
        <v>205</v>
      </c>
      <c r="I224" s="17">
        <f>SUM(I221:I222)/D224</f>
        <v>0.8</v>
      </c>
      <c r="J224" s="31">
        <f>SUM(J221:J222)/D224</f>
        <v>3.4000000000000002E-2</v>
      </c>
    </row>
    <row r="225" spans="1:10">
      <c r="A225" s="3" t="s">
        <v>206</v>
      </c>
    </row>
    <row r="226" spans="1:10">
      <c r="A226" s="3" t="s">
        <v>202</v>
      </c>
      <c r="B226" s="3">
        <v>2003</v>
      </c>
      <c r="C226" s="3">
        <v>97</v>
      </c>
      <c r="D226" s="3">
        <v>2</v>
      </c>
      <c r="E226" s="3">
        <v>1.18</v>
      </c>
      <c r="F226" s="10">
        <v>7.6999999999999999E-2</v>
      </c>
      <c r="I226" s="3">
        <f>D226*E226</f>
        <v>2.36</v>
      </c>
      <c r="J226" s="3">
        <f>D226*F226</f>
        <v>0.154</v>
      </c>
    </row>
    <row r="227" spans="1:10">
      <c r="A227" s="3" t="s">
        <v>141</v>
      </c>
      <c r="B227" s="3">
        <v>1976</v>
      </c>
      <c r="C227" s="3">
        <v>98</v>
      </c>
      <c r="D227" s="3">
        <v>4</v>
      </c>
      <c r="E227" s="3">
        <v>1.1399999999999999</v>
      </c>
      <c r="F227" s="10">
        <v>3.5999999999999997E-2</v>
      </c>
      <c r="I227" s="3">
        <f>D227*E227</f>
        <v>4.5599999999999996</v>
      </c>
      <c r="J227" s="3">
        <f>D227*F227</f>
        <v>0.14399999999999999</v>
      </c>
    </row>
    <row r="228" spans="1:10">
      <c r="A228" s="3" t="s">
        <v>156</v>
      </c>
      <c r="B228" s="3">
        <v>2007</v>
      </c>
      <c r="C228" s="3">
        <v>108</v>
      </c>
      <c r="D228" s="3">
        <v>5</v>
      </c>
      <c r="E228" s="3">
        <v>1.26</v>
      </c>
      <c r="F228" s="10">
        <v>0.03</v>
      </c>
      <c r="G228" s="8" t="s">
        <v>200</v>
      </c>
    </row>
    <row r="229" spans="1:10">
      <c r="A229" s="1" t="s">
        <v>59</v>
      </c>
      <c r="D229" s="3">
        <f>SUM(D226:D228)</f>
        <v>11</v>
      </c>
      <c r="E229" s="18">
        <f>(D226*E226+D227*E227+D228*E228)/D229</f>
        <v>1.2018181818181817</v>
      </c>
      <c r="F229" s="10">
        <f>(D226*F226+D227*F227+D228*F228)/D229</f>
        <v>4.0727272727272723E-2</v>
      </c>
      <c r="I229" s="28">
        <f>SUM(I226:I227)/D229</f>
        <v>0.62909090909090903</v>
      </c>
      <c r="J229" s="31">
        <f>SUM(J226:J227)/D229</f>
        <v>2.7090909090909089E-2</v>
      </c>
    </row>
    <row r="231" spans="1:10">
      <c r="A231" s="43" t="s">
        <v>207</v>
      </c>
      <c r="B231" s="44"/>
      <c r="C231" s="17"/>
      <c r="D231" s="17">
        <f>D178</f>
        <v>1808</v>
      </c>
      <c r="E231" s="28">
        <f>(D178*E178-D82*E82-D152*E152+D205*E205+D218*E218)/D178</f>
        <v>1.1180807522123897</v>
      </c>
      <c r="F231" s="31">
        <f>(D178*F178-D82*F82-D152*F152+D205*F205+D218*F218)/D178</f>
        <v>0.11214335827024569</v>
      </c>
    </row>
  </sheetData>
  <mergeCells count="32">
    <mergeCell ref="A220:C220"/>
    <mergeCell ref="A206:D206"/>
    <mergeCell ref="A208:C208"/>
    <mergeCell ref="A184:E184"/>
    <mergeCell ref="A185:E185"/>
    <mergeCell ref="E187:F187"/>
    <mergeCell ref="A190:C190"/>
    <mergeCell ref="A186:E186"/>
    <mergeCell ref="A111:C111"/>
    <mergeCell ref="A1:E1"/>
    <mergeCell ref="A6:C6"/>
    <mergeCell ref="A38:C38"/>
    <mergeCell ref="A65:B65"/>
    <mergeCell ref="A2:E2"/>
    <mergeCell ref="A64:C64"/>
    <mergeCell ref="E3:F3"/>
    <mergeCell ref="A231:B231"/>
    <mergeCell ref="I4:J4"/>
    <mergeCell ref="B182:C182"/>
    <mergeCell ref="A85:C85"/>
    <mergeCell ref="A178:C178"/>
    <mergeCell ref="A137:C137"/>
    <mergeCell ref="A142:C142"/>
    <mergeCell ref="A167:E167"/>
    <mergeCell ref="A161:C161"/>
    <mergeCell ref="A154:C154"/>
    <mergeCell ref="A83:D83"/>
    <mergeCell ref="A67:D67"/>
    <mergeCell ref="A164:D164"/>
    <mergeCell ref="B181:C181"/>
    <mergeCell ref="A172:D172"/>
    <mergeCell ref="B135:C1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7" orientation="portrait" horizontalDpi="300" verticalDpi="300" r:id="rId1"/>
  <headerFooter alignWithMargins="0"/>
  <rowBreaks count="3" manualBreakCount="3">
    <brk id="66" max="16383" man="1"/>
    <brk id="109" max="6" man="1"/>
    <brk id="1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Goode</dc:creator>
  <cp:keywords/>
  <dc:description/>
  <cp:lastModifiedBy>X</cp:lastModifiedBy>
  <cp:revision/>
  <dcterms:created xsi:type="dcterms:W3CDTF">2007-02-12T14:57:45Z</dcterms:created>
  <dcterms:modified xsi:type="dcterms:W3CDTF">2018-11-09T15:07:20Z</dcterms:modified>
  <cp:category/>
  <cp:contentStatus/>
</cp:coreProperties>
</file>