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eds365-my.sharepoint.com/personal/medmch_leeds_ac_uk/Documents/SIDECAR implementation/Toolkit/Toolkit materials/"/>
    </mc:Choice>
  </mc:AlternateContent>
  <xr:revisionPtr revIDLastSave="15" documentId="8_{7AD67A37-6755-4D01-9DC6-A31C7757F897}" xr6:coauthVersionLast="47" xr6:coauthVersionMax="47" xr10:uidLastSave="{4CCA2DF6-2246-43AE-8366-0367993AE0B4}"/>
  <bookViews>
    <workbookView xWindow="-28395" yWindow="645" windowWidth="28290" windowHeight="13335" xr2:uid="{CF812A7A-B903-4B8C-AFD4-8F9D1E34E65D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5" i="1" l="1" a="1"/>
  <c r="D65" i="1" s="1"/>
  <c r="D66" i="1" a="1"/>
  <c r="D66" i="1" s="1"/>
  <c r="D67" i="1" a="1"/>
  <c r="D67" i="1" s="1"/>
  <c r="D68" i="1" a="1"/>
  <c r="D68" i="1" s="1"/>
  <c r="D69" i="1" a="1"/>
  <c r="D69" i="1" s="1"/>
  <c r="D70" i="1" a="1"/>
  <c r="D70" i="1" s="1"/>
  <c r="G10" i="1" a="1"/>
  <c r="G10" i="1" s="1"/>
  <c r="G11" i="1" a="1"/>
  <c r="G11" i="1" s="1"/>
  <c r="G12" i="1" a="1"/>
  <c r="G12" i="1" s="1"/>
  <c r="G13" i="1" a="1"/>
  <c r="G13" i="1" s="1"/>
  <c r="G14" i="1" a="1"/>
  <c r="G14" i="1" s="1"/>
  <c r="G15" i="1" a="1"/>
  <c r="G15" i="1" s="1"/>
  <c r="G16" i="1" a="1"/>
  <c r="G16" i="1" s="1"/>
  <c r="G17" i="1" a="1"/>
  <c r="G17" i="1" s="1"/>
  <c r="D8" i="1" a="1"/>
  <c r="D8" i="1" s="1"/>
  <c r="D9" i="1" a="1"/>
  <c r="D9" i="1" s="1"/>
  <c r="D10" i="1" a="1"/>
  <c r="D10" i="1" s="1"/>
  <c r="D11" i="1" a="1"/>
  <c r="D11" i="1" s="1"/>
  <c r="D12" i="1" a="1"/>
  <c r="D12" i="1" s="1"/>
  <c r="D13" i="1" a="1"/>
  <c r="D13" i="1" s="1"/>
  <c r="D14" i="1" a="1"/>
  <c r="D14" i="1" s="1"/>
  <c r="D15" i="1" a="1"/>
  <c r="D15" i="1" s="1"/>
  <c r="D16" i="1" a="1"/>
  <c r="D16" i="1" s="1"/>
  <c r="G71" i="1" a="1"/>
  <c r="G71" i="1" s="1"/>
  <c r="G70" i="1" a="1"/>
  <c r="G70" i="1" s="1"/>
  <c r="G69" i="1" a="1"/>
  <c r="G69" i="1" s="1"/>
  <c r="G68" i="1" a="1"/>
  <c r="G68" i="1" s="1"/>
  <c r="G67" i="1" a="1"/>
  <c r="G67" i="1" s="1"/>
  <c r="G66" i="1" a="1"/>
  <c r="G66" i="1" s="1"/>
  <c r="G65" i="1" a="1"/>
  <c r="G65" i="1" s="1"/>
  <c r="G64" i="1" a="1"/>
  <c r="G64" i="1" s="1"/>
  <c r="G63" i="1" a="1"/>
  <c r="G63" i="1" s="1"/>
  <c r="G62" i="1" a="1"/>
  <c r="G62" i="1" s="1"/>
  <c r="G61" i="1" a="1"/>
  <c r="G61" i="1" s="1"/>
  <c r="G43" i="1" a="1"/>
  <c r="G43" i="1" s="1"/>
  <c r="G42" i="1" a="1"/>
  <c r="G42" i="1" s="1"/>
  <c r="G41" i="1" a="1"/>
  <c r="G41" i="1" s="1"/>
  <c r="G40" i="1" a="1"/>
  <c r="G40" i="1" s="1"/>
  <c r="G39" i="1" a="1"/>
  <c r="G39" i="1" s="1"/>
  <c r="G38" i="1" a="1"/>
  <c r="G38" i="1" s="1"/>
  <c r="G37" i="1" a="1"/>
  <c r="G37" i="1" s="1"/>
  <c r="G36" i="1" a="1"/>
  <c r="G36" i="1" s="1"/>
  <c r="G35" i="1" a="1"/>
  <c r="G35" i="1" s="1"/>
  <c r="G34" i="1" a="1"/>
  <c r="G34" i="1" s="1"/>
  <c r="G23" i="1" a="1"/>
  <c r="G23" i="1" s="1"/>
  <c r="G22" i="1" a="1"/>
  <c r="G22" i="1" s="1"/>
  <c r="G21" i="1" a="1"/>
  <c r="G21" i="1" s="1"/>
  <c r="G20" i="1" a="1"/>
  <c r="G20" i="1" s="1"/>
  <c r="G19" i="1" a="1"/>
  <c r="G19" i="1" s="1"/>
  <c r="G18" i="1" a="1"/>
  <c r="G18" i="1" s="1"/>
  <c r="G9" i="1" a="1"/>
  <c r="G9" i="1" s="1"/>
  <c r="G8" i="1" a="1"/>
  <c r="G8" i="1" s="1"/>
  <c r="G7" i="1" a="1"/>
  <c r="G7" i="1" s="1"/>
  <c r="G6" i="1" a="1"/>
  <c r="G6" i="1" s="1"/>
  <c r="D62" i="1" a="1"/>
  <c r="D62" i="1" s="1"/>
  <c r="D63" i="1" a="1"/>
  <c r="D63" i="1" s="1"/>
  <c r="D64" i="1" a="1"/>
  <c r="D64" i="1" s="1"/>
  <c r="D71" i="1" a="1"/>
  <c r="D71" i="1" s="1"/>
  <c r="D61" i="1" a="1"/>
  <c r="D61" i="1" s="1"/>
  <c r="D43" i="1" a="1"/>
  <c r="D43" i="1" s="1"/>
  <c r="D42" i="1" a="1"/>
  <c r="D42" i="1" s="1"/>
  <c r="D41" i="1" a="1"/>
  <c r="D41" i="1" s="1"/>
  <c r="D40" i="1" a="1"/>
  <c r="D40" i="1" s="1"/>
  <c r="D39" i="1" a="1"/>
  <c r="D39" i="1" s="1"/>
  <c r="D38" i="1" a="1"/>
  <c r="D38" i="1" s="1"/>
  <c r="D37" i="1" a="1"/>
  <c r="D37" i="1" s="1"/>
  <c r="D36" i="1" a="1"/>
  <c r="D36" i="1" s="1"/>
  <c r="D35" i="1" a="1"/>
  <c r="D35" i="1" s="1"/>
  <c r="D34" i="1" a="1"/>
  <c r="D34" i="1" s="1"/>
  <c r="D6" i="1" a="1"/>
  <c r="D6" i="1" s="1"/>
  <c r="D7" i="1" a="1"/>
  <c r="D7" i="1" s="1"/>
  <c r="D17" i="1" a="1"/>
  <c r="D17" i="1" s="1"/>
  <c r="D18" i="1" a="1"/>
  <c r="D18" i="1" s="1"/>
  <c r="D19" i="1" a="1"/>
  <c r="D19" i="1" s="1"/>
  <c r="D20" i="1" a="1"/>
  <c r="D20" i="1" s="1"/>
  <c r="D21" i="1" a="1"/>
  <c r="D21" i="1" s="1"/>
  <c r="D22" i="1" a="1"/>
  <c r="D22" i="1" s="1"/>
  <c r="D23" i="1" a="1"/>
  <c r="D23" i="1" s="1"/>
  <c r="G78" i="1" l="1"/>
  <c r="G77" i="1"/>
  <c r="O68" i="1" s="1"/>
  <c r="G52" i="1"/>
  <c r="G51" i="1"/>
  <c r="G25" i="1"/>
  <c r="G24" i="1"/>
  <c r="D78" i="1"/>
  <c r="D77" i="1"/>
  <c r="D52" i="1"/>
  <c r="D51" i="1"/>
  <c r="D25" i="1"/>
  <c r="D24" i="1"/>
  <c r="N7" i="1" s="1"/>
  <c r="G53" i="1" l="1"/>
  <c r="K45" i="1" s="1"/>
  <c r="K46" i="1" s="1"/>
  <c r="K47" i="1" s="1"/>
  <c r="D79" i="1"/>
  <c r="J72" i="1" s="1"/>
  <c r="J73" i="1" s="1"/>
  <c r="J74" i="1" s="1"/>
  <c r="N68" i="1"/>
  <c r="O42" i="1"/>
  <c r="O62" i="1"/>
  <c r="K62" i="1"/>
  <c r="K63" i="1" s="1"/>
  <c r="O66" i="1"/>
  <c r="O63" i="1"/>
  <c r="K76" i="1" s="1"/>
  <c r="O35" i="1"/>
  <c r="K35" i="1"/>
  <c r="K36" i="1" s="1"/>
  <c r="O39" i="1"/>
  <c r="O36" i="1"/>
  <c r="K49" i="1" s="1"/>
  <c r="G26" i="1"/>
  <c r="K7" i="1"/>
  <c r="K8" i="1" s="1"/>
  <c r="O7" i="1"/>
  <c r="O8" i="1"/>
  <c r="K21" i="1" s="1"/>
  <c r="O11" i="1"/>
  <c r="G79" i="1"/>
  <c r="K72" i="1" s="1"/>
  <c r="K73" i="1" s="1"/>
  <c r="K74" i="1" s="1"/>
  <c r="N66" i="1"/>
  <c r="N62" i="1"/>
  <c r="J62" i="1"/>
  <c r="J63" i="1" s="1"/>
  <c r="N63" i="1"/>
  <c r="J76" i="1" s="1"/>
  <c r="D53" i="1"/>
  <c r="J45" i="1" s="1"/>
  <c r="J46" i="1" s="1"/>
  <c r="J47" i="1" s="1"/>
  <c r="N39" i="1"/>
  <c r="N35" i="1"/>
  <c r="J35" i="1"/>
  <c r="J36" i="1" s="1"/>
  <c r="N36" i="1"/>
  <c r="J49" i="1" s="1"/>
  <c r="N8" i="1"/>
  <c r="J21" i="1" s="1"/>
  <c r="N11" i="1"/>
  <c r="J7" i="1"/>
  <c r="J8" i="1" s="1"/>
  <c r="D26" i="1"/>
  <c r="O43" i="1" l="1"/>
  <c r="N43" i="1"/>
  <c r="N42" i="1"/>
  <c r="N69" i="1"/>
  <c r="O69" i="1"/>
  <c r="K17" i="1"/>
  <c r="K18" i="1" s="1"/>
  <c r="K19" i="1" s="1"/>
  <c r="J17" i="1"/>
  <c r="J18" i="1" s="1"/>
  <c r="J19" i="1" s="1"/>
  <c r="Q43" i="1" l="1"/>
  <c r="Q69" i="1"/>
  <c r="O15" i="1"/>
  <c r="O14" i="1"/>
  <c r="N15" i="1"/>
  <c r="N14" i="1"/>
  <c r="Q15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<sst xmlns="http://schemas.openxmlformats.org/spreadsheetml/2006/main" count="294" uniqueCount="126">
  <si>
    <t>D1</t>
  </si>
  <si>
    <t>D2</t>
  </si>
  <si>
    <t>Question code</t>
  </si>
  <si>
    <t>Question statement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</si>
  <si>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</si>
  <si>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</si>
  <si>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</si>
  <si>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</si>
  <si>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</si>
  <si>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</si>
  <si>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</si>
  <si>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</si>
  <si>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</si>
  <si>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</si>
  <si>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</si>
  <si>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</si>
  <si>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</si>
  <si>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</si>
  <si>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</si>
  <si>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</si>
  <si>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I regularly have to do things as a carer that I am not comfortable with</t>
  </si>
  <si>
    <t>Almost all of my conversations are about dementia or caring</t>
  </si>
  <si>
    <t>People see me only as a carer rather than a person in my own right</t>
  </si>
  <si>
    <t>It is hard to find anyone else to spend time looking after the person I care for</t>
  </si>
  <si>
    <t>I dread the future</t>
  </si>
  <si>
    <t>I can only get through one day at a time</t>
  </si>
  <si>
    <t>My role in our relationship has changed</t>
  </si>
  <si>
    <t>Receiving help is more hassle than it’s worth</t>
  </si>
  <si>
    <t>I have to cope with a lot of opinions about what I should and shouldn't do</t>
  </si>
  <si>
    <t>There is always something new to deal with when providing care</t>
  </si>
  <si>
    <t>Little things add up to make caring difficult</t>
  </si>
  <si>
    <t>I don't take very good care of myself</t>
  </si>
  <si>
    <t>I often feel I want to escape my caring responsibilities</t>
  </si>
  <si>
    <t>Caring prevents me from fulfilling my other responsibilities (e.g. working, being a parent, volunteering)</t>
  </si>
  <si>
    <t>I feel guilty if I do something for myself</t>
  </si>
  <si>
    <t>I would like it if others tried harder to understand the situation I am in</t>
  </si>
  <si>
    <t>Everything I do has to be planned in advance now</t>
  </si>
  <si>
    <t>I spend a lot of time trying to sort out services</t>
  </si>
  <si>
    <t>Agree</t>
  </si>
  <si>
    <t>Disagree</t>
  </si>
  <si>
    <t>Column1</t>
  </si>
  <si>
    <t>Please select option from drop down list</t>
  </si>
  <si>
    <t>Total raw score</t>
  </si>
  <si>
    <t>out of:</t>
  </si>
  <si>
    <t>*This should be 18 if all questions have been answered</t>
  </si>
  <si>
    <t>Raw score</t>
  </si>
  <si>
    <t>0-100 score</t>
  </si>
  <si>
    <t>Converted 0-100 score</t>
  </si>
  <si>
    <t>Incomplete data - use pseudo raw score</t>
  </si>
  <si>
    <t>N/A (data is complete)</t>
  </si>
  <si>
    <t>Score</t>
  </si>
  <si>
    <t>Carer response:</t>
  </si>
  <si>
    <t>Basic score</t>
  </si>
  <si>
    <t>Number of items responded</t>
  </si>
  <si>
    <t>SIDECAR D</t>
  </si>
  <si>
    <t>SIDECAR I</t>
  </si>
  <si>
    <t>SIDECAR S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</si>
  <si>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</si>
  <si>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</si>
  <si>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</si>
  <si>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</si>
  <si>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</si>
  <si>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</si>
  <si>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</si>
  <si>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</si>
  <si>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</si>
  <si>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</si>
  <si>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 worry about what people think of the behaviour of the person I care for</t>
  </si>
  <si>
    <t>It is hard to decide what to tell others about the person’s dementia</t>
  </si>
  <si>
    <t>I have distressing arguments with the person I care for</t>
  </si>
  <si>
    <t>I worry about what will happen if I can no longer provide care</t>
  </si>
  <si>
    <t>It is hard to know when to help the person I care for and when to let them do things on their own</t>
  </si>
  <si>
    <t>It is distressing when I have to upset the person I care for to do the right thing for them</t>
  </si>
  <si>
    <t>I find it hard to understand how dementia affects the person I care for</t>
  </si>
  <si>
    <t>It is distressing to the see the person I care for changing</t>
  </si>
  <si>
    <t>I feel the good things we have won't last</t>
  </si>
  <si>
    <t>I worry about the safety of the person I care for</t>
  </si>
  <si>
    <t>*This should be 10 if all questions have been answered</t>
  </si>
  <si>
    <t>Pseudo raw score out of 10</t>
  </si>
  <si>
    <t>Total raw score out of 10</t>
  </si>
  <si>
    <t>Total raw score out of 18</t>
  </si>
  <si>
    <t>Pseudo raw score out of 18</t>
  </si>
  <si>
    <t>SIDECAR S - Support and Information</t>
  </si>
  <si>
    <t>SIDECAR I - Indirect impact of care</t>
  </si>
  <si>
    <t>SIDECAR D - Direct impact of care</t>
  </si>
  <si>
    <t>*This should be 11 if all questions have been answered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</si>
  <si>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</si>
  <si>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</si>
  <si>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</si>
  <si>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</si>
  <si>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</si>
  <si>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</si>
  <si>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</si>
  <si>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</si>
  <si>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</si>
  <si>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</si>
  <si>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</si>
  <si>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Total raw score out of 11</t>
  </si>
  <si>
    <t>Pseudo raw score out of 11</t>
  </si>
  <si>
    <t>I get help from people who know a lot about how to care for someone with dementia</t>
  </si>
  <si>
    <t>I have been given clear information about finances (e.g. benefits, financial planning)</t>
  </si>
  <si>
    <t>I receive all the support I need to help me provide care</t>
  </si>
  <si>
    <t>I have planned for when things get worse</t>
  </si>
  <si>
    <t>I have been given clear information about medical issues (e.g. diagnosis, managing medications)</t>
  </si>
  <si>
    <t>I have been given clear information about how to make future plans (e.g. care arrangements if circumstances changed, power of attorney)</t>
  </si>
  <si>
    <t>I have been given clear information about social care for the person I care for (e.g. adult social care services)</t>
  </si>
  <si>
    <t>I am willing to ask for help if I need it</t>
  </si>
  <si>
    <t>I feel other people care about me</t>
  </si>
  <si>
    <t>I am well supported by medical professionals (e.g. GPs, psychiatrists)</t>
  </si>
  <si>
    <t>I have enough guidance to know how to provide care (e.g. managing difficult behaviours, providing activities)</t>
  </si>
  <si>
    <t>First Assessment</t>
  </si>
  <si>
    <t>Follow-up</t>
  </si>
  <si>
    <t>Pseudo raw score</t>
  </si>
  <si>
    <t>rounded</t>
  </si>
  <si>
    <t>more than 13 items</t>
  </si>
  <si>
    <t>*</t>
  </si>
  <si>
    <t>more than 7 items</t>
  </si>
  <si>
    <t>more than 8 items</t>
  </si>
  <si>
    <t>Score change</t>
  </si>
  <si>
    <t>Score change key:</t>
  </si>
  <si>
    <t>= worsening QoL</t>
  </si>
  <si>
    <t>= improving QoL</t>
  </si>
  <si>
    <t>= no change</t>
  </si>
  <si>
    <t>A score change of 9 points or more (either improving or worsening) can be considered meaningful change</t>
  </si>
  <si>
    <t>A score change of 10 points or more (either improving or worsening) can be considered meaningful change</t>
  </si>
  <si>
    <t>A score change of 11 points or more (either improving or worsening) can be considered meaningful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</si>
</sst>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Font="1"/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4" xfId="0" applyFont="1" applyBorder="1" applyAlignment="1">
      <alignment horizontal="right" vertical="center" wrapText="1"/>
    </xf>
    <xf numFmtId="0" fontId="0" fillId="0" borderId="5" xfId="0" applyFont="1" applyBorder="1" applyAlignment="1">
      <alignment horizontal="right" vertical="center" wrapText="1"/>
    </xf>
    <xf numFmtId="0" fontId="0" fillId="0" borderId="0" xfId="0" applyFill="1"/>
    <xf numFmtId="0" fontId="6" fillId="0" borderId="1" xfId="0" applyFont="1" applyBorder="1"/>
    <xf numFmtId="0" fontId="0" fillId="0" borderId="1" xfId="0" applyBorder="1" applyProtection="1">
      <protection locked="0"/>
    </xf>
    <xf numFmtId="0" fontId="5" fillId="0" borderId="1" xfId="0" applyFont="1" applyBorder="1"/>
    <xf numFmtId="0" fontId="0" fillId="2" borderId="0" xfId="0" applyFill="1"/>
    <xf numFmtId="0" fontId="5" fillId="0" borderId="6" xfId="0" applyFont="1" applyBorder="1"/>
    <xf numFmtId="0" fontId="5" fillId="0" borderId="7" xfId="0" applyFont="1" applyBorder="1"/>
    <xf numFmtId="0" fontId="6" fillId="0" borderId="8" xfId="0" applyFont="1" applyBorder="1"/>
    <xf numFmtId="0" fontId="6" fillId="0" borderId="9" xfId="0" applyFont="1" applyBorder="1"/>
    <xf numFmtId="1" fontId="0" fillId="0" borderId="0" xfId="0" applyNumberFormat="1"/>
    <xf numFmtId="1" fontId="6" fillId="0" borderId="1" xfId="0" applyNumberFormat="1" applyFont="1" applyBorder="1"/>
    <xf numFmtId="0" fontId="8" fillId="4" borderId="0" xfId="2" quotePrefix="1"/>
    <xf numFmtId="0" fontId="7" fillId="3" borderId="0" xfId="1" quotePrefix="1"/>
    <xf numFmtId="0" fontId="9" fillId="5" borderId="0" xfId="3" quotePrefix="1"/>
    <xf numFmtId="0" fontId="5" fillId="0" borderId="0" xfId="0" applyFont="1"/>
    <xf numFmtId="0" fontId="0" fillId="0" borderId="0" xfId="0" applyBorder="1" applyProtection="1"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Alignment="1">
      <alignment horizont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9374D-6F46-4975-8442-FEAA4DB051CC}" name="Table1" displayName="Table1" ref="A1:A3" totalsRowShown="0">
  <autoFilter ref="A1:A3" xr:uid="{8849374D-6F46-4975-8442-FEAA4DB051CC}"/>
  <tableColumns count="1">
    <tableColumn id="1" xr3:uid="{7C6531D9-4CD9-4C90-AAB6-ED30AC21F1C4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771E2-34BE-45AB-BDB3-1D255E6D74B8}">
  <dimension ref="A2:Q84"/>
  <sheetViews>
    <sheetView tabSelected="1" topLeftCell="A4" workbookViewId="0">
      <selection activeCell="F18" sqref="F18"/>
    </sheetView>
  </sheetViews>
  <sheetFormatPr defaultRowHeight="14.5" x14ac:dyDescent="0.35"/>
  <cols>
    <col min="1" max="1" width="12.90625" bestFit="1" customWidth="1"/>
    <col min="2" max="2" width="94.36328125" bestFit="1" customWidth="1"/>
    <col min="3" max="3" width="15.54296875" bestFit="1" customWidth="1"/>
    <col min="4" max="4" width="10.36328125" bestFit="1" customWidth="1"/>
    <col min="5" max="5" width="1.08984375" style="15" customWidth="1"/>
    <col min="6" max="6" width="14.26953125" bestFit="1" customWidth="1"/>
    <col min="7" max="7" width="9.36328125" bestFit="1" customWidth="1"/>
    <col min="8" max="8" width="8.7265625" hidden="1" customWidth="1"/>
    <col min="9" max="9" width="19.6328125" hidden="1" customWidth="1"/>
    <col min="10" max="10" width="15.26953125" hidden="1" customWidth="1"/>
    <col min="11" max="11" width="9.54296875" hidden="1" customWidth="1"/>
    <col min="12" max="12" width="8.7265625" customWidth="1"/>
    <col min="13" max="13" width="30.7265625" bestFit="1" customWidth="1"/>
    <col min="14" max="14" width="21.1796875" customWidth="1"/>
    <col min="15" max="15" width="20.08984375" customWidth="1"/>
    <col min="16" max="16" width="19.08984375" bestFit="1" customWidth="1"/>
  </cols>
  <sheetData>
    <row r="2" spans="1:17" ht="21" x14ac:dyDescent="0.5">
      <c r="B2" s="2" t="s">
        <v>84</v>
      </c>
    </row>
    <row r="3" spans="1:17" ht="21" x14ac:dyDescent="0.5">
      <c r="B3" s="2"/>
      <c r="C3" s="38" t="s">
        <v>110</v>
      </c>
      <c r="D3" s="38"/>
      <c r="F3" s="38" t="s">
        <v>111</v>
      </c>
      <c r="G3" s="38"/>
    </row>
    <row r="4" spans="1:17" ht="43.5" x14ac:dyDescent="0.35">
      <c r="C4" s="4" t="s">
        <v>41</v>
      </c>
      <c r="F4" s="4" t="s">
        <v>41</v>
      </c>
    </row>
    <row r="5" spans="1:17" ht="20" customHeight="1" thickBot="1" x14ac:dyDescent="0.4">
      <c r="A5" s="1" t="s">
        <v>2</v>
      </c>
      <c r="B5" s="1" t="s">
        <v>3</v>
      </c>
      <c r="C5" t="s">
        <v>51</v>
      </c>
      <c r="D5" t="s">
        <v>50</v>
      </c>
      <c r="F5" t="s">
        <v>51</v>
      </c>
      <c r="G5" t="s">
        <v>50</v>
      </c>
    </row>
    <row r="6" spans="1:17" ht="20" customHeight="1" thickBot="1" x14ac:dyDescent="0.5">
      <c r="A6" s="3" t="s">
        <v>0</v>
      </c>
      <c r="B6" t="s">
        <v>20</v>
      </c>
      <c r="C6" s="13" t="s">
        <v>38</v>
      </c>
      <c r="D6" cm="1">
        <f t="array" ref="D6">_xlfn.IFS(C6="Agree",1,C6="Disagree",0)</f>
        <v>1</v>
      </c>
      <c r="F6" s="13" t="s">
        <v>38</v>
      </c>
      <c r="G6" cm="1">
        <f t="array" ref="G6">_xlfn.IFS(F6="Agree",1,F6="Disagree",0)</f>
        <v>1</v>
      </c>
      <c r="J6" s="1" t="s">
        <v>110</v>
      </c>
      <c r="K6" s="1" t="s">
        <v>111</v>
      </c>
      <c r="M6" s="5"/>
      <c r="N6" s="18" t="s">
        <v>110</v>
      </c>
      <c r="O6" s="19" t="s">
        <v>111</v>
      </c>
    </row>
    <row r="7" spans="1:17" ht="20" customHeight="1" x14ac:dyDescent="0.45">
      <c r="A7" s="3" t="s">
        <v>1</v>
      </c>
      <c r="B7" t="s">
        <v>21</v>
      </c>
      <c r="C7" s="13" t="s">
        <v>39</v>
      </c>
      <c r="D7" cm="1">
        <f t="array" ref="D7">_xlfn.IFS(C7="Agree",1,C7="Disagree",0)</f>
        <v>0</v>
      </c>
      <c r="F7" s="13" t="s">
        <v>38</v>
      </c>
      <c r="G7" cm="1">
        <f t="array" ref="G7">_xlfn.IFS(F7="Agree",1,F7="Disagree",0)</f>
        <v>1</v>
      </c>
      <c r="I7" t="s">
        <v>42</v>
      </c>
      <c r="J7">
        <f>D24</f>
        <v>16</v>
      </c>
      <c r="K7">
        <f>G24</f>
        <v>8</v>
      </c>
      <c r="M7" s="16" t="s">
        <v>52</v>
      </c>
      <c r="N7" s="17">
        <f>D24</f>
        <v>16</v>
      </c>
      <c r="O7" s="17">
        <f>G24</f>
        <v>8</v>
      </c>
    </row>
    <row r="8" spans="1:17" ht="20" customHeight="1" x14ac:dyDescent="0.45">
      <c r="A8" s="3" t="s">
        <v>4</v>
      </c>
      <c r="B8" t="s">
        <v>22</v>
      </c>
      <c r="C8" s="13" t="s">
        <v>38</v>
      </c>
      <c r="D8" cm="1">
        <f t="array" ref="D8">_xlfn.IFS(C8="Agree",1,C8="Disagree",0)</f>
        <v>1</v>
      </c>
      <c r="F8" s="13" t="s">
        <v>39</v>
      </c>
      <c r="G8" cm="1">
        <f t="array" ref="G8">_xlfn.IFS(F8="Agree",1,F8="Disagree",0)</f>
        <v>0</v>
      </c>
      <c r="I8" t="s">
        <v>47</v>
      </c>
      <c r="J8">
        <f>VLOOKUP(J7,Sheet2!$D$3:$E$21,2)</f>
        <v>79</v>
      </c>
      <c r="K8">
        <f>VLOOKUP(K7,Sheet2!$D$3:$E$21,2)</f>
        <v>46</v>
      </c>
      <c r="M8" s="16" t="s">
        <v>53</v>
      </c>
      <c r="N8" s="14">
        <f>D25</f>
        <v>18</v>
      </c>
      <c r="O8" s="14">
        <f>G25</f>
        <v>18</v>
      </c>
    </row>
    <row r="9" spans="1:17" ht="20" customHeight="1" x14ac:dyDescent="0.35">
      <c r="A9" s="3" t="s">
        <v>5</v>
      </c>
      <c r="B9" t="s">
        <v>23</v>
      </c>
      <c r="C9" s="13" t="s">
        <v>39</v>
      </c>
      <c r="D9" cm="1">
        <f t="array" ref="D9">_xlfn.IFS(C9="Agree",1,C9="Disagree",0)</f>
        <v>0</v>
      </c>
      <c r="F9" s="13" t="s">
        <v>39</v>
      </c>
      <c r="G9" cm="1">
        <f t="array" ref="G9">_xlfn.IFS(F9="Agree",1,F9="Disagree",0)</f>
        <v>0</v>
      </c>
      <c r="M9" s="5"/>
      <c r="N9" s="5"/>
    </row>
    <row r="10" spans="1:17" ht="20" customHeight="1" x14ac:dyDescent="0.35">
      <c r="A10" s="3" t="s">
        <v>6</v>
      </c>
      <c r="B10" t="s">
        <v>24</v>
      </c>
      <c r="C10" s="13" t="s">
        <v>38</v>
      </c>
      <c r="D10" cm="1">
        <f t="array" ref="D10">_xlfn.IFS(C10="Agree",1,C10="Disagree",0)</f>
        <v>1</v>
      </c>
      <c r="F10" s="13" t="s">
        <v>39</v>
      </c>
      <c r="G10" cm="1">
        <f t="array" ref="G10">_xlfn.IFS(F10="Agree",1,F10="Disagree",0)</f>
        <v>0</v>
      </c>
      <c r="I10" s="11" t="s">
        <v>49</v>
      </c>
    </row>
    <row r="11" spans="1:17" ht="20" customHeight="1" x14ac:dyDescent="0.35">
      <c r="A11" s="3" t="s">
        <v>7</v>
      </c>
      <c r="B11" t="s">
        <v>25</v>
      </c>
      <c r="C11" s="13" t="s">
        <v>38</v>
      </c>
      <c r="D11" cm="1">
        <f t="array" ref="D11">_xlfn.IFS(C11="Agree",1,C11="Disagree",0)</f>
        <v>1</v>
      </c>
      <c r="F11" s="13" t="s">
        <v>39</v>
      </c>
      <c r="G11" cm="1">
        <f t="array" ref="G11">_xlfn.IFS(F11="Agree",1,F11="Disagree",0)</f>
        <v>0</v>
      </c>
      <c r="I11" s="11" t="s">
        <v>48</v>
      </c>
      <c r="M11" s="32" t="s">
        <v>80</v>
      </c>
      <c r="N11" s="35">
        <f>IF(D25=18,D24,I11)</f>
        <v>16</v>
      </c>
      <c r="O11" s="35">
        <f>IF(G25=18,G24,I11)</f>
        <v>8</v>
      </c>
    </row>
    <row r="12" spans="1:17" ht="20" customHeight="1" x14ac:dyDescent="0.35">
      <c r="A12" s="3" t="s">
        <v>8</v>
      </c>
      <c r="B12" t="s">
        <v>26</v>
      </c>
      <c r="C12" s="13" t="s">
        <v>38</v>
      </c>
      <c r="D12" cm="1">
        <f t="array" ref="D12">_xlfn.IFS(C12="Agree",1,C12="Disagree",0)</f>
        <v>1</v>
      </c>
      <c r="F12" s="13" t="s">
        <v>39</v>
      </c>
      <c r="G12" cm="1">
        <f t="array" ref="G12">_xlfn.IFS(F12="Agree",1,F12="Disagree",0)</f>
        <v>0</v>
      </c>
      <c r="I12" s="11" t="s">
        <v>115</v>
      </c>
      <c r="M12" s="33"/>
      <c r="N12" s="36"/>
      <c r="O12" s="36"/>
    </row>
    <row r="13" spans="1:17" ht="20" customHeight="1" x14ac:dyDescent="0.35">
      <c r="A13" s="3" t="s">
        <v>9</v>
      </c>
      <c r="B13" t="s">
        <v>27</v>
      </c>
      <c r="C13" s="13" t="s">
        <v>38</v>
      </c>
      <c r="D13" cm="1">
        <f t="array" ref="D13">_xlfn.IFS(C13="Agree",1,C13="Disagree",0)</f>
        <v>1</v>
      </c>
      <c r="F13" s="13" t="s">
        <v>39</v>
      </c>
      <c r="G13" cm="1">
        <f t="array" ref="G13">_xlfn.IFS(F13="Agree",1,F13="Disagree",0)</f>
        <v>0</v>
      </c>
      <c r="M13" s="34"/>
      <c r="N13" s="37"/>
      <c r="O13" s="37"/>
    </row>
    <row r="14" spans="1:17" ht="20" customHeight="1" x14ac:dyDescent="0.45">
      <c r="A14" s="3" t="s">
        <v>10</v>
      </c>
      <c r="B14" t="s">
        <v>28</v>
      </c>
      <c r="C14" s="13" t="s">
        <v>38</v>
      </c>
      <c r="D14" cm="1">
        <f t="array" ref="D14">_xlfn.IFS(C14="Agree",1,C14="Disagree",0)</f>
        <v>1</v>
      </c>
      <c r="F14" s="13" t="s">
        <v>39</v>
      </c>
      <c r="G14" cm="1">
        <f t="array" ref="G14">_xlfn.IFS(F14="Agree",1,F14="Disagree",0)</f>
        <v>0</v>
      </c>
      <c r="M14" s="12" t="s">
        <v>81</v>
      </c>
      <c r="N14" s="21" t="str">
        <f>IF(AND(D25&gt;=13, D25&lt;18), J18, I12)</f>
        <v>*</v>
      </c>
      <c r="O14" s="21" t="str">
        <f>IF(AND(G25&gt;=13, G25&lt;18), K18, I12)</f>
        <v>*</v>
      </c>
    </row>
    <row r="15" spans="1:17" ht="20" customHeight="1" x14ac:dyDescent="0.45">
      <c r="A15" s="3" t="s">
        <v>11</v>
      </c>
      <c r="B15" t="s">
        <v>29</v>
      </c>
      <c r="C15" s="13" t="s">
        <v>38</v>
      </c>
      <c r="D15" cm="1">
        <f t="array" ref="D15">_xlfn.IFS(C15="Agree",1,C15="Disagree",0)</f>
        <v>1</v>
      </c>
      <c r="F15" s="13" t="s">
        <v>39</v>
      </c>
      <c r="G15" cm="1">
        <f t="array" ref="G15">_xlfn.IFS(F15="Agree",1,F15="Disagree",0)</f>
        <v>0</v>
      </c>
      <c r="M15" s="12" t="s">
        <v>47</v>
      </c>
      <c r="N15" s="12">
        <f>IF(J21="valid",J19,I12)</f>
        <v>79</v>
      </c>
      <c r="O15" s="12">
        <f>IF(K21="valid",K19,I12)</f>
        <v>46</v>
      </c>
      <c r="P15" s="12" t="s">
        <v>118</v>
      </c>
      <c r="Q15" s="12">
        <f>O15-N15</f>
        <v>-33</v>
      </c>
    </row>
    <row r="16" spans="1:17" ht="20" customHeight="1" x14ac:dyDescent="0.35">
      <c r="A16" s="3" t="s">
        <v>12</v>
      </c>
      <c r="B16" t="s">
        <v>30</v>
      </c>
      <c r="C16" s="13" t="s">
        <v>38</v>
      </c>
      <c r="D16" cm="1">
        <f t="array" ref="D16">_xlfn.IFS(C16="Agree",1,C16="Disagree",0)</f>
        <v>1</v>
      </c>
      <c r="F16" s="13" t="s">
        <v>39</v>
      </c>
      <c r="G16" cm="1">
        <f t="array" ref="G16">_xlfn.IFS(F16="Agree",1,F16="Disagree",0)</f>
        <v>0</v>
      </c>
      <c r="J16" s="1" t="s">
        <v>110</v>
      </c>
      <c r="K16" s="1" t="s">
        <v>111</v>
      </c>
    </row>
    <row r="17" spans="1:15" ht="20" customHeight="1" x14ac:dyDescent="0.35">
      <c r="A17" s="3" t="s">
        <v>13</v>
      </c>
      <c r="B17" t="s">
        <v>31</v>
      </c>
      <c r="C17" s="13" t="s">
        <v>38</v>
      </c>
      <c r="D17" cm="1">
        <f t="array" ref="D17">_xlfn.IFS(C17="Agree",1,C17="Disagree",0)</f>
        <v>1</v>
      </c>
      <c r="F17" s="13" t="s">
        <v>39</v>
      </c>
      <c r="G17" cm="1">
        <f t="array" ref="G17">_xlfn.IFS(F17="Agree",1,F17="Disagree",0)</f>
        <v>0</v>
      </c>
      <c r="I17" t="s">
        <v>112</v>
      </c>
      <c r="J17" s="20">
        <f>D26</f>
        <v>16</v>
      </c>
      <c r="K17" s="20">
        <f>G26</f>
        <v>8</v>
      </c>
      <c r="N17" t="s">
        <v>119</v>
      </c>
      <c r="O17" s="22" t="s">
        <v>120</v>
      </c>
    </row>
    <row r="18" spans="1:15" ht="20" customHeight="1" x14ac:dyDescent="0.35">
      <c r="A18" s="3" t="s">
        <v>14</v>
      </c>
      <c r="B18" t="s">
        <v>32</v>
      </c>
      <c r="C18" s="13" t="s">
        <v>38</v>
      </c>
      <c r="D18" cm="1">
        <f t="array" ref="D18">_xlfn.IFS(C18="Agree",1,C18="Disagree",0)</f>
        <v>1</v>
      </c>
      <c r="F18" s="13" t="s">
        <v>38</v>
      </c>
      <c r="G18" cm="1">
        <f t="array" ref="G18">_xlfn.IFS(F18="Agree",1,F18="Disagree",0)</f>
        <v>1</v>
      </c>
      <c r="I18" t="s">
        <v>113</v>
      </c>
      <c r="J18" s="20">
        <f>ROUND(J17,0)</f>
        <v>16</v>
      </c>
      <c r="K18" s="20">
        <f>ROUND(K17,0)</f>
        <v>8</v>
      </c>
      <c r="O18" s="23" t="s">
        <v>121</v>
      </c>
    </row>
    <row r="19" spans="1:15" ht="20" customHeight="1" x14ac:dyDescent="0.35">
      <c r="A19" s="3" t="s">
        <v>15</v>
      </c>
      <c r="B19" t="s">
        <v>33</v>
      </c>
      <c r="C19" s="13" t="s">
        <v>38</v>
      </c>
      <c r="D19" cm="1">
        <f t="array" ref="D19">_xlfn.IFS(C19="Agree",1,C19="Disagree",0)</f>
        <v>1</v>
      </c>
      <c r="F19" s="13" t="s">
        <v>38</v>
      </c>
      <c r="G19" cm="1">
        <f t="array" ref="G19">_xlfn.IFS(F19="Agree",1,F19="Disagree",0)</f>
        <v>1</v>
      </c>
      <c r="I19" t="s">
        <v>47</v>
      </c>
      <c r="J19">
        <f>VLOOKUP(J18,Sheet2!$D$3:$E$21,2)</f>
        <v>79</v>
      </c>
      <c r="K19">
        <f>VLOOKUP(K18,Sheet2!$D$3:$E$21,2)</f>
        <v>46</v>
      </c>
      <c r="O19" s="24" t="s">
        <v>122</v>
      </c>
    </row>
    <row r="20" spans="1:15" ht="20" customHeight="1" x14ac:dyDescent="0.45">
      <c r="A20" s="3" t="s">
        <v>16</v>
      </c>
      <c r="B20" t="s">
        <v>34</v>
      </c>
      <c r="C20" s="13" t="s">
        <v>38</v>
      </c>
      <c r="D20" cm="1">
        <f t="array" ref="D20">_xlfn.IFS(C20="Agree",1,C20="Disagree",0)</f>
        <v>1</v>
      </c>
      <c r="F20" s="13" t="s">
        <v>38</v>
      </c>
      <c r="G20" cm="1">
        <f t="array" ref="G20">_xlfn.IFS(F20="Agree",1,F20="Disagree",0)</f>
        <v>1</v>
      </c>
      <c r="M20" s="25" t="s">
        <v>123</v>
      </c>
    </row>
    <row r="21" spans="1:15" ht="20" customHeight="1" x14ac:dyDescent="0.35">
      <c r="A21" s="3" t="s">
        <v>17</v>
      </c>
      <c r="B21" t="s">
        <v>35</v>
      </c>
      <c r="C21" s="13" t="s">
        <v>38</v>
      </c>
      <c r="D21" cm="1">
        <f t="array" ref="D21">_xlfn.IFS(C21="Agree",1,C21="Disagree",0)</f>
        <v>1</v>
      </c>
      <c r="F21" s="13" t="s">
        <v>38</v>
      </c>
      <c r="G21" cm="1">
        <f t="array" ref="G21">_xlfn.IFS(F21="Agree",1,F21="Disagree",0)</f>
        <v>1</v>
      </c>
      <c r="I21" t="s">
        <v>114</v>
      </c>
      <c r="J21" t="str">
        <f>IF(AND(N8&gt;=13,N8&lt;=18), "valid", "invalid")</f>
        <v>valid</v>
      </c>
      <c r="K21" t="str">
        <f>IF(AND(O8&gt;=13,O8&lt;=18), "valid", "invalid")</f>
        <v>valid</v>
      </c>
    </row>
    <row r="22" spans="1:15" ht="20" customHeight="1" x14ac:dyDescent="0.35">
      <c r="A22" s="3" t="s">
        <v>18</v>
      </c>
      <c r="B22" t="s">
        <v>36</v>
      </c>
      <c r="C22" s="13" t="s">
        <v>38</v>
      </c>
      <c r="D22" cm="1">
        <f t="array" ref="D22">_xlfn.IFS(C22="Agree",1,C22="Disagree",0)</f>
        <v>1</v>
      </c>
      <c r="F22" s="13" t="s">
        <v>38</v>
      </c>
      <c r="G22" cm="1">
        <f t="array" ref="G22">_xlfn.IFS(F22="Agree",1,F22="Disagree",0)</f>
        <v>1</v>
      </c>
    </row>
    <row r="23" spans="1:15" ht="20" customHeight="1" x14ac:dyDescent="0.35">
      <c r="A23" s="3" t="s">
        <v>19</v>
      </c>
      <c r="B23" t="s">
        <v>37</v>
      </c>
      <c r="C23" s="13" t="s">
        <v>38</v>
      </c>
      <c r="D23" cm="1">
        <f t="array" ref="D23">_xlfn.IFS(C23="Agree",1,C23="Disagree",0)</f>
        <v>1</v>
      </c>
      <c r="F23" s="13" t="s">
        <v>38</v>
      </c>
      <c r="G23" cm="1">
        <f t="array" ref="G23">_xlfn.IFS(F23="Agree",1,F23="Disagree",0)</f>
        <v>1</v>
      </c>
    </row>
    <row r="24" spans="1:15" hidden="1" x14ac:dyDescent="0.35">
      <c r="C24" s="1" t="s">
        <v>42</v>
      </c>
      <c r="D24">
        <f>COUNTIF(D6:D23,1)</f>
        <v>16</v>
      </c>
      <c r="F24" s="1" t="s">
        <v>42</v>
      </c>
      <c r="G24">
        <f>COUNTIF(G6:G23,1)</f>
        <v>8</v>
      </c>
    </row>
    <row r="25" spans="1:15" hidden="1" x14ac:dyDescent="0.35">
      <c r="C25" t="s">
        <v>43</v>
      </c>
      <c r="D25">
        <f>COUNT(D6:D23)</f>
        <v>18</v>
      </c>
      <c r="F25" t="s">
        <v>43</v>
      </c>
      <c r="G25">
        <f>COUNT(G6:G23)</f>
        <v>18</v>
      </c>
      <c r="H25" t="s">
        <v>44</v>
      </c>
    </row>
    <row r="26" spans="1:15" hidden="1" x14ac:dyDescent="0.35">
      <c r="C26" s="5"/>
      <c r="D26" s="20">
        <f>(D24/D25)*18</f>
        <v>16</v>
      </c>
      <c r="F26" s="5"/>
      <c r="G26" s="20">
        <f>(G24/G25)*18</f>
        <v>8</v>
      </c>
    </row>
    <row r="27" spans="1:15" x14ac:dyDescent="0.35">
      <c r="C27" s="5"/>
      <c r="D27" s="20"/>
      <c r="F27" s="5"/>
      <c r="G27" s="20"/>
    </row>
    <row r="28" spans="1:15" x14ac:dyDescent="0.35">
      <c r="C28" s="5"/>
    </row>
    <row r="29" spans="1:15" s="15" customFormat="1" ht="7" customHeight="1" x14ac:dyDescent="0.35"/>
    <row r="31" spans="1:15" ht="21" x14ac:dyDescent="0.5">
      <c r="B31" s="2" t="s">
        <v>83</v>
      </c>
      <c r="C31" s="38" t="s">
        <v>110</v>
      </c>
      <c r="D31" s="38"/>
      <c r="F31" s="38" t="s">
        <v>111</v>
      </c>
      <c r="G31" s="38"/>
    </row>
    <row r="32" spans="1:15" ht="43.5" x14ac:dyDescent="0.35">
      <c r="C32" s="4" t="s">
        <v>41</v>
      </c>
      <c r="F32" s="4" t="s">
        <v>41</v>
      </c>
    </row>
    <row r="33" spans="1:17" ht="20" customHeight="1" thickBot="1" x14ac:dyDescent="0.4">
      <c r="A33" s="1" t="s">
        <v>2</v>
      </c>
      <c r="B33" s="1" t="s">
        <v>3</v>
      </c>
      <c r="C33" t="s">
        <v>51</v>
      </c>
      <c r="D33" t="s">
        <v>50</v>
      </c>
      <c r="F33" t="s">
        <v>51</v>
      </c>
      <c r="G33" t="s">
        <v>50</v>
      </c>
    </row>
    <row r="34" spans="1:17" ht="20" customHeight="1" thickBot="1" x14ac:dyDescent="0.5">
      <c r="A34" s="3" t="s">
        <v>57</v>
      </c>
      <c r="B34" t="s">
        <v>67</v>
      </c>
      <c r="C34" s="13" t="s">
        <v>38</v>
      </c>
      <c r="D34" cm="1">
        <f t="array" ref="D34">_xlfn.IFS(C34="Agree",1,C34="Disagree",0)</f>
        <v>1</v>
      </c>
      <c r="F34" s="13" t="s">
        <v>38</v>
      </c>
      <c r="G34" cm="1">
        <f t="array" ref="G34">_xlfn.IFS(F34="Agree",1,F34="Disagree",0)</f>
        <v>1</v>
      </c>
      <c r="J34" s="1" t="s">
        <v>110</v>
      </c>
      <c r="K34" s="1" t="s">
        <v>111</v>
      </c>
      <c r="M34" s="5"/>
      <c r="N34" s="18" t="s">
        <v>110</v>
      </c>
      <c r="O34" s="19" t="s">
        <v>111</v>
      </c>
    </row>
    <row r="35" spans="1:17" ht="20" customHeight="1" x14ac:dyDescent="0.45">
      <c r="A35" s="3" t="s">
        <v>58</v>
      </c>
      <c r="B35" t="s">
        <v>68</v>
      </c>
      <c r="C35" s="13" t="s">
        <v>38</v>
      </c>
      <c r="D35" cm="1">
        <f t="array" ref="D35">_xlfn.IFS(C35="Agree",1,C35="Disagree",0)</f>
        <v>1</v>
      </c>
      <c r="F35" s="13" t="s">
        <v>38</v>
      </c>
      <c r="G35" cm="1">
        <f t="array" ref="G35">_xlfn.IFS(F35="Agree",1,F35="Disagree",0)</f>
        <v>1</v>
      </c>
      <c r="I35" t="s">
        <v>42</v>
      </c>
      <c r="J35">
        <f>D51</f>
        <v>8</v>
      </c>
      <c r="K35">
        <f>G51</f>
        <v>6</v>
      </c>
      <c r="M35" s="14" t="s">
        <v>52</v>
      </c>
      <c r="N35" s="14">
        <f>D51</f>
        <v>8</v>
      </c>
      <c r="O35" s="14">
        <f>G51</f>
        <v>6</v>
      </c>
    </row>
    <row r="36" spans="1:17" ht="20" customHeight="1" x14ac:dyDescent="0.45">
      <c r="A36" s="3" t="s">
        <v>59</v>
      </c>
      <c r="B36" t="s">
        <v>69</v>
      </c>
      <c r="C36" s="13" t="s">
        <v>39</v>
      </c>
      <c r="D36" cm="1">
        <f t="array" ref="D36">_xlfn.IFS(C36="Agree",1,C36="Disagree",0)</f>
        <v>0</v>
      </c>
      <c r="F36" s="13" t="s">
        <v>39</v>
      </c>
      <c r="G36" cm="1">
        <f t="array" ref="G36">_xlfn.IFS(F36="Agree",1,F36="Disagree",0)</f>
        <v>0</v>
      </c>
      <c r="I36" t="s">
        <v>47</v>
      </c>
      <c r="J36">
        <f>VLOOKUP(J35,Sheet2!$G$3:$H$13,2)</f>
        <v>78</v>
      </c>
      <c r="K36">
        <f>VLOOKUP(K35,Sheet2!$G$3:$H$13,2)</f>
        <v>63</v>
      </c>
      <c r="M36" s="14" t="s">
        <v>53</v>
      </c>
      <c r="N36" s="14">
        <f>D52</f>
        <v>10</v>
      </c>
      <c r="O36" s="14">
        <f>G52</f>
        <v>10</v>
      </c>
    </row>
    <row r="37" spans="1:17" ht="20" customHeight="1" x14ac:dyDescent="0.35">
      <c r="A37" s="3" t="s">
        <v>60</v>
      </c>
      <c r="B37" t="s">
        <v>70</v>
      </c>
      <c r="C37" s="13" t="s">
        <v>38</v>
      </c>
      <c r="D37" cm="1">
        <f t="array" ref="D37">_xlfn.IFS(C37="Agree",1,C37="Disagree",0)</f>
        <v>1</v>
      </c>
      <c r="F37" s="13" t="s">
        <v>39</v>
      </c>
      <c r="G37" cm="1">
        <f t="array" ref="G37">_xlfn.IFS(F37="Agree",1,F37="Disagree",0)</f>
        <v>0</v>
      </c>
      <c r="M37" s="5"/>
      <c r="N37" s="5"/>
    </row>
    <row r="38" spans="1:17" ht="20" customHeight="1" x14ac:dyDescent="0.35">
      <c r="A38" s="3" t="s">
        <v>61</v>
      </c>
      <c r="B38" t="s">
        <v>71</v>
      </c>
      <c r="C38" s="13" t="s">
        <v>38</v>
      </c>
      <c r="D38" cm="1">
        <f t="array" ref="D38">_xlfn.IFS(C38="Agree",1,C38="Disagree",0)</f>
        <v>1</v>
      </c>
      <c r="F38" s="13" t="s">
        <v>38</v>
      </c>
      <c r="G38" cm="1">
        <f t="array" ref="G38">_xlfn.IFS(F38="Agree",1,F38="Disagree",0)</f>
        <v>1</v>
      </c>
      <c r="I38" s="11" t="s">
        <v>49</v>
      </c>
    </row>
    <row r="39" spans="1:17" ht="20" customHeight="1" x14ac:dyDescent="0.35">
      <c r="A39" s="3" t="s">
        <v>62</v>
      </c>
      <c r="B39" t="s">
        <v>72</v>
      </c>
      <c r="C39" s="13" t="s">
        <v>38</v>
      </c>
      <c r="D39" cm="1">
        <f t="array" ref="D39">_xlfn.IFS(C39="Agree",1,C39="Disagree",0)</f>
        <v>1</v>
      </c>
      <c r="F39" s="13" t="s">
        <v>39</v>
      </c>
      <c r="G39" cm="1">
        <f t="array" ref="G39">_xlfn.IFS(F39="Agree",1,F39="Disagree",0)</f>
        <v>0</v>
      </c>
      <c r="I39" s="11" t="s">
        <v>48</v>
      </c>
      <c r="M39" s="32" t="s">
        <v>79</v>
      </c>
      <c r="N39" s="35">
        <f>IF(D52=10,D51,I39)</f>
        <v>8</v>
      </c>
      <c r="O39" s="35">
        <f>IF(G52=10,G51,I39)</f>
        <v>6</v>
      </c>
    </row>
    <row r="40" spans="1:17" ht="20" customHeight="1" x14ac:dyDescent="0.35">
      <c r="A40" s="3" t="s">
        <v>63</v>
      </c>
      <c r="B40" t="s">
        <v>73</v>
      </c>
      <c r="C40" s="13" t="s">
        <v>39</v>
      </c>
      <c r="D40" cm="1">
        <f t="array" ref="D40">_xlfn.IFS(C40="Agree",1,C40="Disagree",0)</f>
        <v>0</v>
      </c>
      <c r="F40" s="13" t="s">
        <v>38</v>
      </c>
      <c r="G40" cm="1">
        <f t="array" ref="G40">_xlfn.IFS(F40="Agree",1,F40="Disagree",0)</f>
        <v>1</v>
      </c>
      <c r="I40" s="11" t="s">
        <v>115</v>
      </c>
      <c r="M40" s="33"/>
      <c r="N40" s="36"/>
      <c r="O40" s="36"/>
    </row>
    <row r="41" spans="1:17" ht="20" customHeight="1" x14ac:dyDescent="0.35">
      <c r="A41" s="3" t="s">
        <v>64</v>
      </c>
      <c r="B41" t="s">
        <v>74</v>
      </c>
      <c r="C41" s="13" t="s">
        <v>38</v>
      </c>
      <c r="D41" cm="1">
        <f t="array" ref="D41">_xlfn.IFS(C41="Agree",1,C41="Disagree",0)</f>
        <v>1</v>
      </c>
      <c r="F41" s="13" t="s">
        <v>39</v>
      </c>
      <c r="G41" cm="1">
        <f t="array" ref="G41">_xlfn.IFS(F41="Agree",1,F41="Disagree",0)</f>
        <v>0</v>
      </c>
      <c r="M41" s="34"/>
      <c r="N41" s="37"/>
      <c r="O41" s="37"/>
    </row>
    <row r="42" spans="1:17" ht="20" customHeight="1" x14ac:dyDescent="0.45">
      <c r="A42" s="3" t="s">
        <v>65</v>
      </c>
      <c r="B42" t="s">
        <v>75</v>
      </c>
      <c r="C42" s="13" t="s">
        <v>38</v>
      </c>
      <c r="D42" cm="1">
        <f t="array" ref="D42">_xlfn.IFS(C42="Agree",1,C42="Disagree",0)</f>
        <v>1</v>
      </c>
      <c r="F42" s="13" t="s">
        <v>38</v>
      </c>
      <c r="G42" cm="1">
        <f t="array" ref="G42">_xlfn.IFS(F42="Agree",1,F42="Disagree",0)</f>
        <v>1</v>
      </c>
      <c r="M42" s="12" t="s">
        <v>78</v>
      </c>
      <c r="N42" s="21" t="str">
        <f>IF(AND(D52&gt;=7, D52&lt;10), J46, I40)</f>
        <v>*</v>
      </c>
      <c r="O42" s="21" t="str">
        <f>IF(AND(G52&gt;=7, G52&lt;10), K46, I40)</f>
        <v>*</v>
      </c>
    </row>
    <row r="43" spans="1:17" ht="20" customHeight="1" x14ac:dyDescent="0.45">
      <c r="A43" s="3" t="s">
        <v>66</v>
      </c>
      <c r="B43" t="s">
        <v>76</v>
      </c>
      <c r="C43" s="13" t="s">
        <v>38</v>
      </c>
      <c r="D43" cm="1">
        <f t="array" ref="D43">_xlfn.IFS(C43="Agree",1,C43="Disagree",0)</f>
        <v>1</v>
      </c>
      <c r="F43" s="13" t="s">
        <v>38</v>
      </c>
      <c r="G43" cm="1">
        <f t="array" ref="G43">_xlfn.IFS(F43="Agree",1,F43="Disagree",0)</f>
        <v>1</v>
      </c>
      <c r="M43" s="12" t="s">
        <v>47</v>
      </c>
      <c r="N43" s="12">
        <f>IF(J49="valid",J47,I40)</f>
        <v>78</v>
      </c>
      <c r="O43" s="12">
        <f>IF(K49="valid",K47,I40)</f>
        <v>63</v>
      </c>
      <c r="P43" s="12" t="s">
        <v>118</v>
      </c>
      <c r="Q43" s="12">
        <f>O43-N43</f>
        <v>-15</v>
      </c>
    </row>
    <row r="44" spans="1:17" x14ac:dyDescent="0.35">
      <c r="C44" s="26"/>
      <c r="F44" s="26"/>
      <c r="J44" s="1" t="s">
        <v>110</v>
      </c>
      <c r="K44" s="1" t="s">
        <v>111</v>
      </c>
    </row>
    <row r="45" spans="1:17" x14ac:dyDescent="0.35">
      <c r="C45" s="26"/>
      <c r="F45" s="26"/>
      <c r="I45" t="s">
        <v>112</v>
      </c>
      <c r="J45" s="20">
        <f>D53</f>
        <v>8</v>
      </c>
      <c r="K45" s="20">
        <f>G53</f>
        <v>6</v>
      </c>
      <c r="N45" t="s">
        <v>119</v>
      </c>
      <c r="O45" s="22" t="s">
        <v>120</v>
      </c>
    </row>
    <row r="46" spans="1:17" x14ac:dyDescent="0.35">
      <c r="C46" s="26"/>
      <c r="F46" s="26"/>
      <c r="I46" t="s">
        <v>113</v>
      </c>
      <c r="J46" s="20">
        <f>ROUND(J45,0)</f>
        <v>8</v>
      </c>
      <c r="K46" s="20">
        <f>ROUND(K45,0)</f>
        <v>6</v>
      </c>
      <c r="O46" s="23" t="s">
        <v>121</v>
      </c>
    </row>
    <row r="47" spans="1:17" x14ac:dyDescent="0.35">
      <c r="C47" s="26"/>
      <c r="F47" s="26"/>
      <c r="I47" t="s">
        <v>47</v>
      </c>
      <c r="J47">
        <f>VLOOKUP(J46,Sheet2!$G$3:$H$13,2)</f>
        <v>78</v>
      </c>
      <c r="K47">
        <f>VLOOKUP(K46,Sheet2!$G$3:$H$13,2)</f>
        <v>63</v>
      </c>
      <c r="O47" s="24" t="s">
        <v>122</v>
      </c>
    </row>
    <row r="48" spans="1:17" ht="18.5" x14ac:dyDescent="0.45">
      <c r="C48" s="26"/>
      <c r="F48" s="26"/>
      <c r="M48" s="25" t="s">
        <v>124</v>
      </c>
    </row>
    <row r="49" spans="1:15" x14ac:dyDescent="0.35">
      <c r="C49" s="26"/>
      <c r="F49" s="26"/>
      <c r="I49" t="s">
        <v>116</v>
      </c>
      <c r="J49" t="str">
        <f>IF(AND(N36&gt;=7,N36&lt;=10), "valid", "invalid")</f>
        <v>valid</v>
      </c>
      <c r="K49" t="str">
        <f>IF(AND(O36&gt;=7,O36&lt;=10), "valid", "invalid")</f>
        <v>valid</v>
      </c>
    </row>
    <row r="50" spans="1:15" hidden="1" x14ac:dyDescent="0.35">
      <c r="C50" s="26"/>
      <c r="F50" s="26"/>
    </row>
    <row r="51" spans="1:15" hidden="1" x14ac:dyDescent="0.35">
      <c r="C51" s="1" t="s">
        <v>42</v>
      </c>
      <c r="D51">
        <f>COUNTIF(D34:D43,1)</f>
        <v>8</v>
      </c>
      <c r="F51" s="1" t="s">
        <v>42</v>
      </c>
      <c r="G51">
        <f>COUNTIF(G34:G43,1)</f>
        <v>6</v>
      </c>
    </row>
    <row r="52" spans="1:15" hidden="1" x14ac:dyDescent="0.35">
      <c r="C52" t="s">
        <v>43</v>
      </c>
      <c r="D52">
        <f>COUNT(D34:D43)</f>
        <v>10</v>
      </c>
      <c r="F52" t="s">
        <v>43</v>
      </c>
      <c r="G52">
        <f>COUNT(G34:G43)</f>
        <v>10</v>
      </c>
      <c r="H52" t="s">
        <v>77</v>
      </c>
    </row>
    <row r="53" spans="1:15" hidden="1" x14ac:dyDescent="0.35">
      <c r="C53" s="5"/>
      <c r="D53" s="20">
        <f>(D51/D52)*10</f>
        <v>8</v>
      </c>
      <c r="F53" s="5"/>
      <c r="G53" s="20">
        <f>(G51/G52)*10</f>
        <v>6</v>
      </c>
    </row>
    <row r="54" spans="1:15" hidden="1" x14ac:dyDescent="0.35">
      <c r="C54" s="5"/>
      <c r="D54" s="20"/>
      <c r="F54" s="5"/>
      <c r="G54" s="20"/>
    </row>
    <row r="55" spans="1:15" x14ac:dyDescent="0.35">
      <c r="C55" s="5"/>
      <c r="D55" s="20"/>
      <c r="F55" s="5"/>
      <c r="G55" s="20"/>
    </row>
    <row r="56" spans="1:15" s="15" customFormat="1" ht="7" customHeight="1" x14ac:dyDescent="0.35"/>
    <row r="58" spans="1:15" ht="21" x14ac:dyDescent="0.5">
      <c r="B58" s="2" t="s">
        <v>82</v>
      </c>
      <c r="C58" s="38" t="s">
        <v>110</v>
      </c>
      <c r="D58" s="38"/>
      <c r="F58" s="38" t="s">
        <v>111</v>
      </c>
      <c r="G58" s="38"/>
    </row>
    <row r="59" spans="1:15" ht="43.5" x14ac:dyDescent="0.35">
      <c r="C59" s="4" t="s">
        <v>41</v>
      </c>
      <c r="F59" s="4" t="s">
        <v>41</v>
      </c>
    </row>
    <row r="60" spans="1:15" ht="20" customHeight="1" thickBot="1" x14ac:dyDescent="0.4">
      <c r="A60" s="1" t="s">
        <v>2</v>
      </c>
      <c r="B60" s="1" t="s">
        <v>3</v>
      </c>
      <c r="C60" t="s">
        <v>51</v>
      </c>
      <c r="D60" t="s">
        <v>50</v>
      </c>
      <c r="F60" t="s">
        <v>51</v>
      </c>
      <c r="G60" t="s">
        <v>50</v>
      </c>
    </row>
    <row r="61" spans="1:15" ht="20" customHeight="1" thickBot="1" x14ac:dyDescent="0.5">
      <c r="A61" s="3" t="s">
        <v>86</v>
      </c>
      <c r="B61" t="s">
        <v>99</v>
      </c>
      <c r="C61" s="13" t="s">
        <v>38</v>
      </c>
      <c r="D61" cm="1">
        <f t="array" ref="D61">_xlfn.IFS(C61="Agree",0,C61="Disagree",1)</f>
        <v>0</v>
      </c>
      <c r="F61" s="13" t="s">
        <v>38</v>
      </c>
      <c r="G61" cm="1">
        <f t="array" ref="G61">_xlfn.IFS(F61="Agree",0,F61="Disagree",1)</f>
        <v>0</v>
      </c>
      <c r="J61" s="1" t="s">
        <v>110</v>
      </c>
      <c r="K61" s="1" t="s">
        <v>111</v>
      </c>
      <c r="M61" s="5"/>
      <c r="N61" s="18" t="s">
        <v>110</v>
      </c>
      <c r="O61" s="19" t="s">
        <v>111</v>
      </c>
    </row>
    <row r="62" spans="1:15" ht="20" customHeight="1" x14ac:dyDescent="0.45">
      <c r="A62" s="3" t="s">
        <v>87</v>
      </c>
      <c r="B62" t="s">
        <v>100</v>
      </c>
      <c r="C62" s="13" t="s">
        <v>38</v>
      </c>
      <c r="D62" cm="1">
        <f t="array" ref="D62">_xlfn.IFS(C62="Agree",0,C62="Disagree",1)</f>
        <v>0</v>
      </c>
      <c r="F62" s="13" t="s">
        <v>38</v>
      </c>
      <c r="G62" cm="1">
        <f t="array" ref="G62">_xlfn.IFS(F62="Agree",0,F62="Disagree",1)</f>
        <v>0</v>
      </c>
      <c r="I62" t="s">
        <v>42</v>
      </c>
      <c r="J62">
        <f>D77</f>
        <v>3</v>
      </c>
      <c r="K62">
        <f>G77</f>
        <v>2</v>
      </c>
      <c r="M62" s="14" t="s">
        <v>52</v>
      </c>
      <c r="N62" s="14">
        <f>D77</f>
        <v>3</v>
      </c>
      <c r="O62" s="14">
        <f>G77</f>
        <v>2</v>
      </c>
    </row>
    <row r="63" spans="1:15" ht="20" customHeight="1" x14ac:dyDescent="0.45">
      <c r="A63" s="3" t="s">
        <v>88</v>
      </c>
      <c r="B63" t="s">
        <v>101</v>
      </c>
      <c r="C63" s="13" t="s">
        <v>38</v>
      </c>
      <c r="D63" cm="1">
        <f t="array" ref="D63">_xlfn.IFS(C63="Agree",0,C63="Disagree",1)</f>
        <v>0</v>
      </c>
      <c r="F63" s="13" t="s">
        <v>39</v>
      </c>
      <c r="G63" cm="1">
        <f t="array" ref="G63">_xlfn.IFS(F63="Agree",0,F63="Disagree",1)</f>
        <v>1</v>
      </c>
      <c r="I63" t="s">
        <v>47</v>
      </c>
      <c r="J63">
        <f>VLOOKUP(J62,Sheet2!$J$3:$K$14,2)</f>
        <v>32</v>
      </c>
      <c r="K63">
        <f>VLOOKUP(K62,Sheet2!$J$3:$K$14,2)</f>
        <v>24</v>
      </c>
      <c r="M63" s="14" t="s">
        <v>53</v>
      </c>
      <c r="N63" s="14">
        <f>D78</f>
        <v>11</v>
      </c>
      <c r="O63" s="14">
        <f>G78</f>
        <v>11</v>
      </c>
    </row>
    <row r="64" spans="1:15" ht="20" customHeight="1" x14ac:dyDescent="0.35">
      <c r="A64" s="3" t="s">
        <v>89</v>
      </c>
      <c r="B64" t="s">
        <v>102</v>
      </c>
      <c r="C64" s="13" t="s">
        <v>39</v>
      </c>
      <c r="D64" cm="1">
        <f t="array" ref="D64">_xlfn.IFS(C64="Agree",0,C64="Disagree",1)</f>
        <v>1</v>
      </c>
      <c r="F64" s="13" t="s">
        <v>38</v>
      </c>
      <c r="G64" cm="1">
        <f t="array" ref="G64">_xlfn.IFS(F64="Agree",0,F64="Disagree",1)</f>
        <v>0</v>
      </c>
      <c r="M64" s="5"/>
      <c r="N64" s="5"/>
      <c r="O64" s="5"/>
    </row>
    <row r="65" spans="1:17" ht="20" customHeight="1" x14ac:dyDescent="0.35">
      <c r="A65" s="3" t="s">
        <v>90</v>
      </c>
      <c r="B65" t="s">
        <v>103</v>
      </c>
      <c r="C65" s="13" t="s">
        <v>39</v>
      </c>
      <c r="D65" cm="1">
        <f t="array" ref="D65">_xlfn.IFS(C65="Agree",0,C65="Disagree",1)</f>
        <v>1</v>
      </c>
      <c r="F65" s="13" t="s">
        <v>38</v>
      </c>
      <c r="G65" cm="1">
        <f t="array" ref="G65">_xlfn.IFS(F65="Agree",0,F65="Disagree",1)</f>
        <v>0</v>
      </c>
      <c r="I65" s="11" t="s">
        <v>49</v>
      </c>
    </row>
    <row r="66" spans="1:17" ht="40" customHeight="1" x14ac:dyDescent="0.35">
      <c r="A66" s="27" t="s">
        <v>91</v>
      </c>
      <c r="B66" s="28" t="s">
        <v>104</v>
      </c>
      <c r="C66" s="29" t="s">
        <v>38</v>
      </c>
      <c r="D66" cm="1">
        <f t="array" ref="D66">_xlfn.IFS(C66="Agree",0,C66="Disagree",1)</f>
        <v>0</v>
      </c>
      <c r="E66" s="31"/>
      <c r="F66" s="29" t="s">
        <v>38</v>
      </c>
      <c r="G66" s="30" cm="1">
        <f t="array" ref="G66">_xlfn.IFS(F66="Agree",0,F66="Disagree",1)</f>
        <v>0</v>
      </c>
      <c r="I66" s="11" t="s">
        <v>48</v>
      </c>
      <c r="M66" s="32" t="s">
        <v>97</v>
      </c>
      <c r="N66" s="35">
        <f>IF(D78=11,D77,I66)</f>
        <v>3</v>
      </c>
      <c r="O66" s="35">
        <f>IF(G78=11,G77,I66)</f>
        <v>2</v>
      </c>
    </row>
    <row r="67" spans="1:17" ht="20" customHeight="1" x14ac:dyDescent="0.35">
      <c r="A67" s="3" t="s">
        <v>92</v>
      </c>
      <c r="B67" t="s">
        <v>105</v>
      </c>
      <c r="C67" s="13" t="s">
        <v>39</v>
      </c>
      <c r="D67" cm="1">
        <f t="array" ref="D67">_xlfn.IFS(C67="Agree",0,C67="Disagree",1)</f>
        <v>1</v>
      </c>
      <c r="F67" s="13" t="s">
        <v>39</v>
      </c>
      <c r="G67" cm="1">
        <f t="array" ref="G67">_xlfn.IFS(F67="Agree",0,F67="Disagree",1)</f>
        <v>1</v>
      </c>
      <c r="I67" s="11" t="s">
        <v>115</v>
      </c>
      <c r="M67" s="34"/>
      <c r="N67" s="37"/>
      <c r="O67" s="37"/>
    </row>
    <row r="68" spans="1:17" ht="20" customHeight="1" x14ac:dyDescent="0.45">
      <c r="A68" s="3" t="s">
        <v>93</v>
      </c>
      <c r="B68" t="s">
        <v>106</v>
      </c>
      <c r="C68" s="13" t="s">
        <v>38</v>
      </c>
      <c r="D68" cm="1">
        <f t="array" ref="D68">_xlfn.IFS(C68="Agree",0,C68="Disagree",1)</f>
        <v>0</v>
      </c>
      <c r="F68" s="13" t="s">
        <v>38</v>
      </c>
      <c r="G68" cm="1">
        <f t="array" ref="G68">_xlfn.IFS(F68="Agree",0,F68="Disagree",1)</f>
        <v>0</v>
      </c>
      <c r="M68" s="12" t="s">
        <v>98</v>
      </c>
      <c r="N68" s="21" t="str">
        <f>IF(AND(D77&gt;=8, D77&lt;11), J73, I67)</f>
        <v>*</v>
      </c>
      <c r="O68" s="21" t="str">
        <f>IF(AND(G77&gt;=7, G77&lt;10), K73, I67)</f>
        <v>*</v>
      </c>
    </row>
    <row r="69" spans="1:17" ht="20" customHeight="1" x14ac:dyDescent="0.45">
      <c r="A69" s="3" t="s">
        <v>94</v>
      </c>
      <c r="B69" t="s">
        <v>107</v>
      </c>
      <c r="C69" s="13" t="s">
        <v>38</v>
      </c>
      <c r="D69" cm="1">
        <f t="array" ref="D69">_xlfn.IFS(C69="Agree",0,C69="Disagree",1)</f>
        <v>0</v>
      </c>
      <c r="F69" s="13" t="s">
        <v>38</v>
      </c>
      <c r="G69" cm="1">
        <f t="array" ref="G69">_xlfn.IFS(F69="Agree",0,F69="Disagree",1)</f>
        <v>0</v>
      </c>
      <c r="M69" s="12" t="s">
        <v>47</v>
      </c>
      <c r="N69" s="12">
        <f>IF(J76="valid",J74,I67)</f>
        <v>32</v>
      </c>
      <c r="O69" s="12">
        <f>IF(K76="valid",K74,I67)</f>
        <v>24</v>
      </c>
      <c r="P69" s="12" t="s">
        <v>118</v>
      </c>
      <c r="Q69" s="12">
        <f>O69-N69</f>
        <v>-8</v>
      </c>
    </row>
    <row r="70" spans="1:17" ht="20" customHeight="1" x14ac:dyDescent="0.35">
      <c r="A70" s="3" t="s">
        <v>95</v>
      </c>
      <c r="B70" t="s">
        <v>108</v>
      </c>
      <c r="C70" s="13" t="s">
        <v>38</v>
      </c>
      <c r="D70" cm="1">
        <f t="array" ref="D70">_xlfn.IFS(C70="Agree",0,C70="Disagree",1)</f>
        <v>0</v>
      </c>
      <c r="F70" s="13" t="s">
        <v>38</v>
      </c>
      <c r="G70" cm="1">
        <f t="array" ref="G70">_xlfn.IFS(F70="Agree",0,F70="Disagree",1)</f>
        <v>0</v>
      </c>
    </row>
    <row r="71" spans="1:17" ht="20" customHeight="1" x14ac:dyDescent="0.35">
      <c r="A71" s="3" t="s">
        <v>96</v>
      </c>
      <c r="B71" t="s">
        <v>109</v>
      </c>
      <c r="C71" s="13" t="s">
        <v>38</v>
      </c>
      <c r="D71" cm="1">
        <f t="array" ref="D71">_xlfn.IFS(C71="Agree",0,C71="Disagree",1)</f>
        <v>0</v>
      </c>
      <c r="F71" s="13" t="s">
        <v>38</v>
      </c>
      <c r="G71" cm="1">
        <f t="array" ref="G71">_xlfn.IFS(F71="Agree",0,F71="Disagree",1)</f>
        <v>0</v>
      </c>
      <c r="J71" s="1" t="s">
        <v>110</v>
      </c>
      <c r="K71" s="1" t="s">
        <v>111</v>
      </c>
      <c r="N71" t="s">
        <v>119</v>
      </c>
      <c r="O71" s="22" t="s">
        <v>120</v>
      </c>
    </row>
    <row r="72" spans="1:17" x14ac:dyDescent="0.35">
      <c r="C72" s="26"/>
      <c r="F72" s="26"/>
      <c r="I72" t="s">
        <v>112</v>
      </c>
      <c r="J72" s="20">
        <f>D79</f>
        <v>3</v>
      </c>
      <c r="K72" s="20">
        <f>G79</f>
        <v>2</v>
      </c>
      <c r="O72" s="23" t="s">
        <v>121</v>
      </c>
    </row>
    <row r="73" spans="1:17" x14ac:dyDescent="0.35">
      <c r="C73" s="26"/>
      <c r="F73" s="26"/>
      <c r="I73" t="s">
        <v>113</v>
      </c>
      <c r="J73" s="20">
        <f>ROUND(J72,0)</f>
        <v>3</v>
      </c>
      <c r="K73" s="20">
        <f>ROUND(K72,0)</f>
        <v>2</v>
      </c>
      <c r="O73" s="24" t="s">
        <v>122</v>
      </c>
    </row>
    <row r="74" spans="1:17" ht="18.5" x14ac:dyDescent="0.45">
      <c r="C74" s="26"/>
      <c r="F74" s="26"/>
      <c r="I74" t="s">
        <v>47</v>
      </c>
      <c r="J74">
        <f>VLOOKUP(J73,Sheet2!$J$3:$K$14,2)</f>
        <v>32</v>
      </c>
      <c r="K74">
        <f>VLOOKUP(K73,Sheet2!$J$3:$K$14,2)</f>
        <v>24</v>
      </c>
      <c r="M74" s="25" t="s">
        <v>125</v>
      </c>
    </row>
    <row r="75" spans="1:17" x14ac:dyDescent="0.35">
      <c r="C75" s="26"/>
      <c r="F75" s="26"/>
    </row>
    <row r="76" spans="1:17" hidden="1" x14ac:dyDescent="0.35">
      <c r="C76" s="26"/>
      <c r="F76" s="26"/>
      <c r="I76" t="s">
        <v>117</v>
      </c>
      <c r="J76" t="str">
        <f>IF(AND(N63&gt;=8,N63&lt;=11), "valid", "invalid")</f>
        <v>valid</v>
      </c>
      <c r="K76" t="str">
        <f>IF(AND(O63&gt;=8,O63&lt;=11), "valid", "invalid")</f>
        <v>valid</v>
      </c>
    </row>
    <row r="77" spans="1:17" hidden="1" x14ac:dyDescent="0.35">
      <c r="C77" s="1" t="s">
        <v>42</v>
      </c>
      <c r="D77">
        <f>COUNTIF(D61:D71,1)</f>
        <v>3</v>
      </c>
      <c r="F77" s="1" t="s">
        <v>42</v>
      </c>
      <c r="G77">
        <f>COUNTIF(G61:G71,1)</f>
        <v>2</v>
      </c>
    </row>
    <row r="78" spans="1:17" hidden="1" x14ac:dyDescent="0.35">
      <c r="C78" t="s">
        <v>43</v>
      </c>
      <c r="D78">
        <f>COUNT(D61:D71)</f>
        <v>11</v>
      </c>
      <c r="F78" t="s">
        <v>43</v>
      </c>
      <c r="G78">
        <f>COUNT(G61:G71)</f>
        <v>11</v>
      </c>
      <c r="H78" t="s">
        <v>85</v>
      </c>
    </row>
    <row r="79" spans="1:17" hidden="1" x14ac:dyDescent="0.35">
      <c r="C79" s="5"/>
      <c r="D79">
        <f>(D77/D78)*11</f>
        <v>3</v>
      </c>
      <c r="F79" s="5"/>
      <c r="G79">
        <f>(G77/G78)*11</f>
        <v>2</v>
      </c>
    </row>
    <row r="80" spans="1:17" hidden="1" x14ac:dyDescent="0.35">
      <c r="C80" s="5"/>
      <c r="F80" s="5"/>
    </row>
    <row r="81" spans="3:6" hidden="1" x14ac:dyDescent="0.35">
      <c r="C81" s="5"/>
      <c r="F81" s="5"/>
    </row>
    <row r="82" spans="3:6" hidden="1" x14ac:dyDescent="0.35">
      <c r="C82" s="5"/>
      <c r="F82" s="5"/>
    </row>
    <row r="83" spans="3:6" hidden="1" x14ac:dyDescent="0.35"/>
    <row r="84" spans="3:6" s="15" customFormat="1" ht="7" customHeight="1" x14ac:dyDescent="0.35"/>
  </sheetData>
  <sheetProtection sheet="1" selectLockedCells="1"/>
  <mergeCells count="15">
    <mergeCell ref="M66:M67"/>
    <mergeCell ref="N66:N67"/>
    <mergeCell ref="O66:O67"/>
    <mergeCell ref="C3:D3"/>
    <mergeCell ref="F3:G3"/>
    <mergeCell ref="C31:D31"/>
    <mergeCell ref="F31:G31"/>
    <mergeCell ref="C58:D58"/>
    <mergeCell ref="F58:G58"/>
    <mergeCell ref="M11:M13"/>
    <mergeCell ref="N11:N13"/>
    <mergeCell ref="O11:O13"/>
    <mergeCell ref="M39:M41"/>
    <mergeCell ref="N39:N41"/>
    <mergeCell ref="O39:O41"/>
  </mergeCells>
  <phoneticPr fontId="3" type="noConversion"/>
  <conditionalFormatting sqref="N8:O8">
    <cfRule type="cellIs" dxfId="14" priority="17" operator="equal">
      <formula>"""Incomplete data"""</formula>
    </cfRule>
  </conditionalFormatting>
  <conditionalFormatting sqref="N15:O15">
    <cfRule type="cellIs" dxfId="13" priority="16" operator="equal">
      <formula>"""Incomplete data"""</formula>
    </cfRule>
  </conditionalFormatting>
  <conditionalFormatting sqref="N36:O36">
    <cfRule type="cellIs" dxfId="12" priority="15" operator="equal">
      <formula>"""Incomplete data"""</formula>
    </cfRule>
  </conditionalFormatting>
  <conditionalFormatting sqref="N63:O63">
    <cfRule type="cellIs" dxfId="11" priority="13" operator="equal">
      <formula>"""Incomplete data"""</formula>
    </cfRule>
  </conditionalFormatting>
  <conditionalFormatting sqref="N43:O43">
    <cfRule type="cellIs" dxfId="10" priority="11" operator="equal">
      <formula>"""Incomplete data"""</formula>
    </cfRule>
  </conditionalFormatting>
  <conditionalFormatting sqref="N69:O69">
    <cfRule type="cellIs" dxfId="9" priority="10" operator="equal">
      <formula>"""Incomplete data"""</formula>
    </cfRule>
  </conditionalFormatting>
  <conditionalFormatting sqref="Q15">
    <cfRule type="cellIs" dxfId="8" priority="7" operator="equal">
      <formula>0</formula>
    </cfRule>
    <cfRule type="cellIs" dxfId="7" priority="8" operator="lessThan">
      <formula>0</formula>
    </cfRule>
    <cfRule type="cellIs" dxfId="6" priority="9" operator="greaterThan">
      <formula>0</formula>
    </cfRule>
  </conditionalFormatting>
  <conditionalFormatting sqref="Q43">
    <cfRule type="cellIs" dxfId="5" priority="4" operator="equal">
      <formula>0</formula>
    </cfRule>
    <cfRule type="cellIs" dxfId="4" priority="5" operator="lessThan">
      <formula>0</formula>
    </cfRule>
    <cfRule type="cellIs" dxfId="3" priority="6" operator="greaterThan">
      <formula>0</formula>
    </cfRule>
  </conditionalFormatting>
  <conditionalFormatting sqref="Q69">
    <cfRule type="cellIs" dxfId="2" priority="1" operator="equal">
      <formula>0</formula>
    </cfRule>
    <cfRule type="cellIs" dxfId="1" priority="2" operator="lessThan">
      <formula>0</formula>
    </cfRule>
    <cfRule type="cellIs" dxfId="0" priority="3" operator="greaterThan">
      <formula>0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B306C27F-CEC0-45FF-B1BA-920FFA9A82D0}">
          <x14:formula1>
            <xm:f>Sheet2!$A$2:$A$3</xm:f>
          </x14:formula1>
          <xm:sqref>C6:C23 F6:F23 C61:C76 F61:F76 F34:F50 C34:C50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83B13-4FC9-4B9D-91BE-879E7C83455F}">
  <dimension ref="A1:K21"/>
  <sheetViews>
    <sheetView workbookViewId="0">
      <selection sqref="A1:A3"/>
    </sheetView>
  </sheetViews>
  <sheetFormatPr defaultRowHeight="14.5" x14ac:dyDescent="0.35"/>
  <cols>
    <col min="1" max="1" width="10.26953125" customWidth="1"/>
    <col min="4" max="4" width="11" style="6" customWidth="1"/>
    <col min="5" max="5" width="8.7265625" style="6"/>
    <col min="7" max="11" width="8.7265625" style="6"/>
  </cols>
  <sheetData>
    <row r="1" spans="1:11" ht="15" thickBot="1" x14ac:dyDescent="0.4">
      <c r="A1" t="s">
        <v>40</v>
      </c>
      <c r="D1" s="6" t="s">
        <v>54</v>
      </c>
      <c r="G1" s="6" t="s">
        <v>55</v>
      </c>
      <c r="J1" s="6" t="s">
        <v>56</v>
      </c>
    </row>
    <row r="2" spans="1:11" ht="29.5" thickBot="1" x14ac:dyDescent="0.4">
      <c r="A2" t="s">
        <v>38</v>
      </c>
      <c r="D2" s="7" t="s">
        <v>45</v>
      </c>
      <c r="E2" s="8" t="s">
        <v>46</v>
      </c>
      <c r="G2" s="7" t="s">
        <v>45</v>
      </c>
      <c r="H2" s="8" t="s">
        <v>46</v>
      </c>
      <c r="J2" s="7" t="s">
        <v>45</v>
      </c>
      <c r="K2" s="8" t="s">
        <v>46</v>
      </c>
    </row>
    <row r="3" spans="1:11" ht="15" thickBot="1" x14ac:dyDescent="0.4">
      <c r="A3" t="s">
        <v>39</v>
      </c>
      <c r="D3" s="9">
        <v>0</v>
      </c>
      <c r="E3" s="10">
        <v>0</v>
      </c>
      <c r="G3" s="9">
        <v>0</v>
      </c>
      <c r="H3" s="10">
        <v>0</v>
      </c>
      <c r="J3" s="9">
        <v>0</v>
      </c>
      <c r="K3" s="10">
        <v>0</v>
      </c>
    </row>
    <row r="4" spans="1:11" ht="15" thickBot="1" x14ac:dyDescent="0.4">
      <c r="D4" s="9">
        <v>1</v>
      </c>
      <c r="E4" s="10">
        <v>11</v>
      </c>
      <c r="G4" s="9">
        <v>1</v>
      </c>
      <c r="H4" s="10">
        <v>19</v>
      </c>
      <c r="J4" s="9">
        <v>1</v>
      </c>
      <c r="K4" s="10">
        <v>14</v>
      </c>
    </row>
    <row r="5" spans="1:11" ht="15" thickBot="1" x14ac:dyDescent="0.4">
      <c r="D5" s="9">
        <v>2</v>
      </c>
      <c r="E5" s="10">
        <v>19</v>
      </c>
      <c r="G5" s="9">
        <v>2</v>
      </c>
      <c r="H5" s="10">
        <v>32</v>
      </c>
      <c r="J5" s="9">
        <v>2</v>
      </c>
      <c r="K5" s="10">
        <v>24</v>
      </c>
    </row>
    <row r="6" spans="1:11" ht="15" thickBot="1" x14ac:dyDescent="0.4">
      <c r="D6" s="9">
        <v>3</v>
      </c>
      <c r="E6" s="10">
        <v>25</v>
      </c>
      <c r="G6" s="9">
        <v>3</v>
      </c>
      <c r="H6" s="10">
        <v>41</v>
      </c>
      <c r="J6" s="9">
        <v>3</v>
      </c>
      <c r="K6" s="10">
        <v>32</v>
      </c>
    </row>
    <row r="7" spans="1:11" ht="15" thickBot="1" x14ac:dyDescent="0.4">
      <c r="D7" s="9">
        <v>4</v>
      </c>
      <c r="E7" s="10">
        <v>30</v>
      </c>
      <c r="G7" s="9">
        <v>4</v>
      </c>
      <c r="H7" s="10">
        <v>49</v>
      </c>
      <c r="J7" s="9">
        <v>4</v>
      </c>
      <c r="K7" s="10">
        <v>39</v>
      </c>
    </row>
    <row r="8" spans="1:11" ht="15" thickBot="1" x14ac:dyDescent="0.4">
      <c r="D8" s="9">
        <v>5</v>
      </c>
      <c r="E8" s="10">
        <v>34</v>
      </c>
      <c r="G8" s="9">
        <v>5</v>
      </c>
      <c r="H8" s="10">
        <v>56</v>
      </c>
      <c r="J8" s="9">
        <v>5</v>
      </c>
      <c r="K8" s="10">
        <v>45</v>
      </c>
    </row>
    <row r="9" spans="1:11" ht="15" thickBot="1" x14ac:dyDescent="0.4">
      <c r="D9" s="9">
        <v>6</v>
      </c>
      <c r="E9" s="10">
        <v>38</v>
      </c>
      <c r="G9" s="9">
        <v>6</v>
      </c>
      <c r="H9" s="10">
        <v>63</v>
      </c>
      <c r="J9" s="9">
        <v>6</v>
      </c>
      <c r="K9" s="10">
        <v>52</v>
      </c>
    </row>
    <row r="10" spans="1:11" ht="15" thickBot="1" x14ac:dyDescent="0.4">
      <c r="D10" s="9">
        <v>7</v>
      </c>
      <c r="E10" s="10">
        <v>42</v>
      </c>
      <c r="G10" s="9">
        <v>7</v>
      </c>
      <c r="H10" s="10">
        <v>70</v>
      </c>
      <c r="J10" s="9">
        <v>7</v>
      </c>
      <c r="K10" s="10">
        <v>58</v>
      </c>
    </row>
    <row r="11" spans="1:11" ht="15" thickBot="1" x14ac:dyDescent="0.4">
      <c r="D11" s="9">
        <v>8</v>
      </c>
      <c r="E11" s="10">
        <v>46</v>
      </c>
      <c r="G11" s="9">
        <v>8</v>
      </c>
      <c r="H11" s="10">
        <v>78</v>
      </c>
      <c r="J11" s="9">
        <v>8</v>
      </c>
      <c r="K11" s="10">
        <v>65</v>
      </c>
    </row>
    <row r="12" spans="1:11" ht="15" thickBot="1" x14ac:dyDescent="0.4">
      <c r="D12" s="9">
        <v>9</v>
      </c>
      <c r="E12" s="10">
        <v>49</v>
      </c>
      <c r="G12" s="9">
        <v>9</v>
      </c>
      <c r="H12" s="10">
        <v>88</v>
      </c>
      <c r="J12" s="9">
        <v>9</v>
      </c>
      <c r="K12" s="10">
        <v>74</v>
      </c>
    </row>
    <row r="13" spans="1:11" ht="15" thickBot="1" x14ac:dyDescent="0.4">
      <c r="D13" s="9">
        <v>10</v>
      </c>
      <c r="E13" s="10">
        <v>53</v>
      </c>
      <c r="G13" s="9">
        <v>10</v>
      </c>
      <c r="H13" s="10">
        <v>100</v>
      </c>
      <c r="J13" s="9">
        <v>10</v>
      </c>
      <c r="K13" s="10">
        <v>85</v>
      </c>
    </row>
    <row r="14" spans="1:11" ht="15" thickBot="1" x14ac:dyDescent="0.4">
      <c r="D14" s="9">
        <v>11</v>
      </c>
      <c r="E14" s="10">
        <v>56</v>
      </c>
      <c r="J14" s="9">
        <v>11</v>
      </c>
      <c r="K14" s="10">
        <v>100</v>
      </c>
    </row>
    <row r="15" spans="1:11" ht="15" thickBot="1" x14ac:dyDescent="0.4">
      <c r="D15" s="9">
        <v>12</v>
      </c>
      <c r="E15" s="10">
        <v>60</v>
      </c>
    </row>
    <row r="16" spans="1:11" ht="15" thickBot="1" x14ac:dyDescent="0.4">
      <c r="D16" s="9">
        <v>13</v>
      </c>
      <c r="E16" s="10">
        <v>64</v>
      </c>
    </row>
    <row r="17" spans="4:5" ht="15" thickBot="1" x14ac:dyDescent="0.4">
      <c r="D17" s="9">
        <v>14</v>
      </c>
      <c r="E17" s="10">
        <v>68</v>
      </c>
    </row>
    <row r="18" spans="4:5" ht="15" thickBot="1" x14ac:dyDescent="0.4">
      <c r="D18" s="9">
        <v>15</v>
      </c>
      <c r="E18" s="10">
        <v>73</v>
      </c>
    </row>
    <row r="19" spans="4:5" ht="15" thickBot="1" x14ac:dyDescent="0.4">
      <c r="D19" s="9">
        <v>16</v>
      </c>
      <c r="E19" s="10">
        <v>79</v>
      </c>
    </row>
    <row r="20" spans="4:5" ht="15" thickBot="1" x14ac:dyDescent="0.4">
      <c r="D20" s="9">
        <v>17</v>
      </c>
      <c r="E20" s="10">
        <v>88</v>
      </c>
    </row>
    <row r="21" spans="4:5" ht="15" thickBot="1" x14ac:dyDescent="0.4">
      <c r="D21" s="9">
        <v>18</v>
      </c>
      <c r="E21" s="10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University of Leeds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Horton</dc:creator>
  <cp:lastModifiedBy>Mike Horton</cp:lastModifiedBy>
  <dcterms:created xsi:type="dcterms:W3CDTF">2024-09-04T07:32:28Z</dcterms:created>
  <dcterms:modified xsi:type="dcterms:W3CDTF">2024-09-10T12:38:04Z</dcterms:modified>
</cp:coreProperties>
</file>